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9.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1.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bookViews>
    <workbookView showSheetTabs="0" xWindow="0" yWindow="-45" windowWidth="19440" windowHeight="12870" tabRatio="637"/>
  </bookViews>
  <sheets>
    <sheet name="Frontpage" sheetId="29" r:id="rId1"/>
    <sheet name="Home" sheetId="50" r:id="rId2"/>
    <sheet name="Coverage" sheetId="52" r:id="rId3"/>
    <sheet name="Population" sheetId="22" r:id="rId4"/>
    <sheet name="Referrals" sheetId="34" r:id="rId5"/>
    <sheet name="Referral Source" sheetId="53" r:id="rId6"/>
    <sheet name="Re-referrals" sheetId="54" r:id="rId7"/>
    <sheet name="Assessments" sheetId="62" r:id="rId8"/>
    <sheet name="Children in Need" sheetId="55" r:id="rId9"/>
    <sheet name="Section 47 Enquiries" sheetId="56" r:id="rId10"/>
    <sheet name="Initial CP Conferences" sheetId="57" r:id="rId11"/>
    <sheet name="Child Protection Plans" sheetId="64" r:id="rId12"/>
    <sheet name="Court Applications" sheetId="59" r:id="rId13"/>
    <sheet name="Looked After Children" sheetId="60" r:id="rId14"/>
    <sheet name="Adoption_RO_SGO" sheetId="61" r:id="rId15"/>
    <sheet name="Sources" sheetId="25" r:id="rId16"/>
  </sheets>
  <externalReferences>
    <externalReference r:id="rId17"/>
    <externalReference r:id="rId18"/>
  </externalReferences>
  <definedNames>
    <definedName name="LAlist" localSheetId="14">#REF!</definedName>
    <definedName name="LAlist" localSheetId="7">#REF!</definedName>
    <definedName name="LAlist" localSheetId="11">#REF!</definedName>
    <definedName name="LAlist" localSheetId="8">#REF!</definedName>
    <definedName name="LAlist" localSheetId="12">#REF!</definedName>
    <definedName name="LAlist" localSheetId="2">Coverage!$AA$12:$AA$42</definedName>
    <definedName name="LAlist" localSheetId="10">#REF!</definedName>
    <definedName name="LAlist" localSheetId="13">#REF!</definedName>
    <definedName name="LAlist" localSheetId="6">#REF!</definedName>
    <definedName name="LAlist" localSheetId="9">#REF!</definedName>
    <definedName name="LAlist">#REF!</definedName>
    <definedName name="LALISTFULL" localSheetId="11">[1]Home!$J$12:$J$32</definedName>
    <definedName name="LALISTFULL">Home!$J$12:$J$32</definedName>
    <definedName name="_xlnm.Print_Area" localSheetId="14">Adoption_RO_SGO!$A$1:$U$132</definedName>
    <definedName name="_xlnm.Print_Area" localSheetId="7">Assessments!$A$1:$U$264</definedName>
    <definedName name="_xlnm.Print_Area" localSheetId="11">'Child Protection Plans'!$A$1:$U$264</definedName>
    <definedName name="_xlnm.Print_Area" localSheetId="8">'Children in Need'!$A$1:$U$132</definedName>
    <definedName name="_xlnm.Print_Area" localSheetId="12">'Court Applications'!$A$1:$U$132</definedName>
    <definedName name="_xlnm.Print_Area" localSheetId="2">Coverage!$A$1:$AB$44</definedName>
    <definedName name="_xlnm.Print_Area" localSheetId="0">Frontpage!$A$1:$K$40</definedName>
    <definedName name="_xlnm.Print_Area" localSheetId="1">Home!$A$1:$H$130</definedName>
    <definedName name="_xlnm.Print_Area" localSheetId="10">'Initial CP Conferences'!$A$1:$U$220</definedName>
    <definedName name="_xlnm.Print_Area" localSheetId="13">'Looked After Children'!$A$1:$U$132</definedName>
    <definedName name="_xlnm.Print_Area" localSheetId="3">Population!$A$1:$R$44</definedName>
    <definedName name="_xlnm.Print_Area" localSheetId="5">'Referral Source'!$A$1:$N$83</definedName>
    <definedName name="_xlnm.Print_Area" localSheetId="4">Referrals!$A$1:$U$176</definedName>
    <definedName name="_xlnm.Print_Area" localSheetId="6">'Re-referrals'!$A$1:$U$176</definedName>
    <definedName name="_xlnm.Print_Area" localSheetId="9">'Section 47 Enquiries'!$A$1:$U$132</definedName>
    <definedName name="_xlnm.Print_Area" localSheetId="15">Sources!$A$1:$R$88</definedName>
    <definedName name="SNLIST">[2]Home!$U$5:$U$15</definedName>
  </definedNames>
  <calcPr calcId="145621"/>
</workbook>
</file>

<file path=xl/calcChain.xml><?xml version="1.0" encoding="utf-8"?>
<calcChain xmlns="http://schemas.openxmlformats.org/spreadsheetml/2006/main">
  <c r="AE32" i="64" l="1"/>
  <c r="AE13" i="64"/>
  <c r="AE14" i="64"/>
  <c r="AE15" i="64"/>
  <c r="AE16" i="64"/>
  <c r="AE17" i="64"/>
  <c r="AE18" i="64"/>
  <c r="AE19" i="64"/>
  <c r="AE20" i="64"/>
  <c r="AE21" i="64"/>
  <c r="AE22" i="64"/>
  <c r="AE23" i="64"/>
  <c r="AE24" i="64"/>
  <c r="AE25" i="64"/>
  <c r="AE26" i="64"/>
  <c r="AE27" i="64"/>
  <c r="AE28" i="64"/>
  <c r="AE29" i="64"/>
  <c r="AE30" i="64"/>
  <c r="AE31" i="64"/>
  <c r="AE12" i="64"/>
  <c r="X5" i="64"/>
  <c r="K33" i="64"/>
  <c r="L33" i="64"/>
  <c r="M33" i="64"/>
  <c r="N33" i="64"/>
  <c r="O33" i="64"/>
  <c r="K32" i="64"/>
  <c r="L32" i="64"/>
  <c r="M32" i="64"/>
  <c r="N32" i="64"/>
  <c r="O32" i="64"/>
  <c r="K24" i="64"/>
  <c r="L24" i="64"/>
  <c r="M24" i="64"/>
  <c r="N24" i="64"/>
  <c r="O24" i="64"/>
  <c r="K25" i="64"/>
  <c r="L25" i="64"/>
  <c r="M25" i="64"/>
  <c r="N25" i="64"/>
  <c r="O25" i="64"/>
  <c r="K26" i="64"/>
  <c r="L26" i="64"/>
  <c r="M26" i="64"/>
  <c r="N26" i="64"/>
  <c r="O26" i="64"/>
  <c r="K27" i="64"/>
  <c r="L27" i="64"/>
  <c r="M27" i="64"/>
  <c r="N27" i="64"/>
  <c r="O27" i="64"/>
  <c r="K28" i="64"/>
  <c r="L28" i="64"/>
  <c r="M28" i="64"/>
  <c r="N28" i="64"/>
  <c r="O28" i="64"/>
  <c r="K29" i="64"/>
  <c r="L29" i="64"/>
  <c r="M29" i="64"/>
  <c r="N29" i="64"/>
  <c r="O29" i="64"/>
  <c r="K30" i="64"/>
  <c r="L30" i="64"/>
  <c r="M30" i="64"/>
  <c r="N30" i="64"/>
  <c r="O30" i="64"/>
  <c r="K31" i="64"/>
  <c r="L31" i="64"/>
  <c r="M31" i="64"/>
  <c r="N31" i="64"/>
  <c r="O31" i="64"/>
  <c r="K13" i="64"/>
  <c r="L13" i="64"/>
  <c r="M13" i="64"/>
  <c r="N13" i="64"/>
  <c r="O13" i="64"/>
  <c r="K14" i="64"/>
  <c r="L14" i="64"/>
  <c r="M14" i="64"/>
  <c r="N14" i="64"/>
  <c r="O14" i="64"/>
  <c r="K15" i="64"/>
  <c r="L15" i="64"/>
  <c r="M15" i="64"/>
  <c r="N15" i="64"/>
  <c r="O15" i="64"/>
  <c r="K16" i="64"/>
  <c r="L16" i="64"/>
  <c r="M16" i="64"/>
  <c r="N16" i="64"/>
  <c r="O16" i="64"/>
  <c r="K17" i="64"/>
  <c r="L17" i="64"/>
  <c r="M17" i="64"/>
  <c r="N17" i="64"/>
  <c r="O17" i="64"/>
  <c r="K18" i="64"/>
  <c r="L18" i="64"/>
  <c r="M18" i="64"/>
  <c r="N18" i="64"/>
  <c r="O18" i="64"/>
  <c r="K19" i="64"/>
  <c r="L19" i="64"/>
  <c r="M19" i="64"/>
  <c r="N19" i="64"/>
  <c r="O19" i="64"/>
  <c r="K20" i="64"/>
  <c r="L20" i="64"/>
  <c r="M20" i="64"/>
  <c r="N20" i="64"/>
  <c r="O20" i="64"/>
  <c r="K21" i="64"/>
  <c r="L21" i="64"/>
  <c r="M21" i="64"/>
  <c r="N21" i="64"/>
  <c r="O21" i="64"/>
  <c r="K22" i="64"/>
  <c r="L22" i="64"/>
  <c r="M22" i="64"/>
  <c r="N22" i="64"/>
  <c r="O22" i="64"/>
  <c r="K23" i="64"/>
  <c r="L23" i="64"/>
  <c r="M23" i="64"/>
  <c r="N23" i="64"/>
  <c r="O23" i="64"/>
  <c r="O12" i="64"/>
  <c r="M12" i="64"/>
  <c r="N12" i="64"/>
  <c r="L12" i="64"/>
  <c r="K12" i="64"/>
  <c r="H197" i="64" l="1"/>
  <c r="H163" i="64"/>
  <c r="H162" i="64"/>
  <c r="H161" i="64"/>
  <c r="H160" i="64"/>
  <c r="AA263" i="64" l="1"/>
  <c r="Z263" i="64"/>
  <c r="Y263" i="64"/>
  <c r="X263" i="64"/>
  <c r="W263" i="64"/>
  <c r="AD253" i="64"/>
  <c r="W253" i="64"/>
  <c r="H253" i="64"/>
  <c r="AI252" i="64"/>
  <c r="H252" i="64" s="1"/>
  <c r="AD252" i="64"/>
  <c r="AB252" i="64"/>
  <c r="W252" i="64"/>
  <c r="AD251" i="64"/>
  <c r="W251" i="64"/>
  <c r="H251" i="64"/>
  <c r="W250" i="64"/>
  <c r="AD250" i="64" s="1"/>
  <c r="H250" i="64"/>
  <c r="W249" i="64"/>
  <c r="AD249" i="64" s="1"/>
  <c r="H249" i="64"/>
  <c r="W248" i="64"/>
  <c r="AD248" i="64" s="1"/>
  <c r="H248" i="64"/>
  <c r="AD247" i="64"/>
  <c r="W247" i="64"/>
  <c r="H247" i="64"/>
  <c r="W246" i="64"/>
  <c r="AD246" i="64" s="1"/>
  <c r="H246" i="64"/>
  <c r="W245" i="64"/>
  <c r="AD245" i="64" s="1"/>
  <c r="H245" i="64"/>
  <c r="W244" i="64"/>
  <c r="AD244" i="64" s="1"/>
  <c r="H244" i="64"/>
  <c r="AD243" i="64"/>
  <c r="W243" i="64"/>
  <c r="H243" i="64"/>
  <c r="W242" i="64"/>
  <c r="AD242" i="64" s="1"/>
  <c r="H242" i="64"/>
  <c r="W241" i="64"/>
  <c r="AD241" i="64" s="1"/>
  <c r="H241" i="64"/>
  <c r="W240" i="64"/>
  <c r="AD240" i="64" s="1"/>
  <c r="H240" i="64"/>
  <c r="AD239" i="64"/>
  <c r="W239" i="64"/>
  <c r="H239" i="64"/>
  <c r="W238" i="64"/>
  <c r="AD238" i="64" s="1"/>
  <c r="H238" i="64"/>
  <c r="W237" i="64"/>
  <c r="AD237" i="64" s="1"/>
  <c r="H237" i="64"/>
  <c r="W236" i="64"/>
  <c r="AD236" i="64" s="1"/>
  <c r="H236" i="64"/>
  <c r="AD235" i="64"/>
  <c r="W235" i="64"/>
  <c r="H235" i="64"/>
  <c r="W234" i="64"/>
  <c r="AD234" i="64" s="1"/>
  <c r="H234" i="64"/>
  <c r="W233" i="64"/>
  <c r="AD233" i="64" s="1"/>
  <c r="H233" i="64"/>
  <c r="W232" i="64"/>
  <c r="AD232" i="64" s="1"/>
  <c r="H232" i="64"/>
  <c r="AI231" i="64"/>
  <c r="AE231" i="64"/>
  <c r="AB231" i="64"/>
  <c r="AA231" i="64"/>
  <c r="AH231" i="64" s="1"/>
  <c r="Z231" i="64"/>
  <c r="AG231" i="64" s="1"/>
  <c r="Y231" i="64"/>
  <c r="AF231" i="64" s="1"/>
  <c r="X231" i="64"/>
  <c r="AA219" i="64"/>
  <c r="Z219" i="64"/>
  <c r="Y219" i="64"/>
  <c r="X219" i="64"/>
  <c r="W219" i="64"/>
  <c r="AD209" i="64"/>
  <c r="W209" i="64"/>
  <c r="H209" i="64"/>
  <c r="AI208" i="64"/>
  <c r="H208" i="64" s="1"/>
  <c r="AD208" i="64"/>
  <c r="AB208" i="64"/>
  <c r="W208" i="64"/>
  <c r="AD207" i="64"/>
  <c r="W207" i="64"/>
  <c r="H207" i="64"/>
  <c r="W206" i="64"/>
  <c r="AD206" i="64" s="1"/>
  <c r="H206" i="64"/>
  <c r="W205" i="64"/>
  <c r="AD205" i="64" s="1"/>
  <c r="H205" i="64"/>
  <c r="W204" i="64"/>
  <c r="AD204" i="64" s="1"/>
  <c r="H204" i="64"/>
  <c r="AD203" i="64"/>
  <c r="W203" i="64"/>
  <c r="H203" i="64"/>
  <c r="W202" i="64"/>
  <c r="AD202" i="64" s="1"/>
  <c r="H202" i="64"/>
  <c r="W201" i="64"/>
  <c r="AD201" i="64" s="1"/>
  <c r="H201" i="64"/>
  <c r="W200" i="64"/>
  <c r="AD200" i="64" s="1"/>
  <c r="H200" i="64"/>
  <c r="AD199" i="64"/>
  <c r="W199" i="64"/>
  <c r="H199" i="64"/>
  <c r="W198" i="64"/>
  <c r="AD198" i="64" s="1"/>
  <c r="H198" i="64"/>
  <c r="W197" i="64"/>
  <c r="AD197" i="64" s="1"/>
  <c r="W196" i="64"/>
  <c r="AD196" i="64" s="1"/>
  <c r="H196" i="64"/>
  <c r="AD195" i="64"/>
  <c r="W195" i="64"/>
  <c r="H195" i="64"/>
  <c r="W194" i="64"/>
  <c r="AD194" i="64" s="1"/>
  <c r="H194" i="64"/>
  <c r="W193" i="64"/>
  <c r="AD193" i="64" s="1"/>
  <c r="H193" i="64"/>
  <c r="W192" i="64"/>
  <c r="AD192" i="64" s="1"/>
  <c r="H192" i="64"/>
  <c r="AD191" i="64"/>
  <c r="W191" i="64"/>
  <c r="H191" i="64"/>
  <c r="W190" i="64"/>
  <c r="AD190" i="64" s="1"/>
  <c r="H190" i="64"/>
  <c r="W189" i="64"/>
  <c r="AD189" i="64" s="1"/>
  <c r="H189" i="64"/>
  <c r="W188" i="64"/>
  <c r="AD188" i="64" s="1"/>
  <c r="H188" i="64"/>
  <c r="AI187" i="64"/>
  <c r="AE187" i="64"/>
  <c r="AB187" i="64"/>
  <c r="AA187" i="64"/>
  <c r="AH187" i="64" s="1"/>
  <c r="Z187" i="64"/>
  <c r="AG187" i="64" s="1"/>
  <c r="Y187" i="64"/>
  <c r="AF187" i="64" s="1"/>
  <c r="X187" i="64"/>
  <c r="AA175" i="64"/>
  <c r="Z175" i="64"/>
  <c r="Y175" i="64"/>
  <c r="X175" i="64"/>
  <c r="W175" i="64"/>
  <c r="AD165" i="64"/>
  <c r="W165" i="64"/>
  <c r="H165" i="64"/>
  <c r="AI164" i="64"/>
  <c r="H164" i="64" s="1"/>
  <c r="AD164" i="64"/>
  <c r="AB164" i="64"/>
  <c r="W164" i="64"/>
  <c r="AD163" i="64"/>
  <c r="W163" i="64"/>
  <c r="W162" i="64"/>
  <c r="AD162" i="64" s="1"/>
  <c r="W161" i="64"/>
  <c r="AD161" i="64" s="1"/>
  <c r="W160" i="64"/>
  <c r="AD160" i="64" s="1"/>
  <c r="AD159" i="64"/>
  <c r="W159" i="64"/>
  <c r="H159" i="64"/>
  <c r="W158" i="64"/>
  <c r="AD158" i="64" s="1"/>
  <c r="H158" i="64"/>
  <c r="W157" i="64"/>
  <c r="AD157" i="64" s="1"/>
  <c r="H157" i="64"/>
  <c r="W156" i="64"/>
  <c r="AD156" i="64" s="1"/>
  <c r="H156" i="64"/>
  <c r="AD155" i="64"/>
  <c r="W155" i="64"/>
  <c r="H155" i="64"/>
  <c r="W154" i="64"/>
  <c r="AD154" i="64" s="1"/>
  <c r="H154" i="64"/>
  <c r="W153" i="64"/>
  <c r="AD153" i="64" s="1"/>
  <c r="H153" i="64"/>
  <c r="W152" i="64"/>
  <c r="AD152" i="64" s="1"/>
  <c r="H152" i="64"/>
  <c r="AD151" i="64"/>
  <c r="W151" i="64"/>
  <c r="H151" i="64"/>
  <c r="W150" i="64"/>
  <c r="AD150" i="64" s="1"/>
  <c r="H150" i="64"/>
  <c r="W149" i="64"/>
  <c r="AD149" i="64" s="1"/>
  <c r="H149" i="64"/>
  <c r="W148" i="64"/>
  <c r="AD148" i="64" s="1"/>
  <c r="H148" i="64"/>
  <c r="AD147" i="64"/>
  <c r="W147" i="64"/>
  <c r="H147" i="64"/>
  <c r="W146" i="64"/>
  <c r="AD146" i="64" s="1"/>
  <c r="H146" i="64"/>
  <c r="W145" i="64"/>
  <c r="AD145" i="64" s="1"/>
  <c r="H145" i="64"/>
  <c r="W144" i="64"/>
  <c r="AD144" i="64" s="1"/>
  <c r="H144" i="64"/>
  <c r="AI143" i="64"/>
  <c r="AE143" i="64"/>
  <c r="AB143" i="64"/>
  <c r="AA143" i="64"/>
  <c r="AH143" i="64" s="1"/>
  <c r="Z143" i="64"/>
  <c r="AG143" i="64" s="1"/>
  <c r="Y143" i="64"/>
  <c r="AF143" i="64" s="1"/>
  <c r="X143" i="64"/>
  <c r="AA87" i="64"/>
  <c r="Z87" i="64"/>
  <c r="Y87" i="64"/>
  <c r="X87" i="64"/>
  <c r="W87" i="64"/>
  <c r="AA85" i="64"/>
  <c r="W85" i="64"/>
  <c r="AA84" i="64"/>
  <c r="W84" i="64"/>
  <c r="AA83" i="64"/>
  <c r="W83" i="64"/>
  <c r="AA82" i="64"/>
  <c r="W82" i="64"/>
  <c r="I33" i="64"/>
  <c r="S32" i="64"/>
  <c r="H32" i="64"/>
  <c r="Z31" i="64"/>
  <c r="S31" i="64"/>
  <c r="Y31" i="64"/>
  <c r="I31" i="64"/>
  <c r="AC30" i="64"/>
  <c r="P31" i="64" s="1"/>
  <c r="Z30" i="64"/>
  <c r="S30" i="64"/>
  <c r="Y30" i="64"/>
  <c r="I30" i="64"/>
  <c r="AC29" i="64"/>
  <c r="P30" i="64" s="1"/>
  <c r="Z29" i="64"/>
  <c r="S29" i="64"/>
  <c r="Y29" i="64"/>
  <c r="I29" i="64"/>
  <c r="AC28" i="64"/>
  <c r="P29" i="64" s="1"/>
  <c r="Z28" i="64"/>
  <c r="S28" i="64"/>
  <c r="Y28" i="64"/>
  <c r="I28" i="64"/>
  <c r="AC27" i="64"/>
  <c r="P28" i="64" s="1"/>
  <c r="Z27" i="64"/>
  <c r="S27" i="64"/>
  <c r="Y27" i="64"/>
  <c r="I27" i="64"/>
  <c r="AC26" i="64"/>
  <c r="P27" i="64" s="1"/>
  <c r="Z26" i="64"/>
  <c r="S26" i="64"/>
  <c r="T26" i="64"/>
  <c r="I26" i="64"/>
  <c r="AC25" i="64"/>
  <c r="P26" i="64" s="1"/>
  <c r="Z25" i="64"/>
  <c r="S25" i="64"/>
  <c r="Y25" i="64"/>
  <c r="I25" i="64"/>
  <c r="AC24" i="64"/>
  <c r="P25" i="64" s="1"/>
  <c r="Z24" i="64"/>
  <c r="S24" i="64"/>
  <c r="Y24" i="64"/>
  <c r="I24" i="64"/>
  <c r="AC23" i="64"/>
  <c r="P24" i="64" s="1"/>
  <c r="Z23" i="64"/>
  <c r="S23" i="64"/>
  <c r="Y23" i="64"/>
  <c r="I23" i="64"/>
  <c r="AC22" i="64"/>
  <c r="P23" i="64" s="1"/>
  <c r="Z22" i="64"/>
  <c r="S22" i="64"/>
  <c r="Y22" i="64"/>
  <c r="I22" i="64"/>
  <c r="AC21" i="64"/>
  <c r="P22" i="64" s="1"/>
  <c r="Z21" i="64"/>
  <c r="S21" i="64"/>
  <c r="Y21" i="64"/>
  <c r="I21" i="64"/>
  <c r="AC20" i="64"/>
  <c r="P21" i="64" s="1"/>
  <c r="Z20" i="64"/>
  <c r="S20" i="64"/>
  <c r="Y20" i="64"/>
  <c r="I20" i="64"/>
  <c r="AC19" i="64"/>
  <c r="P20" i="64" s="1"/>
  <c r="Z19" i="64"/>
  <c r="S19" i="64"/>
  <c r="Y19" i="64"/>
  <c r="I19" i="64"/>
  <c r="AC18" i="64"/>
  <c r="P19" i="64" s="1"/>
  <c r="Z18" i="64"/>
  <c r="S18" i="64"/>
  <c r="Y18" i="64"/>
  <c r="I18" i="64"/>
  <c r="AC17" i="64"/>
  <c r="P18" i="64" s="1"/>
  <c r="Z17" i="64"/>
  <c r="S17" i="64"/>
  <c r="Y17" i="64"/>
  <c r="I17" i="64"/>
  <c r="AC16" i="64"/>
  <c r="P17" i="64" s="1"/>
  <c r="Z16" i="64"/>
  <c r="S16" i="64"/>
  <c r="I16" i="64"/>
  <c r="AC15" i="64"/>
  <c r="P15" i="64" s="1"/>
  <c r="Z15" i="64"/>
  <c r="S15" i="64"/>
  <c r="Y16" i="64"/>
  <c r="I15" i="64"/>
  <c r="AC14" i="64"/>
  <c r="Z14" i="64"/>
  <c r="S14" i="64"/>
  <c r="P14" i="64"/>
  <c r="Y15" i="64"/>
  <c r="I14" i="64"/>
  <c r="AC13" i="64"/>
  <c r="Z13" i="64"/>
  <c r="S13" i="64"/>
  <c r="P13" i="64"/>
  <c r="T13" i="64"/>
  <c r="I13" i="64"/>
  <c r="AC12" i="64"/>
  <c r="P12" i="64" s="1"/>
  <c r="Y12" i="64"/>
  <c r="S12" i="64"/>
  <c r="T12" i="64"/>
  <c r="I12" i="64"/>
  <c r="Y11" i="64"/>
  <c r="P9" i="64"/>
  <c r="X119" i="64"/>
  <c r="X106" i="64" l="1"/>
  <c r="X114" i="64"/>
  <c r="T27" i="64"/>
  <c r="T29" i="64"/>
  <c r="W101" i="64"/>
  <c r="W109" i="64"/>
  <c r="W117" i="64"/>
  <c r="X98" i="64"/>
  <c r="W5" i="64"/>
  <c r="W88" i="64" s="1"/>
  <c r="T20" i="64"/>
  <c r="T31" i="64"/>
  <c r="X102" i="64"/>
  <c r="X110" i="64"/>
  <c r="X118" i="64"/>
  <c r="W105" i="64"/>
  <c r="W113" i="64"/>
  <c r="T15" i="64"/>
  <c r="T17" i="64"/>
  <c r="T24" i="64"/>
  <c r="Y5" i="64"/>
  <c r="W97" i="64" s="1"/>
  <c r="T14" i="64"/>
  <c r="T16" i="64"/>
  <c r="T23" i="64"/>
  <c r="T25" i="64"/>
  <c r="Z88" i="64"/>
  <c r="X100" i="64"/>
  <c r="X104" i="64"/>
  <c r="X108" i="64"/>
  <c r="X112" i="64"/>
  <c r="X116" i="64"/>
  <c r="Y264" i="64"/>
  <c r="Y220" i="64"/>
  <c r="T19" i="64"/>
  <c r="T21" i="64"/>
  <c r="T28" i="64"/>
  <c r="W99" i="64"/>
  <c r="W103" i="64"/>
  <c r="W107" i="64"/>
  <c r="W111" i="64"/>
  <c r="W115" i="64"/>
  <c r="W119" i="64"/>
  <c r="Z220" i="64"/>
  <c r="T32" i="64"/>
  <c r="Y13" i="64"/>
  <c r="Y26" i="64"/>
  <c r="Y14" i="64"/>
  <c r="T18" i="64"/>
  <c r="T22" i="64"/>
  <c r="T30" i="64"/>
  <c r="W98" i="64"/>
  <c r="W100" i="64"/>
  <c r="W102" i="64"/>
  <c r="W104" i="64"/>
  <c r="W106" i="64"/>
  <c r="W108" i="64"/>
  <c r="W110" i="64"/>
  <c r="W112" i="64"/>
  <c r="W114" i="64"/>
  <c r="W116" i="64"/>
  <c r="W118" i="64"/>
  <c r="X264" i="64"/>
  <c r="I32" i="64"/>
  <c r="X99" i="64"/>
  <c r="X101" i="64"/>
  <c r="X103" i="64"/>
  <c r="X105" i="64"/>
  <c r="X107" i="64"/>
  <c r="X109" i="64"/>
  <c r="X111" i="64"/>
  <c r="X113" i="64"/>
  <c r="X115" i="64"/>
  <c r="X117" i="64"/>
  <c r="W176" i="64"/>
  <c r="W220" i="64"/>
  <c r="AA220" i="64"/>
  <c r="W264" i="64"/>
  <c r="AA176" i="64" l="1"/>
  <c r="X88" i="64"/>
  <c r="X220" i="64"/>
  <c r="Y176" i="64"/>
  <c r="X176" i="64"/>
  <c r="Y88" i="64"/>
  <c r="L85" i="64"/>
  <c r="AA264" i="64"/>
  <c r="Z264" i="64"/>
  <c r="Z176" i="64"/>
  <c r="AA88" i="64"/>
  <c r="W79" i="64"/>
  <c r="H32" i="34"/>
  <c r="Y79" i="64" l="1"/>
  <c r="X79" i="64"/>
  <c r="AJ103" i="61"/>
  <c r="P31" i="57" l="1"/>
  <c r="P29" i="57"/>
  <c r="P27" i="57"/>
  <c r="P25" i="57"/>
  <c r="P23" i="57"/>
  <c r="P21" i="57"/>
  <c r="P19" i="57"/>
  <c r="P17" i="57"/>
  <c r="P14" i="57"/>
  <c r="P12" i="57"/>
  <c r="AC28" i="57"/>
  <c r="AC29" i="57"/>
  <c r="P30" i="57" s="1"/>
  <c r="AC30" i="57"/>
  <c r="AC13" i="57"/>
  <c r="P13" i="57" s="1"/>
  <c r="AC14" i="57"/>
  <c r="AC15" i="57"/>
  <c r="P15" i="57" s="1"/>
  <c r="AC16" i="57"/>
  <c r="AC17" i="57"/>
  <c r="P18" i="57" s="1"/>
  <c r="AC18" i="57"/>
  <c r="AC19" i="57"/>
  <c r="P20" i="57" s="1"/>
  <c r="AC20" i="57"/>
  <c r="AC21" i="57"/>
  <c r="P22" i="57" s="1"/>
  <c r="AC22" i="57"/>
  <c r="AC23" i="57"/>
  <c r="P24" i="57" s="1"/>
  <c r="AC24" i="57"/>
  <c r="AC25" i="57"/>
  <c r="P26" i="57" s="1"/>
  <c r="AC26" i="57"/>
  <c r="AC27" i="57"/>
  <c r="P28" i="57" s="1"/>
  <c r="AC12" i="57"/>
  <c r="W82" i="57"/>
  <c r="P30" i="56"/>
  <c r="P29" i="56"/>
  <c r="P25" i="56"/>
  <c r="P23" i="56"/>
  <c r="P21" i="56"/>
  <c r="P19" i="56"/>
  <c r="P17" i="56"/>
  <c r="P14" i="56"/>
  <c r="P12" i="56"/>
  <c r="AC28" i="56"/>
  <c r="AC29" i="56"/>
  <c r="AC30" i="56"/>
  <c r="P31" i="56" s="1"/>
  <c r="AC13" i="56"/>
  <c r="P13" i="56" s="1"/>
  <c r="AC14" i="56"/>
  <c r="AC15" i="56"/>
  <c r="P15" i="56" s="1"/>
  <c r="AC16" i="56"/>
  <c r="AC17" i="56"/>
  <c r="P18" i="56" s="1"/>
  <c r="AC18" i="56"/>
  <c r="AC19" i="56"/>
  <c r="P20" i="56" s="1"/>
  <c r="AC20" i="56"/>
  <c r="AC21" i="56"/>
  <c r="P22" i="56" s="1"/>
  <c r="AC22" i="56"/>
  <c r="AC23" i="56"/>
  <c r="P24" i="56" s="1"/>
  <c r="AC24" i="56"/>
  <c r="AC25" i="56"/>
  <c r="P26" i="56" s="1"/>
  <c r="AC26" i="56"/>
  <c r="P27" i="56" s="1"/>
  <c r="AC27" i="56"/>
  <c r="P28" i="56" s="1"/>
  <c r="AC12" i="56"/>
  <c r="P15" i="55"/>
  <c r="AC13" i="55"/>
  <c r="P13" i="55" s="1"/>
  <c r="AC14" i="55"/>
  <c r="P14" i="55" s="1"/>
  <c r="AC15" i="55"/>
  <c r="AC16" i="55"/>
  <c r="P17" i="55" s="1"/>
  <c r="AC17" i="55"/>
  <c r="P18" i="55" s="1"/>
  <c r="AC18" i="55"/>
  <c r="P19" i="55" s="1"/>
  <c r="AC19" i="55"/>
  <c r="P20" i="55" s="1"/>
  <c r="AC20" i="55"/>
  <c r="P21" i="55" s="1"/>
  <c r="AC21" i="55"/>
  <c r="P22" i="55" s="1"/>
  <c r="AC22" i="55"/>
  <c r="P23" i="55" s="1"/>
  <c r="AC23" i="55"/>
  <c r="P24" i="55" s="1"/>
  <c r="AC24" i="55"/>
  <c r="P25" i="55" s="1"/>
  <c r="AC25" i="55"/>
  <c r="P26" i="55" s="1"/>
  <c r="AC26" i="55"/>
  <c r="P27" i="55" s="1"/>
  <c r="AC27" i="55"/>
  <c r="P28" i="55" s="1"/>
  <c r="AC28" i="55"/>
  <c r="P29" i="55" s="1"/>
  <c r="AC29" i="55"/>
  <c r="P30" i="55" s="1"/>
  <c r="AC30" i="55"/>
  <c r="P31" i="55" s="1"/>
  <c r="AC12" i="55"/>
  <c r="P12" i="55" s="1"/>
  <c r="I18" i="55"/>
  <c r="Y231" i="62" l="1"/>
  <c r="AB208" i="62"/>
  <c r="AI208" i="62"/>
  <c r="AC12" i="62"/>
  <c r="AC13" i="62"/>
  <c r="AC14" i="62"/>
  <c r="AC15" i="62"/>
  <c r="AC16" i="62"/>
  <c r="AC17" i="62"/>
  <c r="AC18" i="62"/>
  <c r="AC19" i="62"/>
  <c r="AC20" i="62"/>
  <c r="AC21" i="62"/>
  <c r="AC22" i="62"/>
  <c r="AC23" i="62"/>
  <c r="AC24" i="62"/>
  <c r="AC25" i="62"/>
  <c r="AC26" i="62"/>
  <c r="AC27" i="62"/>
  <c r="AC28" i="62"/>
  <c r="AC29" i="62"/>
  <c r="P12" i="54"/>
  <c r="AC13" i="54"/>
  <c r="P13" i="54" s="1"/>
  <c r="AC14" i="54"/>
  <c r="P14" i="54" s="1"/>
  <c r="AC15" i="54"/>
  <c r="P15" i="54" s="1"/>
  <c r="AC16" i="54"/>
  <c r="P17" i="54" s="1"/>
  <c r="AC17" i="54"/>
  <c r="P18" i="54" s="1"/>
  <c r="AC18" i="54"/>
  <c r="P19" i="54" s="1"/>
  <c r="AC19" i="54"/>
  <c r="P20" i="54" s="1"/>
  <c r="AC20" i="54"/>
  <c r="P21" i="54" s="1"/>
  <c r="AC21" i="54"/>
  <c r="P22" i="54" s="1"/>
  <c r="AC22" i="54"/>
  <c r="P23" i="54" s="1"/>
  <c r="AC23" i="54"/>
  <c r="P24" i="54" s="1"/>
  <c r="AC24" i="54"/>
  <c r="P25" i="54" s="1"/>
  <c r="AC25" i="54"/>
  <c r="P26" i="54" s="1"/>
  <c r="AC26" i="54"/>
  <c r="P27" i="54" s="1"/>
  <c r="AC27" i="54"/>
  <c r="P28" i="54" s="1"/>
  <c r="AC28" i="54"/>
  <c r="P29" i="54" s="1"/>
  <c r="AC29" i="54"/>
  <c r="P30" i="54" s="1"/>
  <c r="AC30" i="54"/>
  <c r="P31" i="54" s="1"/>
  <c r="AC12" i="54"/>
  <c r="I16" i="54"/>
  <c r="I17" i="54"/>
  <c r="I18" i="54"/>
  <c r="I20" i="54"/>
  <c r="I21" i="54"/>
  <c r="I22" i="54"/>
  <c r="I23" i="54"/>
  <c r="S15" i="34" l="1"/>
  <c r="AE33" i="53" l="1"/>
  <c r="D33" i="53" s="1"/>
  <c r="AE32" i="53"/>
  <c r="C32" i="53"/>
  <c r="K33" i="53" l="1"/>
  <c r="G33" i="53"/>
  <c r="C33" i="53"/>
  <c r="J33" i="53"/>
  <c r="F33" i="53"/>
  <c r="M33" i="53"/>
  <c r="I33" i="53"/>
  <c r="E33" i="53"/>
  <c r="L33" i="53"/>
  <c r="H33" i="53"/>
  <c r="P17" i="34" l="1"/>
  <c r="P21" i="34"/>
  <c r="P25" i="34"/>
  <c r="P29" i="34"/>
  <c r="AC14" i="34"/>
  <c r="P13" i="34" s="1"/>
  <c r="AC15" i="34"/>
  <c r="P14" i="34" s="1"/>
  <c r="AC16" i="34"/>
  <c r="P15" i="34" s="1"/>
  <c r="AC17" i="34"/>
  <c r="AC18" i="34"/>
  <c r="P18" i="34" s="1"/>
  <c r="AC19" i="34"/>
  <c r="P19" i="34" s="1"/>
  <c r="AC20" i="34"/>
  <c r="P20" i="34" s="1"/>
  <c r="AC21" i="34"/>
  <c r="AC22" i="34"/>
  <c r="P22" i="34" s="1"/>
  <c r="AC23" i="34"/>
  <c r="P23" i="34" s="1"/>
  <c r="AC24" i="34"/>
  <c r="P24" i="34" s="1"/>
  <c r="AC25" i="34"/>
  <c r="AC26" i="34"/>
  <c r="P26" i="34" s="1"/>
  <c r="AC27" i="34"/>
  <c r="P27" i="34" s="1"/>
  <c r="AC28" i="34"/>
  <c r="P28" i="34" s="1"/>
  <c r="AC29" i="34"/>
  <c r="AC30" i="34"/>
  <c r="P30" i="34" s="1"/>
  <c r="AC31" i="34"/>
  <c r="P31" i="34" s="1"/>
  <c r="AC13" i="34"/>
  <c r="P12" i="34" s="1"/>
  <c r="Z38" i="34" l="1"/>
  <c r="AG31" i="61" l="1"/>
  <c r="AC252" i="62" l="1"/>
  <c r="AE12" i="54" l="1"/>
  <c r="K15" i="60" l="1"/>
  <c r="V6" i="22" l="1"/>
  <c r="U6" i="22" s="1"/>
  <c r="U12" i="22"/>
  <c r="U13" i="22"/>
  <c r="U14" i="22"/>
  <c r="U15" i="22"/>
  <c r="U16" i="22"/>
  <c r="U17" i="22"/>
  <c r="U18" i="22"/>
  <c r="U19" i="22"/>
  <c r="U20" i="22"/>
  <c r="U21" i="22"/>
  <c r="U22" i="22"/>
  <c r="U23" i="22"/>
  <c r="U24" i="22"/>
  <c r="U25" i="22"/>
  <c r="U26" i="22"/>
  <c r="U27" i="22"/>
  <c r="U28" i="22"/>
  <c r="U29" i="22"/>
  <c r="U30" i="22"/>
  <c r="U31" i="22"/>
  <c r="W31" i="22" l="1"/>
  <c r="W13" i="22"/>
  <c r="W19" i="22"/>
  <c r="W16" i="22"/>
  <c r="W26" i="22"/>
  <c r="W22" i="22"/>
  <c r="W14" i="22"/>
  <c r="W6" i="22"/>
  <c r="W30" i="22"/>
  <c r="W27" i="22"/>
  <c r="W24" i="22"/>
  <c r="W21" i="22"/>
  <c r="W15" i="22"/>
  <c r="W29" i="22"/>
  <c r="W23" i="22"/>
  <c r="W18" i="22"/>
  <c r="W28" i="22"/>
  <c r="W25" i="22"/>
  <c r="W20" i="22"/>
  <c r="W17" i="22"/>
  <c r="W12" i="22"/>
  <c r="P31" i="61"/>
  <c r="P30" i="61"/>
  <c r="P29" i="61"/>
  <c r="P28" i="61"/>
  <c r="P27" i="61"/>
  <c r="P26" i="61"/>
  <c r="P25" i="61"/>
  <c r="P24" i="61"/>
  <c r="P23" i="61"/>
  <c r="P22" i="61"/>
  <c r="P21" i="61"/>
  <c r="P20" i="61"/>
  <c r="P19" i="61"/>
  <c r="P18" i="61"/>
  <c r="P17" i="61"/>
  <c r="P15" i="61"/>
  <c r="P14" i="61"/>
  <c r="P13" i="61"/>
  <c r="AD13" i="61"/>
  <c r="AD14" i="61"/>
  <c r="AD15" i="61"/>
  <c r="AD16" i="61"/>
  <c r="AD17" i="61"/>
  <c r="AD18" i="61"/>
  <c r="AD19" i="61"/>
  <c r="AD20" i="61"/>
  <c r="AD21" i="61"/>
  <c r="AD22" i="61"/>
  <c r="AD23" i="61"/>
  <c r="AD24" i="61"/>
  <c r="AD25" i="61"/>
  <c r="AD26" i="61"/>
  <c r="AD27" i="61"/>
  <c r="AD12" i="61"/>
  <c r="P12" i="61"/>
  <c r="AE30" i="60"/>
  <c r="AE31" i="60"/>
  <c r="AE29" i="60"/>
  <c r="AE28" i="60"/>
  <c r="AE27" i="60"/>
  <c r="AC27" i="60"/>
  <c r="AE26" i="60"/>
  <c r="AC26" i="60"/>
  <c r="AE25" i="60"/>
  <c r="AC25" i="60"/>
  <c r="AE24" i="60"/>
  <c r="AC24" i="60"/>
  <c r="AE23" i="60"/>
  <c r="AC23" i="60"/>
  <c r="AE22" i="60"/>
  <c r="AC22" i="60"/>
  <c r="AE21" i="60"/>
  <c r="AC21" i="60"/>
  <c r="AE20" i="60"/>
  <c r="AC20" i="60"/>
  <c r="AE19" i="60"/>
  <c r="AC19" i="60"/>
  <c r="AE18" i="60"/>
  <c r="AC18" i="60"/>
  <c r="AE17" i="60"/>
  <c r="AC17" i="60"/>
  <c r="AE16" i="60"/>
  <c r="AC16" i="60"/>
  <c r="AE15" i="60"/>
  <c r="AC15" i="60"/>
  <c r="AE14" i="60"/>
  <c r="AC14" i="60"/>
  <c r="AE13" i="60"/>
  <c r="AC13" i="60"/>
  <c r="AE12" i="60"/>
  <c r="AC12" i="60"/>
  <c r="AE31" i="57"/>
  <c r="AE30" i="57"/>
  <c r="AE29" i="57"/>
  <c r="AE28" i="57"/>
  <c r="AE27" i="57"/>
  <c r="AE26" i="57"/>
  <c r="AE25" i="57"/>
  <c r="AE24" i="57"/>
  <c r="AE23" i="57"/>
  <c r="AE22" i="57"/>
  <c r="AE21" i="57"/>
  <c r="AE20" i="57"/>
  <c r="AE19" i="57"/>
  <c r="AE18" i="57"/>
  <c r="AE17" i="57"/>
  <c r="AE16" i="57"/>
  <c r="AE15" i="57"/>
  <c r="AE14" i="57"/>
  <c r="AE13" i="57"/>
  <c r="AE12" i="57"/>
  <c r="AE12" i="56"/>
  <c r="AE31" i="56"/>
  <c r="AE30" i="56"/>
  <c r="AE29" i="56"/>
  <c r="AE28" i="56"/>
  <c r="AE27" i="56"/>
  <c r="AE26" i="56"/>
  <c r="AE25" i="56"/>
  <c r="AE24" i="56"/>
  <c r="AE23" i="56"/>
  <c r="AE22" i="56"/>
  <c r="AE21" i="56"/>
  <c r="AE20" i="56"/>
  <c r="AE19" i="56"/>
  <c r="AE18" i="56"/>
  <c r="AE17" i="56"/>
  <c r="AE16" i="56"/>
  <c r="AE15" i="56"/>
  <c r="AE14" i="56"/>
  <c r="AE13" i="56"/>
  <c r="O33" i="55"/>
  <c r="P26" i="62"/>
  <c r="AE12" i="62"/>
  <c r="AD32" i="62"/>
  <c r="AE31" i="62"/>
  <c r="AD31" i="62"/>
  <c r="AE30" i="62"/>
  <c r="AD30" i="62"/>
  <c r="AE29" i="62"/>
  <c r="AD29" i="62"/>
  <c r="AE28" i="62"/>
  <c r="AD28" i="62"/>
  <c r="AE27" i="62"/>
  <c r="AD27" i="62"/>
  <c r="AD26" i="62"/>
  <c r="AE25" i="62"/>
  <c r="AD25" i="62"/>
  <c r="AE24" i="62"/>
  <c r="AD24" i="62"/>
  <c r="AE23" i="62"/>
  <c r="AD23" i="62"/>
  <c r="AE22" i="62"/>
  <c r="AD22" i="62"/>
  <c r="AE21" i="62"/>
  <c r="AD21" i="62"/>
  <c r="AE20" i="62"/>
  <c r="AD20" i="62"/>
  <c r="AE19" i="62"/>
  <c r="AD19" i="62"/>
  <c r="AE18" i="62"/>
  <c r="AD18" i="62"/>
  <c r="AE17" i="62"/>
  <c r="AD17" i="62"/>
  <c r="AE16" i="62"/>
  <c r="AD16" i="62"/>
  <c r="AE15" i="62"/>
  <c r="AD15" i="62"/>
  <c r="AE14" i="62"/>
  <c r="AD14" i="62"/>
  <c r="AE13" i="62"/>
  <c r="AD13" i="62"/>
  <c r="AD12" i="62"/>
  <c r="AE12" i="34"/>
  <c r="AE13" i="34"/>
  <c r="AE14" i="34"/>
  <c r="AE15" i="34"/>
  <c r="AE16" i="34"/>
  <c r="AE17" i="34"/>
  <c r="AE18" i="34"/>
  <c r="AE19" i="34"/>
  <c r="AE20" i="34"/>
  <c r="AE21" i="34"/>
  <c r="AE22" i="34"/>
  <c r="AE23" i="34"/>
  <c r="AE24" i="34"/>
  <c r="AE25" i="34"/>
  <c r="AE26" i="34"/>
  <c r="AE27" i="34"/>
  <c r="AE28" i="34"/>
  <c r="AE29" i="34"/>
  <c r="AE30" i="34"/>
  <c r="AE31" i="34"/>
  <c r="H32" i="55"/>
  <c r="AE13" i="55"/>
  <c r="AE14" i="55"/>
  <c r="AE15" i="55"/>
  <c r="AE16" i="55"/>
  <c r="AE17" i="55"/>
  <c r="AE18" i="55"/>
  <c r="AE19" i="55"/>
  <c r="AE20" i="55"/>
  <c r="AE21" i="55"/>
  <c r="AE22" i="55"/>
  <c r="AE23" i="55"/>
  <c r="AE24" i="55"/>
  <c r="AE25" i="55"/>
  <c r="AE26" i="55"/>
  <c r="AE27" i="55"/>
  <c r="AE28" i="55"/>
  <c r="AE29" i="55"/>
  <c r="AE30" i="55"/>
  <c r="AE31" i="55"/>
  <c r="AE12" i="55"/>
  <c r="AE32" i="62" l="1"/>
  <c r="O32" i="62" s="1"/>
  <c r="AE32" i="55"/>
  <c r="O32" i="55" s="1"/>
  <c r="AE32" i="60"/>
  <c r="AE32" i="56"/>
  <c r="AE32" i="57"/>
  <c r="H32" i="57"/>
  <c r="H32" i="56"/>
  <c r="AB208" i="57"/>
  <c r="AC189" i="57"/>
  <c r="AC190" i="57"/>
  <c r="AC191" i="57"/>
  <c r="AC192" i="57"/>
  <c r="AC193" i="57"/>
  <c r="AC194" i="57"/>
  <c r="AC195" i="57"/>
  <c r="AC196" i="57"/>
  <c r="AC197" i="57"/>
  <c r="AC198" i="57"/>
  <c r="AC199" i="57"/>
  <c r="AC200" i="57"/>
  <c r="AC201" i="57"/>
  <c r="AC202" i="57"/>
  <c r="AC203" i="57"/>
  <c r="AC204" i="57"/>
  <c r="AC205" i="57"/>
  <c r="AC206" i="57"/>
  <c r="AC207" i="57"/>
  <c r="AC188" i="57"/>
  <c r="AC208" i="57" l="1"/>
  <c r="H208" i="57" s="1"/>
  <c r="AC209" i="57"/>
  <c r="O32" i="57"/>
  <c r="O32" i="56"/>
  <c r="I15" i="34" l="1"/>
  <c r="O32" i="60" l="1"/>
  <c r="AC233" i="62" l="1"/>
  <c r="AC234" i="62"/>
  <c r="AC235" i="62"/>
  <c r="AC236" i="62"/>
  <c r="AC237" i="62"/>
  <c r="AC238" i="62"/>
  <c r="AC239" i="62"/>
  <c r="AC240" i="62"/>
  <c r="AC241" i="62"/>
  <c r="AC242" i="62"/>
  <c r="AC243" i="62"/>
  <c r="AC244" i="62"/>
  <c r="AC245" i="62"/>
  <c r="AC246" i="62"/>
  <c r="AC247" i="62"/>
  <c r="AC248" i="62"/>
  <c r="AC249" i="62"/>
  <c r="AC250" i="62"/>
  <c r="AC251" i="62"/>
  <c r="AC253" i="62"/>
  <c r="AC232" i="62"/>
  <c r="D235" i="62" l="1"/>
  <c r="E235" i="62"/>
  <c r="F235" i="62"/>
  <c r="G235" i="62"/>
  <c r="H235" i="62"/>
  <c r="D236" i="62"/>
  <c r="E236" i="62"/>
  <c r="F236" i="62"/>
  <c r="G236" i="62"/>
  <c r="H236" i="62"/>
  <c r="D237" i="62"/>
  <c r="E237" i="62"/>
  <c r="F237" i="62"/>
  <c r="G237" i="62"/>
  <c r="H237" i="62"/>
  <c r="D238" i="62"/>
  <c r="E238" i="62"/>
  <c r="F238" i="62"/>
  <c r="G238" i="62"/>
  <c r="H238" i="62"/>
  <c r="D239" i="62"/>
  <c r="E239" i="62"/>
  <c r="F239" i="62"/>
  <c r="G239" i="62"/>
  <c r="H239" i="62"/>
  <c r="D240" i="62"/>
  <c r="E240" i="62"/>
  <c r="F240" i="62"/>
  <c r="G240" i="62"/>
  <c r="H240" i="62"/>
  <c r="D241" i="62"/>
  <c r="E241" i="62"/>
  <c r="F241" i="62"/>
  <c r="G241" i="62"/>
  <c r="H241" i="62"/>
  <c r="D242" i="62"/>
  <c r="E242" i="62"/>
  <c r="F242" i="62"/>
  <c r="G242" i="62"/>
  <c r="H242" i="62"/>
  <c r="D243" i="62"/>
  <c r="E243" i="62"/>
  <c r="F243" i="62"/>
  <c r="G243" i="62"/>
  <c r="H243" i="62"/>
  <c r="D244" i="62"/>
  <c r="E244" i="62"/>
  <c r="F244" i="62"/>
  <c r="G244" i="62"/>
  <c r="H244" i="62"/>
  <c r="D245" i="62"/>
  <c r="E245" i="62"/>
  <c r="F245" i="62"/>
  <c r="G245" i="62"/>
  <c r="H245" i="62"/>
  <c r="D246" i="62"/>
  <c r="E246" i="62"/>
  <c r="F246" i="62"/>
  <c r="G246" i="62"/>
  <c r="H246" i="62"/>
  <c r="D247" i="62"/>
  <c r="E247" i="62"/>
  <c r="F247" i="62"/>
  <c r="G247" i="62"/>
  <c r="H247" i="62"/>
  <c r="D248" i="62"/>
  <c r="E248" i="62"/>
  <c r="F248" i="62"/>
  <c r="G248" i="62"/>
  <c r="H248" i="62"/>
  <c r="D249" i="62"/>
  <c r="E249" i="62"/>
  <c r="F249" i="62"/>
  <c r="G249" i="62"/>
  <c r="H249" i="62"/>
  <c r="D250" i="62"/>
  <c r="E250" i="62"/>
  <c r="F250" i="62"/>
  <c r="G250" i="62"/>
  <c r="H250" i="62"/>
  <c r="D251" i="62"/>
  <c r="E251" i="62"/>
  <c r="F251" i="62"/>
  <c r="G251" i="62"/>
  <c r="H251" i="62"/>
  <c r="D252" i="62"/>
  <c r="E252" i="62"/>
  <c r="F252" i="62"/>
  <c r="G252" i="62"/>
  <c r="H252" i="62"/>
  <c r="D253" i="62"/>
  <c r="E253" i="62"/>
  <c r="F253" i="62"/>
  <c r="G253" i="62"/>
  <c r="H253" i="62"/>
  <c r="D233" i="62"/>
  <c r="E233" i="62"/>
  <c r="F233" i="62"/>
  <c r="G233" i="62"/>
  <c r="H233" i="62"/>
  <c r="D234" i="62"/>
  <c r="E234" i="62"/>
  <c r="F234" i="62"/>
  <c r="G234" i="62"/>
  <c r="H234" i="62"/>
  <c r="F232" i="62"/>
  <c r="G232" i="62"/>
  <c r="H232" i="62"/>
  <c r="D232" i="62"/>
  <c r="H32" i="54" l="1"/>
  <c r="H164" i="54" s="1"/>
  <c r="AE13" i="54"/>
  <c r="AE14" i="54"/>
  <c r="AE15" i="54"/>
  <c r="AE16" i="54"/>
  <c r="AE17" i="54"/>
  <c r="AE18" i="54"/>
  <c r="AE19" i="54"/>
  <c r="AE20" i="54"/>
  <c r="AE21" i="54"/>
  <c r="AE22" i="54"/>
  <c r="AE23" i="54"/>
  <c r="AE24" i="54"/>
  <c r="AE25" i="54"/>
  <c r="AE26" i="54"/>
  <c r="AE27" i="54"/>
  <c r="AE28" i="54"/>
  <c r="AE29" i="54"/>
  <c r="AE30" i="54"/>
  <c r="AE31" i="54"/>
  <c r="AD29" i="54"/>
  <c r="W13" i="54"/>
  <c r="AD13" i="54" s="1"/>
  <c r="W14" i="54"/>
  <c r="AD14" i="54" s="1"/>
  <c r="W15" i="54"/>
  <c r="AD15" i="54" s="1"/>
  <c r="W16" i="54"/>
  <c r="AD16" i="54" s="1"/>
  <c r="W17" i="54"/>
  <c r="AD17" i="54" s="1"/>
  <c r="W18" i="54"/>
  <c r="AD18" i="54" s="1"/>
  <c r="W19" i="54"/>
  <c r="AD19" i="54" s="1"/>
  <c r="W20" i="54"/>
  <c r="AD20" i="54" s="1"/>
  <c r="W21" i="54"/>
  <c r="AD21" i="54" s="1"/>
  <c r="W22" i="54"/>
  <c r="AD22" i="54" s="1"/>
  <c r="W23" i="54"/>
  <c r="AD23" i="54" s="1"/>
  <c r="W24" i="54"/>
  <c r="AD24" i="54" s="1"/>
  <c r="W25" i="54"/>
  <c r="AD25" i="54" s="1"/>
  <c r="W26" i="54"/>
  <c r="AD26" i="54" s="1"/>
  <c r="W27" i="54"/>
  <c r="AD27" i="54" s="1"/>
  <c r="W28" i="54"/>
  <c r="AD28" i="54" s="1"/>
  <c r="W29" i="54"/>
  <c r="W30" i="54"/>
  <c r="AD30" i="54" s="1"/>
  <c r="W31" i="54"/>
  <c r="AD31" i="54" s="1"/>
  <c r="W32" i="54"/>
  <c r="AD32" i="54" s="1"/>
  <c r="W12" i="54"/>
  <c r="AD12" i="54" s="1"/>
  <c r="AE32" i="54" l="1"/>
  <c r="O32" i="54" s="1"/>
  <c r="H209" i="57"/>
  <c r="H192" i="57"/>
  <c r="H193" i="57"/>
  <c r="H194" i="57"/>
  <c r="H195" i="57"/>
  <c r="H196" i="57"/>
  <c r="H197" i="57"/>
  <c r="H198" i="57"/>
  <c r="H199" i="57"/>
  <c r="H200" i="57"/>
  <c r="H201" i="57"/>
  <c r="H202" i="57"/>
  <c r="H203" i="57"/>
  <c r="H204" i="57"/>
  <c r="H205" i="57"/>
  <c r="H206" i="57"/>
  <c r="H207" i="57"/>
  <c r="H189" i="57"/>
  <c r="H190" i="57"/>
  <c r="H191" i="57"/>
  <c r="H188" i="57"/>
  <c r="W13" i="34"/>
  <c r="AD13" i="34" s="1"/>
  <c r="W14" i="34"/>
  <c r="AD14" i="34" s="1"/>
  <c r="W15" i="34"/>
  <c r="AD15" i="34" s="1"/>
  <c r="W16" i="34"/>
  <c r="AD16" i="34" s="1"/>
  <c r="W17" i="34"/>
  <c r="AD17" i="34" s="1"/>
  <c r="W18" i="34"/>
  <c r="AD18" i="34" s="1"/>
  <c r="W19" i="34"/>
  <c r="AD19" i="34" s="1"/>
  <c r="W20" i="34"/>
  <c r="AD20" i="34" s="1"/>
  <c r="W21" i="34"/>
  <c r="AD21" i="34" s="1"/>
  <c r="W22" i="34"/>
  <c r="AD22" i="34" s="1"/>
  <c r="W23" i="34"/>
  <c r="AD23" i="34" s="1"/>
  <c r="W24" i="34"/>
  <c r="AD24" i="34" s="1"/>
  <c r="W25" i="34"/>
  <c r="AD25" i="34" s="1"/>
  <c r="W26" i="34"/>
  <c r="AD26" i="34" s="1"/>
  <c r="W27" i="34"/>
  <c r="AD27" i="34" s="1"/>
  <c r="W28" i="34"/>
  <c r="AD28" i="34" s="1"/>
  <c r="W29" i="34"/>
  <c r="AD29" i="34" s="1"/>
  <c r="W30" i="34"/>
  <c r="AD30" i="34" s="1"/>
  <c r="W31" i="34"/>
  <c r="AD31" i="34" s="1"/>
  <c r="W32" i="34"/>
  <c r="AD32" i="34" s="1"/>
  <c r="W12" i="34"/>
  <c r="AD12" i="34" s="1"/>
  <c r="H102" i="61"/>
  <c r="AE32" i="34" l="1"/>
  <c r="O32" i="34" s="1"/>
  <c r="H103" i="61" l="1"/>
  <c r="H104" i="61"/>
  <c r="H105" i="61"/>
  <c r="H106" i="61"/>
  <c r="H107" i="61"/>
  <c r="H108" i="61"/>
  <c r="H109" i="61"/>
  <c r="H110" i="61"/>
  <c r="H111" i="61"/>
  <c r="H112" i="61"/>
  <c r="H113" i="61"/>
  <c r="H114" i="61"/>
  <c r="H115" i="61"/>
  <c r="H116" i="61"/>
  <c r="H117" i="61"/>
  <c r="H118" i="61"/>
  <c r="H119" i="61"/>
  <c r="H120" i="61"/>
  <c r="H121" i="61"/>
  <c r="H100" i="61"/>
  <c r="H101" i="61"/>
  <c r="X148" i="62" l="1"/>
  <c r="X151" i="62"/>
  <c r="D151" i="62" s="1"/>
  <c r="X147" i="62"/>
  <c r="X164" i="62" s="1"/>
  <c r="AE164" i="62"/>
  <c r="E208" i="62"/>
  <c r="AE208" i="62"/>
  <c r="X208" i="62"/>
  <c r="AI164" i="62"/>
  <c r="AB164" i="62"/>
  <c r="Y150" i="62"/>
  <c r="E150" i="62" s="1"/>
  <c r="Y148" i="62"/>
  <c r="D189" i="62"/>
  <c r="E189" i="62"/>
  <c r="F189" i="62"/>
  <c r="G189" i="62"/>
  <c r="H189" i="62"/>
  <c r="D190" i="62"/>
  <c r="E190" i="62"/>
  <c r="F190" i="62"/>
  <c r="G190" i="62"/>
  <c r="H190" i="62"/>
  <c r="D191" i="62"/>
  <c r="E191" i="62"/>
  <c r="F191" i="62"/>
  <c r="G191" i="62"/>
  <c r="H191" i="62"/>
  <c r="D192" i="62"/>
  <c r="E192" i="62"/>
  <c r="F192" i="62"/>
  <c r="G192" i="62"/>
  <c r="H192" i="62"/>
  <c r="D193" i="62"/>
  <c r="E193" i="62"/>
  <c r="F193" i="62"/>
  <c r="G193" i="62"/>
  <c r="H193" i="62"/>
  <c r="D194" i="62"/>
  <c r="E194" i="62"/>
  <c r="F194" i="62"/>
  <c r="G194" i="62"/>
  <c r="H194" i="62"/>
  <c r="D195" i="62"/>
  <c r="E195" i="62"/>
  <c r="F195" i="62"/>
  <c r="G195" i="62"/>
  <c r="H195" i="62"/>
  <c r="D196" i="62"/>
  <c r="E196" i="62"/>
  <c r="F196" i="62"/>
  <c r="G196" i="62"/>
  <c r="H196" i="62"/>
  <c r="D197" i="62"/>
  <c r="E197" i="62"/>
  <c r="F197" i="62"/>
  <c r="G197" i="62"/>
  <c r="H197" i="62"/>
  <c r="D198" i="62"/>
  <c r="E198" i="62"/>
  <c r="F198" i="62"/>
  <c r="G198" i="62"/>
  <c r="H198" i="62"/>
  <c r="D199" i="62"/>
  <c r="E199" i="62"/>
  <c r="F199" i="62"/>
  <c r="G199" i="62"/>
  <c r="H199" i="62"/>
  <c r="D200" i="62"/>
  <c r="E200" i="62"/>
  <c r="F200" i="62"/>
  <c r="G200" i="62"/>
  <c r="H200" i="62"/>
  <c r="D201" i="62"/>
  <c r="E201" i="62"/>
  <c r="F201" i="62"/>
  <c r="G201" i="62"/>
  <c r="H201" i="62"/>
  <c r="D202" i="62"/>
  <c r="E202" i="62"/>
  <c r="F202" i="62"/>
  <c r="G202" i="62"/>
  <c r="H202" i="62"/>
  <c r="D203" i="62"/>
  <c r="E203" i="62"/>
  <c r="F203" i="62"/>
  <c r="G203" i="62"/>
  <c r="H203" i="62"/>
  <c r="D204" i="62"/>
  <c r="E204" i="62"/>
  <c r="F204" i="62"/>
  <c r="G204" i="62"/>
  <c r="H204" i="62"/>
  <c r="D205" i="62"/>
  <c r="E205" i="62"/>
  <c r="F205" i="62"/>
  <c r="G205" i="62"/>
  <c r="H205" i="62"/>
  <c r="D206" i="62"/>
  <c r="E206" i="62"/>
  <c r="F206" i="62"/>
  <c r="G206" i="62"/>
  <c r="H206" i="62"/>
  <c r="D207" i="62"/>
  <c r="E207" i="62"/>
  <c r="F207" i="62"/>
  <c r="G207" i="62"/>
  <c r="H207" i="62"/>
  <c r="F208" i="62"/>
  <c r="G208" i="62"/>
  <c r="D209" i="62"/>
  <c r="E209" i="62"/>
  <c r="F209" i="62"/>
  <c r="G209" i="62"/>
  <c r="H209" i="62"/>
  <c r="E188" i="62"/>
  <c r="F188" i="62"/>
  <c r="G188" i="62"/>
  <c r="H188" i="62"/>
  <c r="D188" i="62"/>
  <c r="D145" i="62"/>
  <c r="E145" i="62"/>
  <c r="F145" i="62"/>
  <c r="G145" i="62"/>
  <c r="H145" i="62"/>
  <c r="D146" i="62"/>
  <c r="E146" i="62"/>
  <c r="F146" i="62"/>
  <c r="G146" i="62"/>
  <c r="H146" i="62"/>
  <c r="E147" i="62"/>
  <c r="F147" i="62"/>
  <c r="G147" i="62"/>
  <c r="H147" i="62"/>
  <c r="D148" i="62"/>
  <c r="E148" i="62"/>
  <c r="F148" i="62"/>
  <c r="G148" i="62"/>
  <c r="H148" i="62"/>
  <c r="D149" i="62"/>
  <c r="E149" i="62"/>
  <c r="F149" i="62"/>
  <c r="G149" i="62"/>
  <c r="H149" i="62"/>
  <c r="D150" i="62"/>
  <c r="F150" i="62"/>
  <c r="G150" i="62"/>
  <c r="H150" i="62"/>
  <c r="E151" i="62"/>
  <c r="F151" i="62"/>
  <c r="G151" i="62"/>
  <c r="H151" i="62"/>
  <c r="D152" i="62"/>
  <c r="E152" i="62"/>
  <c r="F152" i="62"/>
  <c r="G152" i="62"/>
  <c r="H152" i="62"/>
  <c r="D153" i="62"/>
  <c r="E153" i="62"/>
  <c r="F153" i="62"/>
  <c r="G153" i="62"/>
  <c r="H153" i="62"/>
  <c r="D154" i="62"/>
  <c r="E154" i="62"/>
  <c r="F154" i="62"/>
  <c r="G154" i="62"/>
  <c r="H154" i="62"/>
  <c r="D155" i="62"/>
  <c r="E155" i="62"/>
  <c r="F155" i="62"/>
  <c r="G155" i="62"/>
  <c r="H155" i="62"/>
  <c r="D156" i="62"/>
  <c r="E156" i="62"/>
  <c r="F156" i="62"/>
  <c r="G156" i="62"/>
  <c r="H156" i="62"/>
  <c r="D157" i="62"/>
  <c r="E157" i="62"/>
  <c r="F157" i="62"/>
  <c r="G157" i="62"/>
  <c r="H157" i="62"/>
  <c r="D158" i="62"/>
  <c r="E158" i="62"/>
  <c r="F158" i="62"/>
  <c r="G158" i="62"/>
  <c r="H158" i="62"/>
  <c r="D159" i="62"/>
  <c r="E159" i="62"/>
  <c r="F159" i="62"/>
  <c r="G159" i="62"/>
  <c r="H159" i="62"/>
  <c r="D160" i="62"/>
  <c r="E160" i="62"/>
  <c r="F160" i="62"/>
  <c r="G160" i="62"/>
  <c r="H160" i="62"/>
  <c r="D161" i="62"/>
  <c r="E161" i="62"/>
  <c r="F161" i="62"/>
  <c r="G161" i="62"/>
  <c r="H161" i="62"/>
  <c r="D162" i="62"/>
  <c r="E162" i="62"/>
  <c r="F162" i="62"/>
  <c r="G162" i="62"/>
  <c r="H162" i="62"/>
  <c r="D163" i="62"/>
  <c r="E163" i="62"/>
  <c r="F163" i="62"/>
  <c r="G163" i="62"/>
  <c r="H163" i="62"/>
  <c r="E164" i="62"/>
  <c r="F164" i="62"/>
  <c r="G164" i="62"/>
  <c r="D165" i="62"/>
  <c r="E165" i="62"/>
  <c r="F165" i="62"/>
  <c r="G165" i="62"/>
  <c r="H165" i="62"/>
  <c r="E144" i="62"/>
  <c r="F144" i="62"/>
  <c r="G144" i="62"/>
  <c r="H144" i="62"/>
  <c r="D144" i="62"/>
  <c r="W229" i="62"/>
  <c r="W165" i="62"/>
  <c r="AD165" i="62" s="1"/>
  <c r="W164" i="62"/>
  <c r="AD164" i="62" s="1"/>
  <c r="W163" i="62"/>
  <c r="AD163" i="62" s="1"/>
  <c r="W162" i="62"/>
  <c r="AD162" i="62" s="1"/>
  <c r="W161" i="62"/>
  <c r="AD161" i="62" s="1"/>
  <c r="W160" i="62"/>
  <c r="AD160" i="62" s="1"/>
  <c r="W159" i="62"/>
  <c r="AD159" i="62" s="1"/>
  <c r="W158" i="62"/>
  <c r="AD158" i="62" s="1"/>
  <c r="W157" i="62"/>
  <c r="AD157" i="62" s="1"/>
  <c r="W156" i="62"/>
  <c r="AD156" i="62" s="1"/>
  <c r="W155" i="62"/>
  <c r="AD155" i="62" s="1"/>
  <c r="W154" i="62"/>
  <c r="AD154" i="62" s="1"/>
  <c r="W153" i="62"/>
  <c r="AD153" i="62" s="1"/>
  <c r="W152" i="62"/>
  <c r="AD152" i="62" s="1"/>
  <c r="W151" i="62"/>
  <c r="AD151" i="62" s="1"/>
  <c r="W150" i="62"/>
  <c r="AD150" i="62" s="1"/>
  <c r="W149" i="62"/>
  <c r="AD149" i="62" s="1"/>
  <c r="W148" i="62"/>
  <c r="AD148" i="62" s="1"/>
  <c r="W147" i="62"/>
  <c r="AD147" i="62" s="1"/>
  <c r="W146" i="62"/>
  <c r="AD146" i="62" s="1"/>
  <c r="W145" i="62"/>
  <c r="AD145" i="62" s="1"/>
  <c r="W144" i="62"/>
  <c r="AD144" i="62" s="1"/>
  <c r="AH143" i="62"/>
  <c r="AB143" i="62"/>
  <c r="AI143" i="62" s="1"/>
  <c r="AA143" i="62"/>
  <c r="Z143" i="62"/>
  <c r="AG143" i="62" s="1"/>
  <c r="Y143" i="62"/>
  <c r="AF143" i="62" s="1"/>
  <c r="X143" i="62"/>
  <c r="AE143" i="62" s="1"/>
  <c r="AA219" i="62"/>
  <c r="Z219" i="62"/>
  <c r="Y219" i="62"/>
  <c r="X219" i="62"/>
  <c r="W219" i="62"/>
  <c r="W209" i="62"/>
  <c r="AD209" i="62" s="1"/>
  <c r="W208" i="62"/>
  <c r="AD208" i="62" s="1"/>
  <c r="W207" i="62"/>
  <c r="AD207" i="62" s="1"/>
  <c r="W206" i="62"/>
  <c r="AD206" i="62" s="1"/>
  <c r="W205" i="62"/>
  <c r="AD205" i="62" s="1"/>
  <c r="W204" i="62"/>
  <c r="AD204" i="62" s="1"/>
  <c r="W203" i="62"/>
  <c r="AD203" i="62" s="1"/>
  <c r="W202" i="62"/>
  <c r="AD202" i="62" s="1"/>
  <c r="W201" i="62"/>
  <c r="AD201" i="62" s="1"/>
  <c r="W200" i="62"/>
  <c r="AD200" i="62" s="1"/>
  <c r="W199" i="62"/>
  <c r="AD199" i="62" s="1"/>
  <c r="W198" i="62"/>
  <c r="AD198" i="62" s="1"/>
  <c r="W197" i="62"/>
  <c r="AD197" i="62" s="1"/>
  <c r="W196" i="62"/>
  <c r="AD196" i="62" s="1"/>
  <c r="W195" i="62"/>
  <c r="AD195" i="62" s="1"/>
  <c r="W194" i="62"/>
  <c r="AD194" i="62" s="1"/>
  <c r="W193" i="62"/>
  <c r="AD193" i="62" s="1"/>
  <c r="W192" i="62"/>
  <c r="AD192" i="62" s="1"/>
  <c r="W191" i="62"/>
  <c r="AD191" i="62" s="1"/>
  <c r="W190" i="62"/>
  <c r="AD190" i="62" s="1"/>
  <c r="W189" i="62"/>
  <c r="AD189" i="62" s="1"/>
  <c r="W188" i="62"/>
  <c r="AD188" i="62" s="1"/>
  <c r="AB187" i="62"/>
  <c r="AI187" i="62" s="1"/>
  <c r="AA187" i="62"/>
  <c r="AH187" i="62" s="1"/>
  <c r="Z187" i="62"/>
  <c r="AG187" i="62" s="1"/>
  <c r="Y187" i="62"/>
  <c r="AF187" i="62" s="1"/>
  <c r="X187" i="62"/>
  <c r="AE187" i="62" s="1"/>
  <c r="AA175" i="62"/>
  <c r="Z175" i="62"/>
  <c r="Y175" i="62"/>
  <c r="X175" i="62"/>
  <c r="W175" i="62"/>
  <c r="D208" i="62" l="1"/>
  <c r="D164" i="62"/>
  <c r="D147" i="62"/>
  <c r="H208" i="62"/>
  <c r="H164" i="62"/>
  <c r="AA263" i="62"/>
  <c r="Z263" i="62"/>
  <c r="Y263" i="62"/>
  <c r="X263" i="62"/>
  <c r="W263" i="62"/>
  <c r="W253" i="62"/>
  <c r="W252" i="62"/>
  <c r="W251" i="62"/>
  <c r="W250" i="62"/>
  <c r="W249" i="62"/>
  <c r="W248" i="62"/>
  <c r="W247" i="62"/>
  <c r="W246" i="62"/>
  <c r="W245" i="62"/>
  <c r="W244" i="62"/>
  <c r="W243" i="62"/>
  <c r="W242" i="62"/>
  <c r="W241" i="62"/>
  <c r="W240" i="62"/>
  <c r="W239" i="62"/>
  <c r="W238" i="62"/>
  <c r="W237" i="62"/>
  <c r="W236" i="62"/>
  <c r="W235" i="62"/>
  <c r="W234" i="62"/>
  <c r="W233" i="62"/>
  <c r="W232" i="62"/>
  <c r="AB231" i="62"/>
  <c r="AA231" i="62"/>
  <c r="Z231" i="62"/>
  <c r="X231" i="62"/>
  <c r="AF32" i="61" l="1"/>
  <c r="AG13" i="61"/>
  <c r="AG14" i="61"/>
  <c r="AG15" i="61"/>
  <c r="AG16" i="61"/>
  <c r="AG17" i="61"/>
  <c r="AG18" i="61"/>
  <c r="AG19" i="61"/>
  <c r="AG20" i="61"/>
  <c r="AG21" i="61"/>
  <c r="AG22" i="61"/>
  <c r="AG23" i="61"/>
  <c r="AG24" i="61"/>
  <c r="AG25" i="61"/>
  <c r="AG26" i="61"/>
  <c r="AG27" i="61"/>
  <c r="AG28" i="61"/>
  <c r="AG29" i="61"/>
  <c r="AG30" i="61"/>
  <c r="AG12" i="61"/>
  <c r="AG11" i="61"/>
  <c r="AF13" i="61"/>
  <c r="AF14" i="61"/>
  <c r="AF15" i="61"/>
  <c r="AF16" i="61"/>
  <c r="AF17" i="61"/>
  <c r="AF18" i="61"/>
  <c r="AF19" i="61"/>
  <c r="AF20" i="61"/>
  <c r="AF21" i="61"/>
  <c r="AF22" i="61"/>
  <c r="AF23" i="61"/>
  <c r="AF24" i="61"/>
  <c r="AF25" i="61"/>
  <c r="AF26" i="61"/>
  <c r="AF27" i="61"/>
  <c r="AF28" i="61"/>
  <c r="AF29" i="61"/>
  <c r="AF30" i="61"/>
  <c r="AF31" i="61"/>
  <c r="AF12" i="61"/>
  <c r="AG32" i="61" l="1"/>
  <c r="O32" i="61" s="1"/>
  <c r="AA187" i="57"/>
  <c r="AB187" i="57"/>
  <c r="Y187" i="57"/>
  <c r="Z187" i="57"/>
  <c r="X187" i="57"/>
  <c r="W189" i="57"/>
  <c r="W190" i="57"/>
  <c r="W191" i="57"/>
  <c r="W192" i="57"/>
  <c r="W193" i="57"/>
  <c r="W194" i="57"/>
  <c r="W195" i="57"/>
  <c r="W196" i="57"/>
  <c r="W197" i="57"/>
  <c r="W198" i="57"/>
  <c r="W199" i="57"/>
  <c r="W200" i="57"/>
  <c r="W201" i="57"/>
  <c r="W202" i="57"/>
  <c r="W203" i="57"/>
  <c r="W204" i="57"/>
  <c r="W205" i="57"/>
  <c r="W206" i="57"/>
  <c r="W207" i="57"/>
  <c r="W208" i="57"/>
  <c r="W209" i="57"/>
  <c r="W188" i="57"/>
  <c r="Q6" i="53" l="1"/>
  <c r="I15" i="62" l="1"/>
  <c r="AA131" i="61" l="1"/>
  <c r="Z131" i="61"/>
  <c r="Y131" i="61"/>
  <c r="X131" i="61"/>
  <c r="W131" i="61"/>
  <c r="W121" i="61"/>
  <c r="AD121" i="61" s="1"/>
  <c r="W120" i="61"/>
  <c r="AD120" i="61" s="1"/>
  <c r="W119" i="61"/>
  <c r="AD119" i="61" s="1"/>
  <c r="W118" i="61"/>
  <c r="AD118" i="61" s="1"/>
  <c r="W117" i="61"/>
  <c r="AD117" i="61" s="1"/>
  <c r="W116" i="61"/>
  <c r="AD116" i="61" s="1"/>
  <c r="W115" i="61"/>
  <c r="AD115" i="61" s="1"/>
  <c r="W114" i="61"/>
  <c r="AD114" i="61" s="1"/>
  <c r="W113" i="61"/>
  <c r="AD113" i="61" s="1"/>
  <c r="W112" i="61"/>
  <c r="AD112" i="61" s="1"/>
  <c r="W111" i="61"/>
  <c r="AD111" i="61" s="1"/>
  <c r="W110" i="61"/>
  <c r="AD110" i="61" s="1"/>
  <c r="W109" i="61"/>
  <c r="AD109" i="61" s="1"/>
  <c r="W108" i="61"/>
  <c r="AD108" i="61" s="1"/>
  <c r="W107" i="61"/>
  <c r="AD107" i="61" s="1"/>
  <c r="W106" i="61"/>
  <c r="AD106" i="61" s="1"/>
  <c r="W105" i="61"/>
  <c r="AD105" i="61" s="1"/>
  <c r="W104" i="61"/>
  <c r="AD104" i="61" s="1"/>
  <c r="W103" i="61"/>
  <c r="AD103" i="61" s="1"/>
  <c r="W102" i="61"/>
  <c r="AD102" i="61" s="1"/>
  <c r="W101" i="61"/>
  <c r="AD101" i="61" s="1"/>
  <c r="W100" i="61"/>
  <c r="AD100" i="61" s="1"/>
  <c r="AA87" i="61"/>
  <c r="Z87" i="61"/>
  <c r="Y87" i="61"/>
  <c r="X87" i="61"/>
  <c r="W87" i="61"/>
  <c r="AA85" i="61"/>
  <c r="W85" i="61"/>
  <c r="AA84" i="61"/>
  <c r="W84" i="61"/>
  <c r="AA83" i="61"/>
  <c r="W83" i="61"/>
  <c r="AA82" i="61"/>
  <c r="W82" i="61"/>
  <c r="O33" i="61"/>
  <c r="N33" i="61"/>
  <c r="M33" i="61"/>
  <c r="L33" i="61"/>
  <c r="K33" i="61"/>
  <c r="I33" i="61"/>
  <c r="N32" i="61"/>
  <c r="M32" i="61"/>
  <c r="I32" i="61"/>
  <c r="AA31" i="61"/>
  <c r="O31" i="61"/>
  <c r="Z31" i="61" s="1"/>
  <c r="N31" i="61"/>
  <c r="M31" i="61"/>
  <c r="L31" i="61"/>
  <c r="K31" i="61"/>
  <c r="I31" i="61"/>
  <c r="AA30" i="61"/>
  <c r="O30" i="61"/>
  <c r="Z30" i="61" s="1"/>
  <c r="N30" i="61"/>
  <c r="M30" i="61"/>
  <c r="L30" i="61"/>
  <c r="K30" i="61"/>
  <c r="I30" i="61"/>
  <c r="AA29" i="61"/>
  <c r="O29" i="61"/>
  <c r="Z29" i="61" s="1"/>
  <c r="N29" i="61"/>
  <c r="M29" i="61"/>
  <c r="L29" i="61"/>
  <c r="K29" i="61"/>
  <c r="I29" i="61"/>
  <c r="AA28" i="61"/>
  <c r="O28" i="61"/>
  <c r="Z28" i="61" s="1"/>
  <c r="N28" i="61"/>
  <c r="M28" i="61"/>
  <c r="L28" i="61"/>
  <c r="K28" i="61"/>
  <c r="I28" i="61"/>
  <c r="AA27" i="61"/>
  <c r="O27" i="61"/>
  <c r="Z27" i="61" s="1"/>
  <c r="N27" i="61"/>
  <c r="M27" i="61"/>
  <c r="L27" i="61"/>
  <c r="K27" i="61"/>
  <c r="I27" i="61"/>
  <c r="AA26" i="61"/>
  <c r="O26" i="61"/>
  <c r="Z26" i="61" s="1"/>
  <c r="N26" i="61"/>
  <c r="M26" i="61"/>
  <c r="L26" i="61"/>
  <c r="K26" i="61"/>
  <c r="I26" i="61"/>
  <c r="AA25" i="61"/>
  <c r="O25" i="61"/>
  <c r="Z25" i="61" s="1"/>
  <c r="N25" i="61"/>
  <c r="M25" i="61"/>
  <c r="L25" i="61"/>
  <c r="K25" i="61"/>
  <c r="I25" i="61"/>
  <c r="AA24" i="61"/>
  <c r="O24" i="61"/>
  <c r="Z24" i="61" s="1"/>
  <c r="N24" i="61"/>
  <c r="M24" i="61"/>
  <c r="L24" i="61"/>
  <c r="K24" i="61"/>
  <c r="I24" i="61"/>
  <c r="AA23" i="61"/>
  <c r="O23" i="61"/>
  <c r="Z23" i="61" s="1"/>
  <c r="N23" i="61"/>
  <c r="M23" i="61"/>
  <c r="L23" i="61"/>
  <c r="K23" i="61"/>
  <c r="I23" i="61"/>
  <c r="AA22" i="61"/>
  <c r="O22" i="61"/>
  <c r="N22" i="61"/>
  <c r="M22" i="61"/>
  <c r="L22" i="61"/>
  <c r="K22" i="61"/>
  <c r="I22" i="61"/>
  <c r="AA21" i="61"/>
  <c r="O21" i="61"/>
  <c r="Z21" i="61" s="1"/>
  <c r="N21" i="61"/>
  <c r="M21" i="61"/>
  <c r="L21" i="61"/>
  <c r="K21" i="61"/>
  <c r="I21" i="61"/>
  <c r="AA20" i="61"/>
  <c r="O20" i="61"/>
  <c r="Z20" i="61" s="1"/>
  <c r="N20" i="61"/>
  <c r="M20" i="61"/>
  <c r="L20" i="61"/>
  <c r="K20" i="61"/>
  <c r="I20" i="61"/>
  <c r="AA19" i="61"/>
  <c r="O19" i="61"/>
  <c r="N19" i="61"/>
  <c r="M19" i="61"/>
  <c r="L19" i="61"/>
  <c r="K19" i="61"/>
  <c r="I19" i="61"/>
  <c r="AA18" i="61"/>
  <c r="O18" i="61"/>
  <c r="Z18" i="61" s="1"/>
  <c r="N18" i="61"/>
  <c r="M18" i="61"/>
  <c r="L18" i="61"/>
  <c r="K18" i="61"/>
  <c r="I18" i="61"/>
  <c r="AA17" i="61"/>
  <c r="O17" i="61"/>
  <c r="Z17" i="61" s="1"/>
  <c r="N17" i="61"/>
  <c r="M17" i="61"/>
  <c r="L17" i="61"/>
  <c r="K17" i="61"/>
  <c r="I17" i="61"/>
  <c r="AA16" i="61"/>
  <c r="O16" i="61"/>
  <c r="N16" i="61"/>
  <c r="M16" i="61"/>
  <c r="L16" i="61"/>
  <c r="K16" i="61"/>
  <c r="I16" i="61"/>
  <c r="AA15" i="61"/>
  <c r="O15" i="61"/>
  <c r="N15" i="61"/>
  <c r="M15" i="61"/>
  <c r="L15" i="61"/>
  <c r="K15" i="61"/>
  <c r="I15" i="61"/>
  <c r="AA14" i="61"/>
  <c r="O14" i="61"/>
  <c r="Z15" i="61" s="1"/>
  <c r="N14" i="61"/>
  <c r="M14" i="61"/>
  <c r="L14" i="61"/>
  <c r="K14" i="61"/>
  <c r="I14" i="61"/>
  <c r="AA13" i="61"/>
  <c r="O13" i="61"/>
  <c r="Z14" i="61" s="1"/>
  <c r="N13" i="61"/>
  <c r="M13" i="61"/>
  <c r="L13" i="61"/>
  <c r="K13" i="61"/>
  <c r="I13" i="61"/>
  <c r="Z12" i="61"/>
  <c r="O12" i="61"/>
  <c r="Z13" i="61" s="1"/>
  <c r="N12" i="61"/>
  <c r="M12" i="61"/>
  <c r="L12" i="61"/>
  <c r="K12" i="61"/>
  <c r="I12" i="61"/>
  <c r="Z11" i="61"/>
  <c r="P9" i="61"/>
  <c r="X5" i="61"/>
  <c r="AA87" i="60"/>
  <c r="Z87" i="60"/>
  <c r="Y87" i="60"/>
  <c r="X87" i="60"/>
  <c r="W87" i="60"/>
  <c r="AA85" i="60"/>
  <c r="W85" i="60"/>
  <c r="AA84" i="60"/>
  <c r="W84" i="60"/>
  <c r="AA83" i="60"/>
  <c r="W83" i="60"/>
  <c r="AA82" i="60"/>
  <c r="W82" i="60"/>
  <c r="O33" i="60"/>
  <c r="N33" i="60"/>
  <c r="M33" i="60"/>
  <c r="L33" i="60"/>
  <c r="K33" i="60"/>
  <c r="I33" i="60"/>
  <c r="S32" i="60"/>
  <c r="M32" i="60"/>
  <c r="L32" i="60"/>
  <c r="I32" i="60"/>
  <c r="Z31" i="60"/>
  <c r="S31" i="60"/>
  <c r="O31" i="60"/>
  <c r="N31" i="60"/>
  <c r="M31" i="60"/>
  <c r="L31" i="60"/>
  <c r="K31" i="60"/>
  <c r="I31" i="60"/>
  <c r="Z30" i="60"/>
  <c r="S30" i="60"/>
  <c r="O30" i="60"/>
  <c r="Y30" i="60" s="1"/>
  <c r="N30" i="60"/>
  <c r="M30" i="60"/>
  <c r="L30" i="60"/>
  <c r="K30" i="60"/>
  <c r="I30" i="60"/>
  <c r="Z29" i="60"/>
  <c r="S29" i="60"/>
  <c r="O29" i="60"/>
  <c r="N29" i="60"/>
  <c r="M29" i="60"/>
  <c r="L29" i="60"/>
  <c r="K29" i="60"/>
  <c r="I29" i="60"/>
  <c r="Z28" i="60"/>
  <c r="S28" i="60"/>
  <c r="O28" i="60"/>
  <c r="Y28" i="60" s="1"/>
  <c r="N28" i="60"/>
  <c r="M28" i="60"/>
  <c r="L28" i="60"/>
  <c r="K28" i="60"/>
  <c r="I28" i="60"/>
  <c r="Z27" i="60"/>
  <c r="S27" i="60"/>
  <c r="O27" i="60"/>
  <c r="N27" i="60"/>
  <c r="M27" i="60"/>
  <c r="L27" i="60"/>
  <c r="K27" i="60"/>
  <c r="I27" i="60"/>
  <c r="Z26" i="60"/>
  <c r="S26" i="60"/>
  <c r="O26" i="60"/>
  <c r="Y26" i="60" s="1"/>
  <c r="N26" i="60"/>
  <c r="M26" i="60"/>
  <c r="L26" i="60"/>
  <c r="K26" i="60"/>
  <c r="I26" i="60"/>
  <c r="Z25" i="60"/>
  <c r="S25" i="60"/>
  <c r="O25" i="60"/>
  <c r="N25" i="60"/>
  <c r="M25" i="60"/>
  <c r="L25" i="60"/>
  <c r="K25" i="60"/>
  <c r="I25" i="60"/>
  <c r="Z24" i="60"/>
  <c r="S24" i="60"/>
  <c r="O24" i="60"/>
  <c r="Y24" i="60" s="1"/>
  <c r="N24" i="60"/>
  <c r="M24" i="60"/>
  <c r="L24" i="60"/>
  <c r="K24" i="60"/>
  <c r="I24" i="60"/>
  <c r="Z23" i="60"/>
  <c r="S23" i="60"/>
  <c r="O23" i="60"/>
  <c r="N23" i="60"/>
  <c r="M23" i="60"/>
  <c r="L23" i="60"/>
  <c r="K23" i="60"/>
  <c r="I23" i="60"/>
  <c r="Z22" i="60"/>
  <c r="S22" i="60"/>
  <c r="O22" i="60"/>
  <c r="Y22" i="60" s="1"/>
  <c r="N22" i="60"/>
  <c r="M22" i="60"/>
  <c r="L22" i="60"/>
  <c r="K22" i="60"/>
  <c r="I22" i="60"/>
  <c r="Z21" i="60"/>
  <c r="S21" i="60"/>
  <c r="O21" i="60"/>
  <c r="N21" i="60"/>
  <c r="M21" i="60"/>
  <c r="L21" i="60"/>
  <c r="K21" i="60"/>
  <c r="I21" i="60"/>
  <c r="Z20" i="60"/>
  <c r="S20" i="60"/>
  <c r="O20" i="60"/>
  <c r="Y20" i="60" s="1"/>
  <c r="N20" i="60"/>
  <c r="M20" i="60"/>
  <c r="L20" i="60"/>
  <c r="K20" i="60"/>
  <c r="I20" i="60"/>
  <c r="Z19" i="60"/>
  <c r="S19" i="60"/>
  <c r="O19" i="60"/>
  <c r="N19" i="60"/>
  <c r="M19" i="60"/>
  <c r="L19" i="60"/>
  <c r="K19" i="60"/>
  <c r="I19" i="60"/>
  <c r="Z18" i="60"/>
  <c r="S18" i="60"/>
  <c r="O18" i="60"/>
  <c r="Y18" i="60" s="1"/>
  <c r="N18" i="60"/>
  <c r="M18" i="60"/>
  <c r="L18" i="60"/>
  <c r="K18" i="60"/>
  <c r="I18" i="60"/>
  <c r="Z17" i="60"/>
  <c r="S17" i="60"/>
  <c r="O17" i="60"/>
  <c r="N17" i="60"/>
  <c r="M17" i="60"/>
  <c r="L17" i="60"/>
  <c r="K17" i="60"/>
  <c r="I17" i="60"/>
  <c r="Z16" i="60"/>
  <c r="S16" i="60"/>
  <c r="O16" i="60"/>
  <c r="N16" i="60"/>
  <c r="M16" i="60"/>
  <c r="L16" i="60"/>
  <c r="K16" i="60"/>
  <c r="I16" i="60"/>
  <c r="Z15" i="60"/>
  <c r="S15" i="60"/>
  <c r="O15" i="60"/>
  <c r="N15" i="60"/>
  <c r="M15" i="60"/>
  <c r="L15" i="60"/>
  <c r="I15" i="60"/>
  <c r="Z14" i="60"/>
  <c r="S14" i="60"/>
  <c r="O14" i="60"/>
  <c r="N14" i="60"/>
  <c r="M14" i="60"/>
  <c r="L14" i="60"/>
  <c r="K14" i="60"/>
  <c r="I14" i="60"/>
  <c r="Z13" i="60"/>
  <c r="S13" i="60"/>
  <c r="O13" i="60"/>
  <c r="N13" i="60"/>
  <c r="M13" i="60"/>
  <c r="L13" i="60"/>
  <c r="K13" i="60"/>
  <c r="I13" i="60"/>
  <c r="Y12" i="60"/>
  <c r="S12" i="60"/>
  <c r="O12" i="60"/>
  <c r="N12" i="60"/>
  <c r="M12" i="60"/>
  <c r="L12" i="60"/>
  <c r="K12" i="60"/>
  <c r="I12" i="60"/>
  <c r="Y11" i="60"/>
  <c r="P9" i="60"/>
  <c r="X5" i="60"/>
  <c r="AA87" i="59"/>
  <c r="Z87" i="59"/>
  <c r="Y87" i="59"/>
  <c r="X87" i="59"/>
  <c r="W87" i="59"/>
  <c r="AA85" i="59"/>
  <c r="W85" i="59"/>
  <c r="AA84" i="59"/>
  <c r="W84" i="59"/>
  <c r="AA83" i="59"/>
  <c r="W83" i="59"/>
  <c r="AA82" i="59"/>
  <c r="W82" i="59"/>
  <c r="O33" i="59"/>
  <c r="N33" i="59"/>
  <c r="M33" i="59"/>
  <c r="L33" i="59"/>
  <c r="K33" i="59"/>
  <c r="I33" i="59"/>
  <c r="S32" i="59"/>
  <c r="I32" i="59"/>
  <c r="Z31" i="59"/>
  <c r="S31" i="59"/>
  <c r="O31" i="59"/>
  <c r="N31" i="59"/>
  <c r="M31" i="59"/>
  <c r="L31" i="59"/>
  <c r="K31" i="59"/>
  <c r="I31" i="59"/>
  <c r="Z30" i="59"/>
  <c r="S30" i="59"/>
  <c r="O30" i="59"/>
  <c r="N30" i="59"/>
  <c r="M30" i="59"/>
  <c r="L30" i="59"/>
  <c r="K30" i="59"/>
  <c r="I30" i="59"/>
  <c r="Z29" i="59"/>
  <c r="S29" i="59"/>
  <c r="O29" i="59"/>
  <c r="N29" i="59"/>
  <c r="M29" i="59"/>
  <c r="L29" i="59"/>
  <c r="K29" i="59"/>
  <c r="I29" i="59"/>
  <c r="Z28" i="59"/>
  <c r="S28" i="59"/>
  <c r="O28" i="59"/>
  <c r="N28" i="59"/>
  <c r="M28" i="59"/>
  <c r="L28" i="59"/>
  <c r="K28" i="59"/>
  <c r="I28" i="59"/>
  <c r="Z27" i="59"/>
  <c r="S27" i="59"/>
  <c r="O27" i="59"/>
  <c r="N27" i="59"/>
  <c r="M27" i="59"/>
  <c r="L27" i="59"/>
  <c r="K27" i="59"/>
  <c r="I27" i="59"/>
  <c r="Z26" i="59"/>
  <c r="S26" i="59"/>
  <c r="O26" i="59"/>
  <c r="N26" i="59"/>
  <c r="M26" i="59"/>
  <c r="L26" i="59"/>
  <c r="K26" i="59"/>
  <c r="I26" i="59"/>
  <c r="Z25" i="59"/>
  <c r="S25" i="59"/>
  <c r="O25" i="59"/>
  <c r="N25" i="59"/>
  <c r="M25" i="59"/>
  <c r="L25" i="59"/>
  <c r="K25" i="59"/>
  <c r="I25" i="59"/>
  <c r="Z24" i="59"/>
  <c r="S24" i="59"/>
  <c r="O24" i="59"/>
  <c r="N24" i="59"/>
  <c r="M24" i="59"/>
  <c r="L24" i="59"/>
  <c r="K24" i="59"/>
  <c r="I24" i="59"/>
  <c r="Z23" i="59"/>
  <c r="S23" i="59"/>
  <c r="O23" i="59"/>
  <c r="N23" i="59"/>
  <c r="M23" i="59"/>
  <c r="L23" i="59"/>
  <c r="K23" i="59"/>
  <c r="I23" i="59"/>
  <c r="Z22" i="59"/>
  <c r="S22" i="59"/>
  <c r="O22" i="59"/>
  <c r="N22" i="59"/>
  <c r="M22" i="59"/>
  <c r="L22" i="59"/>
  <c r="K22" i="59"/>
  <c r="I22" i="59"/>
  <c r="Z21" i="59"/>
  <c r="S21" i="59"/>
  <c r="O21" i="59"/>
  <c r="N21" i="59"/>
  <c r="M21" i="59"/>
  <c r="L21" i="59"/>
  <c r="K21" i="59"/>
  <c r="I21" i="59"/>
  <c r="Z20" i="59"/>
  <c r="S20" i="59"/>
  <c r="O20" i="59"/>
  <c r="T20" i="59" s="1"/>
  <c r="N20" i="59"/>
  <c r="M20" i="59"/>
  <c r="L20" i="59"/>
  <c r="K20" i="59"/>
  <c r="I20" i="59"/>
  <c r="Z19" i="59"/>
  <c r="S19" i="59"/>
  <c r="O19" i="59"/>
  <c r="N19" i="59"/>
  <c r="M19" i="59"/>
  <c r="L19" i="59"/>
  <c r="K19" i="59"/>
  <c r="I19" i="59"/>
  <c r="Z18" i="59"/>
  <c r="S18" i="59"/>
  <c r="O18" i="59"/>
  <c r="T18" i="59" s="1"/>
  <c r="N18" i="59"/>
  <c r="M18" i="59"/>
  <c r="L18" i="59"/>
  <c r="K18" i="59"/>
  <c r="I18" i="59"/>
  <c r="Z17" i="59"/>
  <c r="S17" i="59"/>
  <c r="O17" i="59"/>
  <c r="T17" i="59" s="1"/>
  <c r="N17" i="59"/>
  <c r="M17" i="59"/>
  <c r="L17" i="59"/>
  <c r="K17" i="59"/>
  <c r="I17" i="59"/>
  <c r="Z16" i="59"/>
  <c r="S16" i="59"/>
  <c r="O16" i="59"/>
  <c r="T16" i="59" s="1"/>
  <c r="N16" i="59"/>
  <c r="M16" i="59"/>
  <c r="L16" i="59"/>
  <c r="K16" i="59"/>
  <c r="I16" i="59"/>
  <c r="Z15" i="59"/>
  <c r="S15" i="59"/>
  <c r="O15" i="59"/>
  <c r="Y16" i="59" s="1"/>
  <c r="N15" i="59"/>
  <c r="M15" i="59"/>
  <c r="L15" i="59"/>
  <c r="K15" i="59"/>
  <c r="I15" i="59"/>
  <c r="Z14" i="59"/>
  <c r="S14" i="59"/>
  <c r="O14" i="59"/>
  <c r="Y15" i="59" s="1"/>
  <c r="N14" i="59"/>
  <c r="M14" i="59"/>
  <c r="L14" i="59"/>
  <c r="K14" i="59"/>
  <c r="I14" i="59"/>
  <c r="Z13" i="59"/>
  <c r="S13" i="59"/>
  <c r="O13" i="59"/>
  <c r="T13" i="59" s="1"/>
  <c r="N13" i="59"/>
  <c r="M13" i="59"/>
  <c r="L13" i="59"/>
  <c r="K13" i="59"/>
  <c r="I13" i="59"/>
  <c r="Y12" i="59"/>
  <c r="S12" i="59"/>
  <c r="O12" i="59"/>
  <c r="Y13" i="59" s="1"/>
  <c r="N12" i="59"/>
  <c r="M12" i="59"/>
  <c r="L12" i="59"/>
  <c r="K12" i="59"/>
  <c r="I12" i="59"/>
  <c r="Y11" i="59"/>
  <c r="P9" i="59"/>
  <c r="X5" i="59"/>
  <c r="X117" i="59" s="1"/>
  <c r="AA219" i="57"/>
  <c r="Z219" i="57"/>
  <c r="Y219" i="57"/>
  <c r="X219" i="57"/>
  <c r="W219" i="57"/>
  <c r="AA175" i="57"/>
  <c r="Z175" i="57"/>
  <c r="Y175" i="57"/>
  <c r="X175" i="57"/>
  <c r="W175" i="57"/>
  <c r="H165" i="57"/>
  <c r="G165" i="57"/>
  <c r="F165" i="57"/>
  <c r="E165" i="57"/>
  <c r="D165" i="57"/>
  <c r="H164" i="57"/>
  <c r="G164" i="57"/>
  <c r="F164" i="57"/>
  <c r="E164" i="57"/>
  <c r="D164" i="57"/>
  <c r="H163" i="57"/>
  <c r="G163" i="57"/>
  <c r="F163" i="57"/>
  <c r="E163" i="57"/>
  <c r="D163" i="57"/>
  <c r="H162" i="57"/>
  <c r="G162" i="57"/>
  <c r="F162" i="57"/>
  <c r="E162" i="57"/>
  <c r="D162" i="57"/>
  <c r="H161" i="57"/>
  <c r="G161" i="57"/>
  <c r="F161" i="57"/>
  <c r="E161" i="57"/>
  <c r="D161" i="57"/>
  <c r="H160" i="57"/>
  <c r="G160" i="57"/>
  <c r="F160" i="57"/>
  <c r="E160" i="57"/>
  <c r="D160" i="57"/>
  <c r="H159" i="57"/>
  <c r="G159" i="57"/>
  <c r="F159" i="57"/>
  <c r="E159" i="57"/>
  <c r="D159" i="57"/>
  <c r="H158" i="57"/>
  <c r="G158" i="57"/>
  <c r="F158" i="57"/>
  <c r="E158" i="57"/>
  <c r="D158" i="57"/>
  <c r="H157" i="57"/>
  <c r="G157" i="57"/>
  <c r="F157" i="57"/>
  <c r="E157" i="57"/>
  <c r="D157" i="57"/>
  <c r="H156" i="57"/>
  <c r="G156" i="57"/>
  <c r="F156" i="57"/>
  <c r="E156" i="57"/>
  <c r="D156" i="57"/>
  <c r="H155" i="57"/>
  <c r="G155" i="57"/>
  <c r="F155" i="57"/>
  <c r="E155" i="57"/>
  <c r="D155" i="57"/>
  <c r="H154" i="57"/>
  <c r="G154" i="57"/>
  <c r="F154" i="57"/>
  <c r="E154" i="57"/>
  <c r="D154" i="57"/>
  <c r="H153" i="57"/>
  <c r="G153" i="57"/>
  <c r="F153" i="57"/>
  <c r="E153" i="57"/>
  <c r="D153" i="57"/>
  <c r="H152" i="57"/>
  <c r="G152" i="57"/>
  <c r="F152" i="57"/>
  <c r="E152" i="57"/>
  <c r="D152" i="57"/>
  <c r="H151" i="57"/>
  <c r="G151" i="57"/>
  <c r="F151" i="57"/>
  <c r="E151" i="57"/>
  <c r="D151" i="57"/>
  <c r="H150" i="57"/>
  <c r="G150" i="57"/>
  <c r="F150" i="57"/>
  <c r="E150" i="57"/>
  <c r="D150" i="57"/>
  <c r="H149" i="57"/>
  <c r="G149" i="57"/>
  <c r="F149" i="57"/>
  <c r="E149" i="57"/>
  <c r="D149" i="57"/>
  <c r="H148" i="57"/>
  <c r="G148" i="57"/>
  <c r="F148" i="57"/>
  <c r="E148" i="57"/>
  <c r="D148" i="57"/>
  <c r="H147" i="57"/>
  <c r="G147" i="57"/>
  <c r="F147" i="57"/>
  <c r="E147" i="57"/>
  <c r="D147" i="57"/>
  <c r="H146" i="57"/>
  <c r="G146" i="57"/>
  <c r="F146" i="57"/>
  <c r="E146" i="57"/>
  <c r="D146" i="57"/>
  <c r="H145" i="57"/>
  <c r="G145" i="57"/>
  <c r="F145" i="57"/>
  <c r="E145" i="57"/>
  <c r="D145" i="57"/>
  <c r="H144" i="57"/>
  <c r="G144" i="57"/>
  <c r="F144" i="57"/>
  <c r="E144" i="57"/>
  <c r="D144" i="57"/>
  <c r="AA87" i="57"/>
  <c r="Z87" i="57"/>
  <c r="Y87" i="57"/>
  <c r="X87" i="57"/>
  <c r="W87" i="57"/>
  <c r="AA85" i="57"/>
  <c r="W85" i="57"/>
  <c r="AA84" i="57"/>
  <c r="W84" i="57"/>
  <c r="AA83" i="57"/>
  <c r="W83" i="57"/>
  <c r="AA82" i="57"/>
  <c r="O33" i="57"/>
  <c r="N33" i="57"/>
  <c r="M33" i="57"/>
  <c r="L33" i="57"/>
  <c r="K33" i="57"/>
  <c r="I33" i="57"/>
  <c r="S32" i="57"/>
  <c r="I32" i="57"/>
  <c r="Z31" i="57"/>
  <c r="S31" i="57"/>
  <c r="O31" i="57"/>
  <c r="N31" i="57"/>
  <c r="M31" i="57"/>
  <c r="L31" i="57"/>
  <c r="K31" i="57"/>
  <c r="I31" i="57"/>
  <c r="Z30" i="57"/>
  <c r="S30" i="57"/>
  <c r="O30" i="57"/>
  <c r="Y30" i="57" s="1"/>
  <c r="N30" i="57"/>
  <c r="M30" i="57"/>
  <c r="L30" i="57"/>
  <c r="K30" i="57"/>
  <c r="I30" i="57"/>
  <c r="Z29" i="57"/>
  <c r="S29" i="57"/>
  <c r="O29" i="57"/>
  <c r="N29" i="57"/>
  <c r="M29" i="57"/>
  <c r="L29" i="57"/>
  <c r="K29" i="57"/>
  <c r="I29" i="57"/>
  <c r="Z28" i="57"/>
  <c r="S28" i="57"/>
  <c r="O28" i="57"/>
  <c r="Y28" i="57" s="1"/>
  <c r="N28" i="57"/>
  <c r="M28" i="57"/>
  <c r="L28" i="57"/>
  <c r="K28" i="57"/>
  <c r="I28" i="57"/>
  <c r="Z27" i="57"/>
  <c r="S27" i="57"/>
  <c r="O27" i="57"/>
  <c r="N27" i="57"/>
  <c r="M27" i="57"/>
  <c r="L27" i="57"/>
  <c r="K27" i="57"/>
  <c r="I27" i="57"/>
  <c r="Z26" i="57"/>
  <c r="S26" i="57"/>
  <c r="O26" i="57"/>
  <c r="N26" i="57"/>
  <c r="M26" i="57"/>
  <c r="L26" i="57"/>
  <c r="K26" i="57"/>
  <c r="I26" i="57"/>
  <c r="Z25" i="57"/>
  <c r="S25" i="57"/>
  <c r="O25" i="57"/>
  <c r="Y25" i="57" s="1"/>
  <c r="N25" i="57"/>
  <c r="M25" i="57"/>
  <c r="L25" i="57"/>
  <c r="K25" i="57"/>
  <c r="I25" i="57"/>
  <c r="Z24" i="57"/>
  <c r="S24" i="57"/>
  <c r="O24" i="57"/>
  <c r="N24" i="57"/>
  <c r="M24" i="57"/>
  <c r="L24" i="57"/>
  <c r="K24" i="57"/>
  <c r="I24" i="57"/>
  <c r="Z23" i="57"/>
  <c r="S23" i="57"/>
  <c r="O23" i="57"/>
  <c r="N23" i="57"/>
  <c r="M23" i="57"/>
  <c r="L23" i="57"/>
  <c r="K23" i="57"/>
  <c r="I23" i="57"/>
  <c r="Z22" i="57"/>
  <c r="S22" i="57"/>
  <c r="O22" i="57"/>
  <c r="N22" i="57"/>
  <c r="M22" i="57"/>
  <c r="L22" i="57"/>
  <c r="K22" i="57"/>
  <c r="I22" i="57"/>
  <c r="Z21" i="57"/>
  <c r="S21" i="57"/>
  <c r="O21" i="57"/>
  <c r="N21" i="57"/>
  <c r="M21" i="57"/>
  <c r="L21" i="57"/>
  <c r="K21" i="57"/>
  <c r="I21" i="57"/>
  <c r="Z20" i="57"/>
  <c r="S20" i="57"/>
  <c r="O20" i="57"/>
  <c r="Y20" i="57" s="1"/>
  <c r="N20" i="57"/>
  <c r="M20" i="57"/>
  <c r="L20" i="57"/>
  <c r="K20" i="57"/>
  <c r="I20" i="57"/>
  <c r="Z19" i="57"/>
  <c r="S19" i="57"/>
  <c r="O19" i="57"/>
  <c r="Y19" i="57" s="1"/>
  <c r="N19" i="57"/>
  <c r="M19" i="57"/>
  <c r="L19" i="57"/>
  <c r="K19" i="57"/>
  <c r="I19" i="57"/>
  <c r="Z18" i="57"/>
  <c r="S18" i="57"/>
  <c r="O18" i="57"/>
  <c r="N18" i="57"/>
  <c r="M18" i="57"/>
  <c r="L18" i="57"/>
  <c r="K18" i="57"/>
  <c r="I18" i="57"/>
  <c r="Z17" i="57"/>
  <c r="S17" i="57"/>
  <c r="O17" i="57"/>
  <c r="Y17" i="57" s="1"/>
  <c r="N17" i="57"/>
  <c r="M17" i="57"/>
  <c r="L17" i="57"/>
  <c r="K17" i="57"/>
  <c r="I17" i="57"/>
  <c r="Z16" i="57"/>
  <c r="S16" i="57"/>
  <c r="O16" i="57"/>
  <c r="N16" i="57"/>
  <c r="M16" i="57"/>
  <c r="L16" i="57"/>
  <c r="K16" i="57"/>
  <c r="I16" i="57"/>
  <c r="Z15" i="57"/>
  <c r="S15" i="57"/>
  <c r="O15" i="57"/>
  <c r="Y16" i="57" s="1"/>
  <c r="N15" i="57"/>
  <c r="M15" i="57"/>
  <c r="L15" i="57"/>
  <c r="K15" i="57"/>
  <c r="I15" i="57"/>
  <c r="Z14" i="57"/>
  <c r="S14" i="57"/>
  <c r="O14" i="57"/>
  <c r="Y15" i="57" s="1"/>
  <c r="N14" i="57"/>
  <c r="M14" i="57"/>
  <c r="L14" i="57"/>
  <c r="K14" i="57"/>
  <c r="I14" i="57"/>
  <c r="Z13" i="57"/>
  <c r="S13" i="57"/>
  <c r="O13" i="57"/>
  <c r="N13" i="57"/>
  <c r="M13" i="57"/>
  <c r="L13" i="57"/>
  <c r="K13" i="57"/>
  <c r="I13" i="57"/>
  <c r="Y12" i="57"/>
  <c r="S12" i="57"/>
  <c r="O12" i="57"/>
  <c r="Y13" i="57" s="1"/>
  <c r="N12" i="57"/>
  <c r="M12" i="57"/>
  <c r="L12" i="57"/>
  <c r="K12" i="57"/>
  <c r="I12" i="57"/>
  <c r="Y11" i="57"/>
  <c r="P9" i="57"/>
  <c r="X5" i="57"/>
  <c r="X119" i="57" s="1"/>
  <c r="AA87" i="56"/>
  <c r="Z87" i="56"/>
  <c r="Y87" i="56"/>
  <c r="X87" i="56"/>
  <c r="W87" i="56"/>
  <c r="AA85" i="56"/>
  <c r="W85" i="56"/>
  <c r="AA84" i="56"/>
  <c r="W84" i="56"/>
  <c r="AA83" i="56"/>
  <c r="W83" i="56"/>
  <c r="AA82" i="56"/>
  <c r="W82" i="56"/>
  <c r="O33" i="56"/>
  <c r="N33" i="56"/>
  <c r="M33" i="56"/>
  <c r="L33" i="56"/>
  <c r="K33" i="56"/>
  <c r="I33" i="56"/>
  <c r="S32" i="56"/>
  <c r="I32" i="56"/>
  <c r="Z31" i="56"/>
  <c r="S31" i="56"/>
  <c r="O31" i="56"/>
  <c r="Y31" i="56" s="1"/>
  <c r="N31" i="56"/>
  <c r="M31" i="56"/>
  <c r="L31" i="56"/>
  <c r="K31" i="56"/>
  <c r="I31" i="56"/>
  <c r="Z30" i="56"/>
  <c r="S30" i="56"/>
  <c r="O30" i="56"/>
  <c r="T30" i="56" s="1"/>
  <c r="N30" i="56"/>
  <c r="M30" i="56"/>
  <c r="L30" i="56"/>
  <c r="K30" i="56"/>
  <c r="I30" i="56"/>
  <c r="Z29" i="56"/>
  <c r="S29" i="56"/>
  <c r="O29" i="56"/>
  <c r="Y29" i="56" s="1"/>
  <c r="N29" i="56"/>
  <c r="M29" i="56"/>
  <c r="L29" i="56"/>
  <c r="K29" i="56"/>
  <c r="I29" i="56"/>
  <c r="Z28" i="56"/>
  <c r="S28" i="56"/>
  <c r="O28" i="56"/>
  <c r="Y28" i="56" s="1"/>
  <c r="N28" i="56"/>
  <c r="M28" i="56"/>
  <c r="L28" i="56"/>
  <c r="K28" i="56"/>
  <c r="I28" i="56"/>
  <c r="Z27" i="56"/>
  <c r="S27" i="56"/>
  <c r="O27" i="56"/>
  <c r="T27" i="56" s="1"/>
  <c r="N27" i="56"/>
  <c r="M27" i="56"/>
  <c r="L27" i="56"/>
  <c r="K27" i="56"/>
  <c r="I27" i="56"/>
  <c r="Z26" i="56"/>
  <c r="S26" i="56"/>
  <c r="O26" i="56"/>
  <c r="Y26" i="56" s="1"/>
  <c r="N26" i="56"/>
  <c r="M26" i="56"/>
  <c r="L26" i="56"/>
  <c r="K26" i="56"/>
  <c r="I26" i="56"/>
  <c r="Z25" i="56"/>
  <c r="S25" i="56"/>
  <c r="O25" i="56"/>
  <c r="T25" i="56" s="1"/>
  <c r="N25" i="56"/>
  <c r="M25" i="56"/>
  <c r="L25" i="56"/>
  <c r="K25" i="56"/>
  <c r="I25" i="56"/>
  <c r="Z24" i="56"/>
  <c r="S24" i="56"/>
  <c r="O24" i="56"/>
  <c r="T24" i="56" s="1"/>
  <c r="N24" i="56"/>
  <c r="M24" i="56"/>
  <c r="L24" i="56"/>
  <c r="K24" i="56"/>
  <c r="I24" i="56"/>
  <c r="Z23" i="56"/>
  <c r="S23" i="56"/>
  <c r="O23" i="56"/>
  <c r="T23" i="56" s="1"/>
  <c r="N23" i="56"/>
  <c r="M23" i="56"/>
  <c r="L23" i="56"/>
  <c r="K23" i="56"/>
  <c r="I23" i="56"/>
  <c r="Z22" i="56"/>
  <c r="S22" i="56"/>
  <c r="O22" i="56"/>
  <c r="N22" i="56"/>
  <c r="M22" i="56"/>
  <c r="L22" i="56"/>
  <c r="K22" i="56"/>
  <c r="I22" i="56"/>
  <c r="Z21" i="56"/>
  <c r="S21" i="56"/>
  <c r="O21" i="56"/>
  <c r="Y21" i="56" s="1"/>
  <c r="N21" i="56"/>
  <c r="M21" i="56"/>
  <c r="L21" i="56"/>
  <c r="K21" i="56"/>
  <c r="I21" i="56"/>
  <c r="Z20" i="56"/>
  <c r="S20" i="56"/>
  <c r="O20" i="56"/>
  <c r="T20" i="56" s="1"/>
  <c r="N20" i="56"/>
  <c r="M20" i="56"/>
  <c r="L20" i="56"/>
  <c r="K20" i="56"/>
  <c r="I20" i="56"/>
  <c r="Z19" i="56"/>
  <c r="S19" i="56"/>
  <c r="O19" i="56"/>
  <c r="Y19" i="56" s="1"/>
  <c r="N19" i="56"/>
  <c r="M19" i="56"/>
  <c r="L19" i="56"/>
  <c r="K19" i="56"/>
  <c r="I19" i="56"/>
  <c r="Z18" i="56"/>
  <c r="S18" i="56"/>
  <c r="O18" i="56"/>
  <c r="Y18" i="56" s="1"/>
  <c r="N18" i="56"/>
  <c r="M18" i="56"/>
  <c r="L18" i="56"/>
  <c r="K18" i="56"/>
  <c r="I18" i="56"/>
  <c r="Z17" i="56"/>
  <c r="S17" i="56"/>
  <c r="O17" i="56"/>
  <c r="Y17" i="56" s="1"/>
  <c r="N17" i="56"/>
  <c r="M17" i="56"/>
  <c r="L17" i="56"/>
  <c r="K17" i="56"/>
  <c r="I17" i="56"/>
  <c r="Z16" i="56"/>
  <c r="S16" i="56"/>
  <c r="O16" i="56"/>
  <c r="T16" i="56" s="1"/>
  <c r="N16" i="56"/>
  <c r="M16" i="56"/>
  <c r="L16" i="56"/>
  <c r="K16" i="56"/>
  <c r="I16" i="56"/>
  <c r="Z15" i="56"/>
  <c r="S15" i="56"/>
  <c r="O15" i="56"/>
  <c r="Y16" i="56" s="1"/>
  <c r="N15" i="56"/>
  <c r="M15" i="56"/>
  <c r="L15" i="56"/>
  <c r="K15" i="56"/>
  <c r="I15" i="56"/>
  <c r="Z14" i="56"/>
  <c r="S14" i="56"/>
  <c r="O14" i="56"/>
  <c r="N14" i="56"/>
  <c r="M14" i="56"/>
  <c r="L14" i="56"/>
  <c r="K14" i="56"/>
  <c r="I14" i="56"/>
  <c r="Z13" i="56"/>
  <c r="S13" i="56"/>
  <c r="O13" i="56"/>
  <c r="Y14" i="56" s="1"/>
  <c r="N13" i="56"/>
  <c r="M13" i="56"/>
  <c r="L13" i="56"/>
  <c r="K13" i="56"/>
  <c r="I13" i="56"/>
  <c r="Y12" i="56"/>
  <c r="S12" i="56"/>
  <c r="O12" i="56"/>
  <c r="Y13" i="56" s="1"/>
  <c r="N12" i="56"/>
  <c r="M12" i="56"/>
  <c r="L12" i="56"/>
  <c r="K12" i="56"/>
  <c r="I12" i="56"/>
  <c r="Y11" i="56"/>
  <c r="P9" i="56"/>
  <c r="X5" i="56"/>
  <c r="W119" i="56" s="1"/>
  <c r="AA87" i="55"/>
  <c r="Z87" i="55"/>
  <c r="Y87" i="55"/>
  <c r="X87" i="55"/>
  <c r="W87" i="55"/>
  <c r="AA85" i="55"/>
  <c r="W85" i="55"/>
  <c r="AA84" i="55"/>
  <c r="W84" i="55"/>
  <c r="AA83" i="55"/>
  <c r="W83" i="55"/>
  <c r="AA82" i="55"/>
  <c r="W82" i="55"/>
  <c r="N33" i="55"/>
  <c r="M33" i="55"/>
  <c r="L33" i="55"/>
  <c r="K33" i="55"/>
  <c r="S32" i="55"/>
  <c r="T32" i="55" s="1"/>
  <c r="I32" i="55"/>
  <c r="Z31" i="55"/>
  <c r="S31" i="55"/>
  <c r="O31" i="55"/>
  <c r="N31" i="55"/>
  <c r="M31" i="55"/>
  <c r="L31" i="55"/>
  <c r="K31" i="55"/>
  <c r="I31" i="55"/>
  <c r="Z30" i="55"/>
  <c r="S30" i="55"/>
  <c r="O30" i="55"/>
  <c r="Y30" i="55" s="1"/>
  <c r="N30" i="55"/>
  <c r="M30" i="55"/>
  <c r="L30" i="55"/>
  <c r="K30" i="55"/>
  <c r="I30" i="55"/>
  <c r="Z29" i="55"/>
  <c r="S29" i="55"/>
  <c r="O29" i="55"/>
  <c r="N29" i="55"/>
  <c r="M29" i="55"/>
  <c r="L29" i="55"/>
  <c r="K29" i="55"/>
  <c r="I29" i="55"/>
  <c r="Z28" i="55"/>
  <c r="S28" i="55"/>
  <c r="O28" i="55"/>
  <c r="Y28" i="55" s="1"/>
  <c r="N28" i="55"/>
  <c r="M28" i="55"/>
  <c r="L28" i="55"/>
  <c r="K28" i="55"/>
  <c r="I28" i="55"/>
  <c r="Z27" i="55"/>
  <c r="S27" i="55"/>
  <c r="O27" i="55"/>
  <c r="N27" i="55"/>
  <c r="M27" i="55"/>
  <c r="L27" i="55"/>
  <c r="K27" i="55"/>
  <c r="I27" i="55"/>
  <c r="Z26" i="55"/>
  <c r="S26" i="55"/>
  <c r="O26" i="55"/>
  <c r="N26" i="55"/>
  <c r="M26" i="55"/>
  <c r="L26" i="55"/>
  <c r="K26" i="55"/>
  <c r="I26" i="55"/>
  <c r="Z25" i="55"/>
  <c r="S25" i="55"/>
  <c r="O25" i="55"/>
  <c r="Y25" i="55" s="1"/>
  <c r="N25" i="55"/>
  <c r="M25" i="55"/>
  <c r="L25" i="55"/>
  <c r="K25" i="55"/>
  <c r="I25" i="55"/>
  <c r="Z24" i="55"/>
  <c r="S24" i="55"/>
  <c r="O24" i="55"/>
  <c r="Y24" i="55" s="1"/>
  <c r="N24" i="55"/>
  <c r="M24" i="55"/>
  <c r="L24" i="55"/>
  <c r="K24" i="55"/>
  <c r="I24" i="55"/>
  <c r="Z23" i="55"/>
  <c r="S23" i="55"/>
  <c r="O23" i="55"/>
  <c r="Y23" i="55" s="1"/>
  <c r="N23" i="55"/>
  <c r="M23" i="55"/>
  <c r="L23" i="55"/>
  <c r="K23" i="55"/>
  <c r="I23" i="55"/>
  <c r="Z22" i="55"/>
  <c r="S22" i="55"/>
  <c r="O22" i="55"/>
  <c r="N22" i="55"/>
  <c r="M22" i="55"/>
  <c r="L22" i="55"/>
  <c r="K22" i="55"/>
  <c r="I22" i="55"/>
  <c r="Z21" i="55"/>
  <c r="S21" i="55"/>
  <c r="O21" i="55"/>
  <c r="Y21" i="55" s="1"/>
  <c r="N21" i="55"/>
  <c r="M21" i="55"/>
  <c r="L21" i="55"/>
  <c r="K21" i="55"/>
  <c r="I21" i="55"/>
  <c r="Z20" i="55"/>
  <c r="S20" i="55"/>
  <c r="O20" i="55"/>
  <c r="N20" i="55"/>
  <c r="M20" i="55"/>
  <c r="L20" i="55"/>
  <c r="K20" i="55"/>
  <c r="I20" i="55"/>
  <c r="Z19" i="55"/>
  <c r="S19" i="55"/>
  <c r="O19" i="55"/>
  <c r="N19" i="55"/>
  <c r="M19" i="55"/>
  <c r="L19" i="55"/>
  <c r="K19" i="55"/>
  <c r="I19" i="55"/>
  <c r="Z18" i="55"/>
  <c r="S18" i="55"/>
  <c r="O18" i="55"/>
  <c r="N18" i="55"/>
  <c r="M18" i="55"/>
  <c r="L18" i="55"/>
  <c r="K18" i="55"/>
  <c r="Z17" i="55"/>
  <c r="S17" i="55"/>
  <c r="O17" i="55"/>
  <c r="Y17" i="55" s="1"/>
  <c r="N17" i="55"/>
  <c r="M17" i="55"/>
  <c r="L17" i="55"/>
  <c r="K17" i="55"/>
  <c r="I17" i="55"/>
  <c r="Z16" i="55"/>
  <c r="S16" i="55"/>
  <c r="O16" i="55"/>
  <c r="N16" i="55"/>
  <c r="M16" i="55"/>
  <c r="L16" i="55"/>
  <c r="K16" i="55"/>
  <c r="I16" i="55"/>
  <c r="Z15" i="55"/>
  <c r="S15" i="55"/>
  <c r="O15" i="55"/>
  <c r="Y16" i="55" s="1"/>
  <c r="N15" i="55"/>
  <c r="M15" i="55"/>
  <c r="L15" i="55"/>
  <c r="K15" i="55"/>
  <c r="I15" i="55"/>
  <c r="Z14" i="55"/>
  <c r="S14" i="55"/>
  <c r="O14" i="55"/>
  <c r="N14" i="55"/>
  <c r="M14" i="55"/>
  <c r="L14" i="55"/>
  <c r="K14" i="55"/>
  <c r="I14" i="55"/>
  <c r="Z13" i="55"/>
  <c r="S13" i="55"/>
  <c r="O13" i="55"/>
  <c r="N13" i="55"/>
  <c r="M13" i="55"/>
  <c r="L13" i="55"/>
  <c r="K13" i="55"/>
  <c r="I13" i="55"/>
  <c r="Y12" i="55"/>
  <c r="S12" i="55"/>
  <c r="O12" i="55"/>
  <c r="Y13" i="55" s="1"/>
  <c r="N12" i="55"/>
  <c r="M12" i="55"/>
  <c r="L12" i="55"/>
  <c r="K12" i="55"/>
  <c r="I12" i="55"/>
  <c r="Y11" i="55"/>
  <c r="P9" i="55"/>
  <c r="X5" i="55"/>
  <c r="AA87" i="62"/>
  <c r="Z87" i="62"/>
  <c r="Y87" i="62"/>
  <c r="X87" i="62"/>
  <c r="W87" i="62"/>
  <c r="AA85" i="62"/>
  <c r="W85" i="62"/>
  <c r="AA84" i="62"/>
  <c r="W84" i="62"/>
  <c r="AA83" i="62"/>
  <c r="W83" i="62"/>
  <c r="AA82" i="62"/>
  <c r="W82" i="62"/>
  <c r="O33" i="62"/>
  <c r="N33" i="62"/>
  <c r="M33" i="62"/>
  <c r="L33" i="62"/>
  <c r="K33" i="62"/>
  <c r="I33" i="62"/>
  <c r="S32" i="62"/>
  <c r="N32" i="62"/>
  <c r="I32" i="62"/>
  <c r="Z31" i="62"/>
  <c r="S31" i="62"/>
  <c r="O31" i="62"/>
  <c r="P31" i="62" s="1"/>
  <c r="N31" i="62"/>
  <c r="M31" i="62"/>
  <c r="L31" i="62"/>
  <c r="K31" i="62"/>
  <c r="I31" i="62"/>
  <c r="Z30" i="62"/>
  <c r="S30" i="62"/>
  <c r="O30" i="62"/>
  <c r="P30" i="62" s="1"/>
  <c r="N30" i="62"/>
  <c r="M30" i="62"/>
  <c r="L30" i="62"/>
  <c r="K30" i="62"/>
  <c r="I30" i="62"/>
  <c r="Z29" i="62"/>
  <c r="S29" i="62"/>
  <c r="O29" i="62"/>
  <c r="P29" i="62" s="1"/>
  <c r="N29" i="62"/>
  <c r="M29" i="62"/>
  <c r="L29" i="62"/>
  <c r="K29" i="62"/>
  <c r="I29" i="62"/>
  <c r="Z28" i="62"/>
  <c r="S28" i="62"/>
  <c r="O28" i="62"/>
  <c r="P28" i="62" s="1"/>
  <c r="N28" i="62"/>
  <c r="M28" i="62"/>
  <c r="L28" i="62"/>
  <c r="K28" i="62"/>
  <c r="I28" i="62"/>
  <c r="Z27" i="62"/>
  <c r="S27" i="62"/>
  <c r="O27" i="62"/>
  <c r="P27" i="62" s="1"/>
  <c r="N27" i="62"/>
  <c r="M27" i="62"/>
  <c r="L27" i="62"/>
  <c r="K27" i="62"/>
  <c r="I27" i="62"/>
  <c r="Z26" i="62"/>
  <c r="S26" i="62"/>
  <c r="O26" i="62"/>
  <c r="N26" i="62"/>
  <c r="M26" i="62"/>
  <c r="L26" i="62"/>
  <c r="K26" i="62"/>
  <c r="I26" i="62"/>
  <c r="Z25" i="62"/>
  <c r="S25" i="62"/>
  <c r="O25" i="62"/>
  <c r="N25" i="62"/>
  <c r="M25" i="62"/>
  <c r="L25" i="62"/>
  <c r="K25" i="62"/>
  <c r="I25" i="62"/>
  <c r="Z24" i="62"/>
  <c r="S24" i="62"/>
  <c r="O24" i="62"/>
  <c r="P24" i="62" s="1"/>
  <c r="N24" i="62"/>
  <c r="M24" i="62"/>
  <c r="L24" i="62"/>
  <c r="K24" i="62"/>
  <c r="I24" i="62"/>
  <c r="Z23" i="62"/>
  <c r="S23" i="62"/>
  <c r="O23" i="62"/>
  <c r="P23" i="62" s="1"/>
  <c r="N23" i="62"/>
  <c r="M23" i="62"/>
  <c r="L23" i="62"/>
  <c r="K23" i="62"/>
  <c r="I23" i="62"/>
  <c r="Z22" i="62"/>
  <c r="S22" i="62"/>
  <c r="O22" i="62"/>
  <c r="P22" i="62" s="1"/>
  <c r="N22" i="62"/>
  <c r="M22" i="62"/>
  <c r="L22" i="62"/>
  <c r="K22" i="62"/>
  <c r="I22" i="62"/>
  <c r="Z21" i="62"/>
  <c r="S21" i="62"/>
  <c r="O21" i="62"/>
  <c r="P21" i="62" s="1"/>
  <c r="N21" i="62"/>
  <c r="M21" i="62"/>
  <c r="L21" i="62"/>
  <c r="K21" i="62"/>
  <c r="I21" i="62"/>
  <c r="Z20" i="62"/>
  <c r="S20" i="62"/>
  <c r="O20" i="62"/>
  <c r="P20" i="62" s="1"/>
  <c r="N20" i="62"/>
  <c r="M20" i="62"/>
  <c r="L20" i="62"/>
  <c r="K20" i="62"/>
  <c r="I20" i="62"/>
  <c r="Z19" i="62"/>
  <c r="S19" i="62"/>
  <c r="O19" i="62"/>
  <c r="P19" i="62" s="1"/>
  <c r="N19" i="62"/>
  <c r="M19" i="62"/>
  <c r="L19" i="62"/>
  <c r="K19" i="62"/>
  <c r="I19" i="62"/>
  <c r="Z18" i="62"/>
  <c r="S18" i="62"/>
  <c r="O18" i="62"/>
  <c r="P18" i="62" s="1"/>
  <c r="N18" i="62"/>
  <c r="M18" i="62"/>
  <c r="L18" i="62"/>
  <c r="K18" i="62"/>
  <c r="I18" i="62"/>
  <c r="Z17" i="62"/>
  <c r="S17" i="62"/>
  <c r="O17" i="62"/>
  <c r="P17" i="62" s="1"/>
  <c r="N17" i="62"/>
  <c r="M17" i="62"/>
  <c r="L17" i="62"/>
  <c r="K17" i="62"/>
  <c r="I17" i="62"/>
  <c r="Z16" i="62"/>
  <c r="S16" i="62"/>
  <c r="O16" i="62"/>
  <c r="N16" i="62"/>
  <c r="M16" i="62"/>
  <c r="L16" i="62"/>
  <c r="K16" i="62"/>
  <c r="I16" i="62"/>
  <c r="Z15" i="62"/>
  <c r="S15" i="62"/>
  <c r="O15" i="62"/>
  <c r="P15" i="62" s="1"/>
  <c r="N15" i="62"/>
  <c r="M15" i="62"/>
  <c r="L15" i="62"/>
  <c r="K15" i="62"/>
  <c r="Z14" i="62"/>
  <c r="S14" i="62"/>
  <c r="O14" i="62"/>
  <c r="P14" i="62" s="1"/>
  <c r="N14" i="62"/>
  <c r="M14" i="62"/>
  <c r="L14" i="62"/>
  <c r="K14" i="62"/>
  <c r="I14" i="62"/>
  <c r="Z13" i="62"/>
  <c r="S13" i="62"/>
  <c r="O13" i="62"/>
  <c r="P13" i="62" s="1"/>
  <c r="N13" i="62"/>
  <c r="M13" i="62"/>
  <c r="L13" i="62"/>
  <c r="K13" i="62"/>
  <c r="I13" i="62"/>
  <c r="Y12" i="62"/>
  <c r="S12" i="62"/>
  <c r="O12" i="62"/>
  <c r="P12" i="62" s="1"/>
  <c r="N12" i="62"/>
  <c r="M12" i="62"/>
  <c r="L12" i="62"/>
  <c r="K12" i="62"/>
  <c r="I12" i="62"/>
  <c r="Y11" i="62"/>
  <c r="P9" i="62"/>
  <c r="X5" i="62"/>
  <c r="AA175" i="54"/>
  <c r="Z175" i="54"/>
  <c r="Y175" i="54"/>
  <c r="X175" i="54"/>
  <c r="W175" i="54"/>
  <c r="H165" i="54"/>
  <c r="G165" i="54"/>
  <c r="F165" i="54"/>
  <c r="E165" i="54"/>
  <c r="D165" i="54"/>
  <c r="G164" i="54"/>
  <c r="F164" i="54"/>
  <c r="E164" i="54"/>
  <c r="D164" i="54"/>
  <c r="H163" i="54"/>
  <c r="G163" i="54"/>
  <c r="F163" i="54"/>
  <c r="E163" i="54"/>
  <c r="D163" i="54"/>
  <c r="H162" i="54"/>
  <c r="G162" i="54"/>
  <c r="F162" i="54"/>
  <c r="E162" i="54"/>
  <c r="D162" i="54"/>
  <c r="H161" i="54"/>
  <c r="G161" i="54"/>
  <c r="F161" i="54"/>
  <c r="E161" i="54"/>
  <c r="D161" i="54"/>
  <c r="H160" i="54"/>
  <c r="G160" i="54"/>
  <c r="F160" i="54"/>
  <c r="E160" i="54"/>
  <c r="D160" i="54"/>
  <c r="H159" i="54"/>
  <c r="G159" i="54"/>
  <c r="F159" i="54"/>
  <c r="E159" i="54"/>
  <c r="D159" i="54"/>
  <c r="H158" i="54"/>
  <c r="G158" i="54"/>
  <c r="F158" i="54"/>
  <c r="E158" i="54"/>
  <c r="D158" i="54"/>
  <c r="H157" i="54"/>
  <c r="G157" i="54"/>
  <c r="F157" i="54"/>
  <c r="E157" i="54"/>
  <c r="D157" i="54"/>
  <c r="H156" i="54"/>
  <c r="G156" i="54"/>
  <c r="F156" i="54"/>
  <c r="E156" i="54"/>
  <c r="D156" i="54"/>
  <c r="H155" i="54"/>
  <c r="G155" i="54"/>
  <c r="F155" i="54"/>
  <c r="E155" i="54"/>
  <c r="D155" i="54"/>
  <c r="H154" i="54"/>
  <c r="G154" i="54"/>
  <c r="F154" i="54"/>
  <c r="E154" i="54"/>
  <c r="D154" i="54"/>
  <c r="H153" i="54"/>
  <c r="G153" i="54"/>
  <c r="F153" i="54"/>
  <c r="E153" i="54"/>
  <c r="D153" i="54"/>
  <c r="H152" i="54"/>
  <c r="G152" i="54"/>
  <c r="F152" i="54"/>
  <c r="E152" i="54"/>
  <c r="D152" i="54"/>
  <c r="H151" i="54"/>
  <c r="G151" i="54"/>
  <c r="F151" i="54"/>
  <c r="E151" i="54"/>
  <c r="D151" i="54"/>
  <c r="H150" i="54"/>
  <c r="G150" i="54"/>
  <c r="F150" i="54"/>
  <c r="E150" i="54"/>
  <c r="D150" i="54"/>
  <c r="H149" i="54"/>
  <c r="G149" i="54"/>
  <c r="F149" i="54"/>
  <c r="E149" i="54"/>
  <c r="D149" i="54"/>
  <c r="H148" i="54"/>
  <c r="G148" i="54"/>
  <c r="F148" i="54"/>
  <c r="E148" i="54"/>
  <c r="D148" i="54"/>
  <c r="H147" i="54"/>
  <c r="G147" i="54"/>
  <c r="F147" i="54"/>
  <c r="E147" i="54"/>
  <c r="D147" i="54"/>
  <c r="H146" i="54"/>
  <c r="G146" i="54"/>
  <c r="F146" i="54"/>
  <c r="E146" i="54"/>
  <c r="D146" i="54"/>
  <c r="H145" i="54"/>
  <c r="G145" i="54"/>
  <c r="F145" i="54"/>
  <c r="E145" i="54"/>
  <c r="D145" i="54"/>
  <c r="H144" i="54"/>
  <c r="G144" i="54"/>
  <c r="F144" i="54"/>
  <c r="E144" i="54"/>
  <c r="D144" i="54"/>
  <c r="AA87" i="54"/>
  <c r="Z87" i="54"/>
  <c r="Y87" i="54"/>
  <c r="X87" i="54"/>
  <c r="W87" i="54"/>
  <c r="AA85" i="54"/>
  <c r="W85" i="54"/>
  <c r="AA84" i="54"/>
  <c r="W84" i="54"/>
  <c r="AA83" i="54"/>
  <c r="W83" i="54"/>
  <c r="AA82" i="54"/>
  <c r="W82" i="54"/>
  <c r="O33" i="54"/>
  <c r="N33" i="54"/>
  <c r="M33" i="54"/>
  <c r="L33" i="54"/>
  <c r="K33" i="54"/>
  <c r="I33" i="54"/>
  <c r="S32" i="54"/>
  <c r="T32" i="54" s="1"/>
  <c r="N32" i="54"/>
  <c r="K32" i="54"/>
  <c r="I32" i="54"/>
  <c r="Z31" i="54"/>
  <c r="S31" i="54"/>
  <c r="O31" i="54"/>
  <c r="N31" i="54"/>
  <c r="M31" i="54"/>
  <c r="L31" i="54"/>
  <c r="K31" i="54"/>
  <c r="I31" i="54"/>
  <c r="Z30" i="54"/>
  <c r="S30" i="54"/>
  <c r="O30" i="54"/>
  <c r="Y30" i="54" s="1"/>
  <c r="N30" i="54"/>
  <c r="M30" i="54"/>
  <c r="L30" i="54"/>
  <c r="K30" i="54"/>
  <c r="I30" i="54"/>
  <c r="Z29" i="54"/>
  <c r="S29" i="54"/>
  <c r="O29" i="54"/>
  <c r="N29" i="54"/>
  <c r="M29" i="54"/>
  <c r="L29" i="54"/>
  <c r="K29" i="54"/>
  <c r="I29" i="54"/>
  <c r="Z28" i="54"/>
  <c r="S28" i="54"/>
  <c r="O28" i="54"/>
  <c r="Y28" i="54" s="1"/>
  <c r="N28" i="54"/>
  <c r="M28" i="54"/>
  <c r="L28" i="54"/>
  <c r="K28" i="54"/>
  <c r="I28" i="54"/>
  <c r="Z27" i="54"/>
  <c r="S27" i="54"/>
  <c r="O27" i="54"/>
  <c r="N27" i="54"/>
  <c r="M27" i="54"/>
  <c r="L27" i="54"/>
  <c r="K27" i="54"/>
  <c r="I27" i="54"/>
  <c r="Z26" i="54"/>
  <c r="S26" i="54"/>
  <c r="O26" i="54"/>
  <c r="Y26" i="54" s="1"/>
  <c r="N26" i="54"/>
  <c r="M26" i="54"/>
  <c r="L26" i="54"/>
  <c r="K26" i="54"/>
  <c r="I26" i="54"/>
  <c r="Z25" i="54"/>
  <c r="S25" i="54"/>
  <c r="O25" i="54"/>
  <c r="N25" i="54"/>
  <c r="M25" i="54"/>
  <c r="L25" i="54"/>
  <c r="K25" i="54"/>
  <c r="I25" i="54"/>
  <c r="Z24" i="54"/>
  <c r="S24" i="54"/>
  <c r="O24" i="54"/>
  <c r="Y24" i="54" s="1"/>
  <c r="N24" i="54"/>
  <c r="M24" i="54"/>
  <c r="L24" i="54"/>
  <c r="K24" i="54"/>
  <c r="I24" i="54"/>
  <c r="Z23" i="54"/>
  <c r="S23" i="54"/>
  <c r="O23" i="54"/>
  <c r="N23" i="54"/>
  <c r="M23" i="54"/>
  <c r="L23" i="54"/>
  <c r="K23" i="54"/>
  <c r="Z22" i="54"/>
  <c r="S22" i="54"/>
  <c r="O22" i="54"/>
  <c r="Y22" i="54" s="1"/>
  <c r="N22" i="54"/>
  <c r="M22" i="54"/>
  <c r="L22" i="54"/>
  <c r="K22" i="54"/>
  <c r="Z21" i="54"/>
  <c r="S21" i="54"/>
  <c r="O21" i="54"/>
  <c r="N21" i="54"/>
  <c r="M21" i="54"/>
  <c r="L21" i="54"/>
  <c r="K21" i="54"/>
  <c r="Z20" i="54"/>
  <c r="S20" i="54"/>
  <c r="O20" i="54"/>
  <c r="Y20" i="54" s="1"/>
  <c r="N20" i="54"/>
  <c r="M20" i="54"/>
  <c r="L20" i="54"/>
  <c r="K20" i="54"/>
  <c r="Z19" i="54"/>
  <c r="S19" i="54"/>
  <c r="O19" i="54"/>
  <c r="N19" i="54"/>
  <c r="M19" i="54"/>
  <c r="L19" i="54"/>
  <c r="K19" i="54"/>
  <c r="Z18" i="54"/>
  <c r="S18" i="54"/>
  <c r="O18" i="54"/>
  <c r="Y18" i="54" s="1"/>
  <c r="N18" i="54"/>
  <c r="M18" i="54"/>
  <c r="L18" i="54"/>
  <c r="K18" i="54"/>
  <c r="Z17" i="54"/>
  <c r="S17" i="54"/>
  <c r="O17" i="54"/>
  <c r="N17" i="54"/>
  <c r="M17" i="54"/>
  <c r="L17" i="54"/>
  <c r="K17" i="54"/>
  <c r="Z16" i="54"/>
  <c r="S16" i="54"/>
  <c r="O16" i="54"/>
  <c r="N16" i="54"/>
  <c r="M16" i="54"/>
  <c r="L16" i="54"/>
  <c r="K16" i="54"/>
  <c r="Z15" i="54"/>
  <c r="S15" i="54"/>
  <c r="O15" i="54"/>
  <c r="Y16" i="54" s="1"/>
  <c r="N15" i="54"/>
  <c r="M15" i="54"/>
  <c r="L15" i="54"/>
  <c r="K15" i="54"/>
  <c r="Z14" i="54"/>
  <c r="S14" i="54"/>
  <c r="O14" i="54"/>
  <c r="Y15" i="54" s="1"/>
  <c r="N14" i="54"/>
  <c r="M14" i="54"/>
  <c r="L14" i="54"/>
  <c r="K14" i="54"/>
  <c r="I14" i="54"/>
  <c r="Z13" i="54"/>
  <c r="S13" i="54"/>
  <c r="O13" i="54"/>
  <c r="Y14" i="54" s="1"/>
  <c r="N13" i="54"/>
  <c r="M13" i="54"/>
  <c r="L13" i="54"/>
  <c r="K13" i="54"/>
  <c r="I13" i="54"/>
  <c r="Y12" i="54"/>
  <c r="S12" i="54"/>
  <c r="O12" i="54"/>
  <c r="N12" i="54"/>
  <c r="M12" i="54"/>
  <c r="L12" i="54"/>
  <c r="K12" i="54"/>
  <c r="I12" i="54"/>
  <c r="Y11" i="54"/>
  <c r="P9" i="54"/>
  <c r="X5" i="54"/>
  <c r="AE31" i="53"/>
  <c r="M31" i="53" s="1"/>
  <c r="S31" i="53"/>
  <c r="R31" i="53"/>
  <c r="AE30" i="53"/>
  <c r="H30" i="53" s="1"/>
  <c r="S30" i="53"/>
  <c r="R30" i="53"/>
  <c r="AE29" i="53"/>
  <c r="I29" i="53" s="1"/>
  <c r="S29" i="53"/>
  <c r="R29" i="53"/>
  <c r="AE28" i="53"/>
  <c r="S28" i="53"/>
  <c r="R28" i="53"/>
  <c r="AE27" i="53"/>
  <c r="S27" i="53"/>
  <c r="R27" i="53"/>
  <c r="AE26" i="53"/>
  <c r="S26" i="53"/>
  <c r="R26" i="53"/>
  <c r="AE25" i="53"/>
  <c r="S25" i="53"/>
  <c r="R25" i="53"/>
  <c r="AE24" i="53"/>
  <c r="S24" i="53"/>
  <c r="R24" i="53"/>
  <c r="AE23" i="53"/>
  <c r="S23" i="53"/>
  <c r="R23" i="53"/>
  <c r="AE22" i="53"/>
  <c r="M22" i="53" s="1"/>
  <c r="S22" i="53"/>
  <c r="R22" i="53"/>
  <c r="AE21" i="53"/>
  <c r="M21" i="53" s="1"/>
  <c r="S21" i="53"/>
  <c r="R21" i="53"/>
  <c r="AE20" i="53"/>
  <c r="M20" i="53" s="1"/>
  <c r="S20" i="53"/>
  <c r="R20" i="53"/>
  <c r="AE19" i="53"/>
  <c r="S19" i="53"/>
  <c r="R19" i="53"/>
  <c r="AE18" i="53"/>
  <c r="S18" i="53"/>
  <c r="R18" i="53"/>
  <c r="AE17" i="53"/>
  <c r="S17" i="53"/>
  <c r="R17" i="53"/>
  <c r="AE16" i="53"/>
  <c r="H16" i="53" s="1"/>
  <c r="S16" i="53"/>
  <c r="R16" i="53"/>
  <c r="AE15" i="53"/>
  <c r="K15" i="53" s="1"/>
  <c r="S15" i="53"/>
  <c r="R15" i="53"/>
  <c r="AE14" i="53"/>
  <c r="S14" i="53"/>
  <c r="R14" i="53"/>
  <c r="AE13" i="53"/>
  <c r="S13" i="53"/>
  <c r="R13" i="53"/>
  <c r="AE12" i="53"/>
  <c r="C12" i="53" s="1"/>
  <c r="S12" i="53"/>
  <c r="R12" i="53"/>
  <c r="R6" i="53"/>
  <c r="P6" i="53"/>
  <c r="AA175" i="34"/>
  <c r="Z175" i="34"/>
  <c r="Y175" i="34"/>
  <c r="X175" i="34"/>
  <c r="W175" i="34"/>
  <c r="AA87" i="34"/>
  <c r="Z87" i="34"/>
  <c r="Y87" i="34"/>
  <c r="X87" i="34"/>
  <c r="W87" i="34"/>
  <c r="AA85" i="34"/>
  <c r="W85" i="34"/>
  <c r="AA84" i="34"/>
  <c r="W84" i="34"/>
  <c r="AA83" i="34"/>
  <c r="W83" i="34"/>
  <c r="AA82" i="34"/>
  <c r="W82" i="34"/>
  <c r="O33" i="34"/>
  <c r="N33" i="34"/>
  <c r="M33" i="34"/>
  <c r="L33" i="34"/>
  <c r="K33" i="34"/>
  <c r="I33" i="34"/>
  <c r="S32" i="34"/>
  <c r="T32" i="34" s="1"/>
  <c r="I32" i="34"/>
  <c r="Z31" i="34"/>
  <c r="S31" i="34"/>
  <c r="O31" i="34"/>
  <c r="Y31" i="34" s="1"/>
  <c r="N31" i="34"/>
  <c r="M31" i="34"/>
  <c r="L31" i="34"/>
  <c r="K31" i="34"/>
  <c r="I31" i="34"/>
  <c r="Z30" i="34"/>
  <c r="S30" i="34"/>
  <c r="O30" i="34"/>
  <c r="N30" i="34"/>
  <c r="M30" i="34"/>
  <c r="L30" i="34"/>
  <c r="K30" i="34"/>
  <c r="I30" i="34"/>
  <c r="Z29" i="34"/>
  <c r="S29" i="34"/>
  <c r="O29" i="34"/>
  <c r="Y29" i="34" s="1"/>
  <c r="N29" i="34"/>
  <c r="M29" i="34"/>
  <c r="L29" i="34"/>
  <c r="K29" i="34"/>
  <c r="I29" i="34"/>
  <c r="Z28" i="34"/>
  <c r="S28" i="34"/>
  <c r="O28" i="34"/>
  <c r="N28" i="34"/>
  <c r="M28" i="34"/>
  <c r="L28" i="34"/>
  <c r="K28" i="34"/>
  <c r="I28" i="34"/>
  <c r="Z27" i="34"/>
  <c r="S27" i="34"/>
  <c r="O27" i="34"/>
  <c r="Y27" i="34" s="1"/>
  <c r="N27" i="34"/>
  <c r="M27" i="34"/>
  <c r="L27" i="34"/>
  <c r="K27" i="34"/>
  <c r="I27" i="34"/>
  <c r="Z26" i="34"/>
  <c r="S26" i="34"/>
  <c r="O26" i="34"/>
  <c r="N26" i="34"/>
  <c r="M26" i="34"/>
  <c r="L26" i="34"/>
  <c r="K26" i="34"/>
  <c r="I26" i="34"/>
  <c r="Z25" i="34"/>
  <c r="S25" i="34"/>
  <c r="O25" i="34"/>
  <c r="Y25" i="34" s="1"/>
  <c r="N25" i="34"/>
  <c r="M25" i="34"/>
  <c r="L25" i="34"/>
  <c r="K25" i="34"/>
  <c r="I25" i="34"/>
  <c r="Z24" i="34"/>
  <c r="S24" i="34"/>
  <c r="O24" i="34"/>
  <c r="N24" i="34"/>
  <c r="M24" i="34"/>
  <c r="L24" i="34"/>
  <c r="K24" i="34"/>
  <c r="I24" i="34"/>
  <c r="Z23" i="34"/>
  <c r="S23" i="34"/>
  <c r="O23" i="34"/>
  <c r="Y23" i="34" s="1"/>
  <c r="N23" i="34"/>
  <c r="M23" i="34"/>
  <c r="L23" i="34"/>
  <c r="K23" i="34"/>
  <c r="I23" i="34"/>
  <c r="Z22" i="34"/>
  <c r="S22" i="34"/>
  <c r="O22" i="34"/>
  <c r="N22" i="34"/>
  <c r="M22" i="34"/>
  <c r="L22" i="34"/>
  <c r="K22" i="34"/>
  <c r="I22" i="34"/>
  <c r="Z21" i="34"/>
  <c r="S21" i="34"/>
  <c r="O21" i="34"/>
  <c r="Y21" i="34" s="1"/>
  <c r="N21" i="34"/>
  <c r="M21" i="34"/>
  <c r="L21" i="34"/>
  <c r="K21" i="34"/>
  <c r="I21" i="34"/>
  <c r="Z20" i="34"/>
  <c r="S20" i="34"/>
  <c r="O20" i="34"/>
  <c r="N20" i="34"/>
  <c r="M20" i="34"/>
  <c r="L20" i="34"/>
  <c r="K20" i="34"/>
  <c r="I20" i="34"/>
  <c r="Z19" i="34"/>
  <c r="S19" i="34"/>
  <c r="O19" i="34"/>
  <c r="Y19" i="34" s="1"/>
  <c r="N19" i="34"/>
  <c r="M19" i="34"/>
  <c r="L19" i="34"/>
  <c r="K19" i="34"/>
  <c r="I19" i="34"/>
  <c r="Z18" i="34"/>
  <c r="S18" i="34"/>
  <c r="O18" i="34"/>
  <c r="N18" i="34"/>
  <c r="M18" i="34"/>
  <c r="L18" i="34"/>
  <c r="K18" i="34"/>
  <c r="I18" i="34"/>
  <c r="Z17" i="34"/>
  <c r="S17" i="34"/>
  <c r="O17" i="34"/>
  <c r="Y17" i="34" s="1"/>
  <c r="N17" i="34"/>
  <c r="M17" i="34"/>
  <c r="L17" i="34"/>
  <c r="K17" i="34"/>
  <c r="I17" i="34"/>
  <c r="Z16" i="34"/>
  <c r="S16" i="34"/>
  <c r="O16" i="34"/>
  <c r="N16" i="34"/>
  <c r="M16" i="34"/>
  <c r="L16" i="34"/>
  <c r="K16" i="34"/>
  <c r="I16" i="34"/>
  <c r="Z15" i="34"/>
  <c r="O15" i="34"/>
  <c r="N15" i="34"/>
  <c r="M15" i="34"/>
  <c r="L15" i="34"/>
  <c r="K15" i="34"/>
  <c r="Z14" i="34"/>
  <c r="S14" i="34"/>
  <c r="O14" i="34"/>
  <c r="N14" i="34"/>
  <c r="M14" i="34"/>
  <c r="L14" i="34"/>
  <c r="K14" i="34"/>
  <c r="I14" i="34"/>
  <c r="Z13" i="34"/>
  <c r="S13" i="34"/>
  <c r="O13" i="34"/>
  <c r="Y14" i="34" s="1"/>
  <c r="N13" i="34"/>
  <c r="M13" i="34"/>
  <c r="L13" i="34"/>
  <c r="K13" i="34"/>
  <c r="I13" i="34"/>
  <c r="Y12" i="34"/>
  <c r="S12" i="34"/>
  <c r="O12" i="34"/>
  <c r="Y13" i="34" s="1"/>
  <c r="N12" i="34"/>
  <c r="M12" i="34"/>
  <c r="L12" i="34"/>
  <c r="K12" i="34"/>
  <c r="I12" i="34"/>
  <c r="Y11" i="34"/>
  <c r="P9" i="34"/>
  <c r="X5" i="34"/>
  <c r="N32" i="60"/>
  <c r="M32" i="59"/>
  <c r="L32" i="59"/>
  <c r="K32" i="61"/>
  <c r="F30" i="50"/>
  <c r="F31" i="50" s="1"/>
  <c r="F32" i="50" s="1"/>
  <c r="F33" i="50" s="1"/>
  <c r="F34" i="50" s="1"/>
  <c r="F55" i="50" s="1"/>
  <c r="F56" i="50" s="1"/>
  <c r="F57" i="50" s="1"/>
  <c r="F58" i="50" s="1"/>
  <c r="F59" i="50" s="1"/>
  <c r="F18" i="50"/>
  <c r="F21" i="50" l="1"/>
  <c r="F22" i="50" s="1"/>
  <c r="F23" i="50" s="1"/>
  <c r="F24" i="50" s="1"/>
  <c r="F25" i="50" s="1"/>
  <c r="F26" i="50" s="1"/>
  <c r="T12" i="59"/>
  <c r="T16" i="57"/>
  <c r="T18" i="57"/>
  <c r="T21" i="57"/>
  <c r="T24" i="57"/>
  <c r="T26" i="57"/>
  <c r="T27" i="57"/>
  <c r="T29" i="57"/>
  <c r="T31" i="57"/>
  <c r="Y25" i="62"/>
  <c r="P25" i="62"/>
  <c r="T22" i="59"/>
  <c r="T24" i="59"/>
  <c r="T25" i="59"/>
  <c r="T29" i="59"/>
  <c r="T30" i="59"/>
  <c r="T16" i="55"/>
  <c r="T18" i="55"/>
  <c r="T22" i="55"/>
  <c r="T19" i="54"/>
  <c r="T23" i="54"/>
  <c r="T27" i="54"/>
  <c r="T31" i="54"/>
  <c r="T20" i="34"/>
  <c r="T24" i="34"/>
  <c r="T28" i="34"/>
  <c r="E30" i="53"/>
  <c r="J26" i="53"/>
  <c r="E13" i="53"/>
  <c r="E20" i="53"/>
  <c r="F17" i="53"/>
  <c r="M26" i="53"/>
  <c r="E26" i="53"/>
  <c r="F13" i="53"/>
  <c r="M14" i="53"/>
  <c r="G19" i="53"/>
  <c r="J13" i="53"/>
  <c r="J17" i="53"/>
  <c r="I20" i="53"/>
  <c r="I21" i="53"/>
  <c r="K13" i="53"/>
  <c r="J30" i="53"/>
  <c r="E31" i="53"/>
  <c r="K19" i="53"/>
  <c r="H19" i="53"/>
  <c r="E29" i="53"/>
  <c r="E19" i="53"/>
  <c r="I19" i="53"/>
  <c r="F20" i="53"/>
  <c r="J25" i="53"/>
  <c r="F26" i="53"/>
  <c r="G27" i="53"/>
  <c r="F30" i="53"/>
  <c r="K30" i="53"/>
  <c r="L19" i="53"/>
  <c r="F25" i="53"/>
  <c r="F19" i="53"/>
  <c r="J19" i="53"/>
  <c r="K25" i="53"/>
  <c r="I26" i="53"/>
  <c r="G30" i="53"/>
  <c r="L30" i="53"/>
  <c r="G17" i="53"/>
  <c r="F23" i="53"/>
  <c r="M24" i="53"/>
  <c r="I27" i="53"/>
  <c r="M29" i="53"/>
  <c r="G13" i="53"/>
  <c r="M13" i="53"/>
  <c r="E14" i="53"/>
  <c r="H17" i="53"/>
  <c r="L17" i="53"/>
  <c r="M19" i="53"/>
  <c r="E22" i="53"/>
  <c r="F24" i="53"/>
  <c r="G25" i="53"/>
  <c r="L25" i="53"/>
  <c r="K27" i="53"/>
  <c r="J24" i="53"/>
  <c r="K17" i="53"/>
  <c r="E24" i="53"/>
  <c r="C13" i="53"/>
  <c r="I13" i="53"/>
  <c r="I14" i="53"/>
  <c r="E17" i="53"/>
  <c r="I17" i="53"/>
  <c r="M17" i="53"/>
  <c r="E21" i="53"/>
  <c r="I22" i="53"/>
  <c r="I24" i="53"/>
  <c r="H25" i="53"/>
  <c r="F27" i="53"/>
  <c r="M27" i="53"/>
  <c r="J28" i="53"/>
  <c r="C18" i="53"/>
  <c r="D18" i="53"/>
  <c r="M18" i="53"/>
  <c r="I18" i="53"/>
  <c r="E18" i="53"/>
  <c r="L18" i="53"/>
  <c r="H18" i="53"/>
  <c r="K18" i="53"/>
  <c r="G18" i="53"/>
  <c r="K16" i="53"/>
  <c r="G16" i="53"/>
  <c r="J16" i="53"/>
  <c r="F16" i="53"/>
  <c r="M16" i="53"/>
  <c r="I16" i="53"/>
  <c r="E16" i="53"/>
  <c r="J18" i="53"/>
  <c r="J15" i="53"/>
  <c r="E15" i="53"/>
  <c r="I15" i="53"/>
  <c r="M15" i="53"/>
  <c r="G15" i="53"/>
  <c r="F28" i="53"/>
  <c r="J31" i="53"/>
  <c r="I31" i="53"/>
  <c r="F31" i="53"/>
  <c r="F15" i="53"/>
  <c r="L16" i="53"/>
  <c r="F18" i="53"/>
  <c r="C26" i="53"/>
  <c r="D26" i="53"/>
  <c r="C17" i="53"/>
  <c r="D17" i="53"/>
  <c r="J20" i="53"/>
  <c r="G24" i="53"/>
  <c r="K24" i="53"/>
  <c r="E25" i="53"/>
  <c r="I25" i="53"/>
  <c r="M25" i="53"/>
  <c r="G26" i="53"/>
  <c r="K26" i="53"/>
  <c r="E27" i="53"/>
  <c r="J27" i="53"/>
  <c r="F29" i="53"/>
  <c r="H24" i="53"/>
  <c r="L24" i="53"/>
  <c r="C25" i="53"/>
  <c r="D25" i="53"/>
  <c r="H26" i="53"/>
  <c r="L26" i="53"/>
  <c r="T18" i="56"/>
  <c r="T15" i="57"/>
  <c r="Y16" i="60"/>
  <c r="P15" i="60"/>
  <c r="Y13" i="60"/>
  <c r="P18" i="60"/>
  <c r="P22" i="60"/>
  <c r="P26" i="60"/>
  <c r="P30" i="60"/>
  <c r="P19" i="60"/>
  <c r="P23" i="60"/>
  <c r="P27" i="60"/>
  <c r="P31" i="60"/>
  <c r="P20" i="60"/>
  <c r="P24" i="60"/>
  <c r="P28" i="60"/>
  <c r="P12" i="60"/>
  <c r="P17" i="60"/>
  <c r="P21" i="60"/>
  <c r="P25" i="60"/>
  <c r="P29" i="60"/>
  <c r="P13" i="60"/>
  <c r="Y15" i="60"/>
  <c r="P14" i="60"/>
  <c r="T15" i="56"/>
  <c r="T14" i="34"/>
  <c r="F60" i="50"/>
  <c r="F61" i="50" s="1"/>
  <c r="F62" i="50" s="1"/>
  <c r="X119" i="55"/>
  <c r="W118" i="55"/>
  <c r="W118" i="54"/>
  <c r="W105" i="54"/>
  <c r="M32" i="54"/>
  <c r="M32" i="55"/>
  <c r="T26" i="56"/>
  <c r="T25" i="57"/>
  <c r="N32" i="57"/>
  <c r="N32" i="59"/>
  <c r="L32" i="55"/>
  <c r="N32" i="56"/>
  <c r="T19" i="57"/>
  <c r="X105" i="57" s="1"/>
  <c r="M32" i="57"/>
  <c r="T15" i="59"/>
  <c r="K32" i="34"/>
  <c r="Y14" i="59"/>
  <c r="T31" i="59"/>
  <c r="L32" i="34"/>
  <c r="Y16" i="62"/>
  <c r="Y17" i="62"/>
  <c r="Y19" i="62"/>
  <c r="Y21" i="62"/>
  <c r="Y29" i="62"/>
  <c r="Y31" i="62"/>
  <c r="K32" i="56"/>
  <c r="Y28" i="59"/>
  <c r="O32" i="59"/>
  <c r="T32" i="59" s="1"/>
  <c r="M32" i="34"/>
  <c r="N32" i="34"/>
  <c r="L32" i="54"/>
  <c r="M32" i="62"/>
  <c r="Y22" i="55"/>
  <c r="T23" i="55"/>
  <c r="K32" i="55"/>
  <c r="T12" i="56"/>
  <c r="T21" i="56"/>
  <c r="M32" i="56"/>
  <c r="Y18" i="57"/>
  <c r="T28" i="57"/>
  <c r="L32" i="57"/>
  <c r="T14" i="59"/>
  <c r="T19" i="59"/>
  <c r="X105" i="59" s="1"/>
  <c r="Y20" i="59"/>
  <c r="T28" i="59"/>
  <c r="Y30" i="59"/>
  <c r="K32" i="60"/>
  <c r="T32" i="60"/>
  <c r="L32" i="61"/>
  <c r="T19" i="34"/>
  <c r="X105" i="34" s="1"/>
  <c r="Y23" i="62"/>
  <c r="Y27" i="62"/>
  <c r="K32" i="62"/>
  <c r="T32" i="56"/>
  <c r="Y22" i="59"/>
  <c r="T27" i="59"/>
  <c r="K32" i="59"/>
  <c r="Y13" i="62"/>
  <c r="L32" i="62"/>
  <c r="N32" i="55"/>
  <c r="T29" i="56"/>
  <c r="L32" i="56"/>
  <c r="T17" i="57"/>
  <c r="Y26" i="57"/>
  <c r="K32" i="57"/>
  <c r="T32" i="57"/>
  <c r="T21" i="59"/>
  <c r="T23" i="59"/>
  <c r="Y24" i="59"/>
  <c r="T26" i="59"/>
  <c r="Y31" i="59"/>
  <c r="T26" i="55"/>
  <c r="Y26" i="55"/>
  <c r="T31" i="55"/>
  <c r="Y18" i="55"/>
  <c r="T25" i="55"/>
  <c r="T29" i="55"/>
  <c r="T30" i="55"/>
  <c r="T14" i="54"/>
  <c r="T26" i="54"/>
  <c r="Y23" i="59"/>
  <c r="Y18" i="59"/>
  <c r="Y26" i="59"/>
  <c r="Y17" i="59"/>
  <c r="Y21" i="59"/>
  <c r="Y25" i="59"/>
  <c r="Y29" i="59"/>
  <c r="Y19" i="59"/>
  <c r="Y27" i="59"/>
  <c r="T14" i="57"/>
  <c r="T12" i="57"/>
  <c r="T20" i="57"/>
  <c r="Y25" i="56"/>
  <c r="T13" i="56"/>
  <c r="T17" i="56"/>
  <c r="X103" i="56" s="1"/>
  <c r="T19" i="56"/>
  <c r="T28" i="56"/>
  <c r="T21" i="55"/>
  <c r="T24" i="55"/>
  <c r="T24" i="54"/>
  <c r="T18" i="54"/>
  <c r="T22" i="54"/>
  <c r="T17" i="55"/>
  <c r="X103" i="55" s="1"/>
  <c r="T12" i="55"/>
  <c r="F12" i="53"/>
  <c r="J12" i="53"/>
  <c r="G12" i="53"/>
  <c r="D12" i="53"/>
  <c r="H12" i="53"/>
  <c r="L12" i="53"/>
  <c r="K12" i="53"/>
  <c r="E12" i="53"/>
  <c r="I12" i="53"/>
  <c r="M12" i="53"/>
  <c r="Y31" i="57"/>
  <c r="T31" i="56"/>
  <c r="Y31" i="55"/>
  <c r="C31" i="53"/>
  <c r="D31" i="53"/>
  <c r="G31" i="53"/>
  <c r="K31" i="53"/>
  <c r="H31" i="53"/>
  <c r="L31" i="53"/>
  <c r="T30" i="57"/>
  <c r="Y30" i="56"/>
  <c r="T30" i="54"/>
  <c r="I30" i="53"/>
  <c r="M30" i="53"/>
  <c r="D30" i="53"/>
  <c r="C30" i="53"/>
  <c r="Y29" i="57"/>
  <c r="Y29" i="55"/>
  <c r="T29" i="62"/>
  <c r="D29" i="53"/>
  <c r="C29" i="53"/>
  <c r="G29" i="53"/>
  <c r="K29" i="53"/>
  <c r="J29" i="53"/>
  <c r="H29" i="53"/>
  <c r="L29" i="53"/>
  <c r="T28" i="55"/>
  <c r="T28" i="54"/>
  <c r="G28" i="53"/>
  <c r="H28" i="53"/>
  <c r="L28" i="53"/>
  <c r="D28" i="53"/>
  <c r="C28" i="53"/>
  <c r="K28" i="53"/>
  <c r="E28" i="53"/>
  <c r="I28" i="53"/>
  <c r="M28" i="53"/>
  <c r="Y27" i="56"/>
  <c r="Y27" i="57"/>
  <c r="T27" i="55"/>
  <c r="Y27" i="55"/>
  <c r="H27" i="53"/>
  <c r="L27" i="53"/>
  <c r="C27" i="53"/>
  <c r="D27" i="53"/>
  <c r="T27" i="34"/>
  <c r="T16" i="34"/>
  <c r="T29" i="34"/>
  <c r="Y24" i="57"/>
  <c r="Y24" i="56"/>
  <c r="D24" i="53"/>
  <c r="C24" i="53"/>
  <c r="T23" i="57"/>
  <c r="Y23" i="57"/>
  <c r="Y23" i="56"/>
  <c r="J23" i="53"/>
  <c r="G23" i="53"/>
  <c r="K23" i="53"/>
  <c r="H23" i="53"/>
  <c r="L23" i="53"/>
  <c r="C23" i="53"/>
  <c r="D23" i="53"/>
  <c r="E23" i="53"/>
  <c r="I23" i="53"/>
  <c r="M23" i="53"/>
  <c r="Z22" i="61"/>
  <c r="T22" i="57"/>
  <c r="Y22" i="57"/>
  <c r="T22" i="56"/>
  <c r="Y22" i="56"/>
  <c r="D22" i="53"/>
  <c r="C22" i="53"/>
  <c r="G22" i="53"/>
  <c r="K22" i="53"/>
  <c r="F22" i="53"/>
  <c r="J22" i="53"/>
  <c r="H22" i="53"/>
  <c r="L22" i="53"/>
  <c r="Y21" i="57"/>
  <c r="D21" i="53"/>
  <c r="C21" i="53"/>
  <c r="G21" i="53"/>
  <c r="K21" i="53"/>
  <c r="F21" i="53"/>
  <c r="J21" i="53"/>
  <c r="H21" i="53"/>
  <c r="L21" i="53"/>
  <c r="T21" i="34"/>
  <c r="Y20" i="56"/>
  <c r="T20" i="55"/>
  <c r="Y20" i="55"/>
  <c r="T20" i="54"/>
  <c r="G20" i="53"/>
  <c r="K20" i="53"/>
  <c r="D20" i="53"/>
  <c r="C20" i="53"/>
  <c r="H20" i="53"/>
  <c r="L20" i="53"/>
  <c r="Z19" i="61"/>
  <c r="T19" i="55"/>
  <c r="Y19" i="55"/>
  <c r="C19" i="53"/>
  <c r="D19" i="53"/>
  <c r="T12" i="60"/>
  <c r="X98" i="60" s="1"/>
  <c r="T18" i="60"/>
  <c r="T20" i="60"/>
  <c r="Y21" i="54"/>
  <c r="Y25" i="54"/>
  <c r="Y19" i="54"/>
  <c r="Y23" i="54"/>
  <c r="Y27" i="54"/>
  <c r="Y31" i="54"/>
  <c r="T12" i="54"/>
  <c r="T15" i="54"/>
  <c r="T16" i="54"/>
  <c r="X102" i="54" s="1"/>
  <c r="T17" i="54"/>
  <c r="T21" i="54"/>
  <c r="X107" i="54" s="1"/>
  <c r="T25" i="54"/>
  <c r="T29" i="54"/>
  <c r="X115" i="54" s="1"/>
  <c r="Y13" i="54"/>
  <c r="Y17" i="54"/>
  <c r="Y29" i="54"/>
  <c r="T30" i="60"/>
  <c r="T22" i="60"/>
  <c r="T24" i="60"/>
  <c r="T26" i="60"/>
  <c r="T28" i="60"/>
  <c r="X118" i="34"/>
  <c r="T25" i="60"/>
  <c r="T13" i="60"/>
  <c r="T16" i="60"/>
  <c r="X102" i="60" s="1"/>
  <c r="T17" i="60"/>
  <c r="T21" i="60"/>
  <c r="X107" i="60" s="1"/>
  <c r="T29" i="60"/>
  <c r="X115" i="60" s="1"/>
  <c r="T14" i="55"/>
  <c r="Y15" i="55"/>
  <c r="F14" i="53"/>
  <c r="J14" i="53"/>
  <c r="C14" i="53"/>
  <c r="G14" i="53"/>
  <c r="K14" i="53"/>
  <c r="D14" i="53"/>
  <c r="H14" i="53"/>
  <c r="L14" i="53"/>
  <c r="T12" i="34"/>
  <c r="X98" i="34" s="1"/>
  <c r="T23" i="34"/>
  <c r="T31" i="34"/>
  <c r="T17" i="34"/>
  <c r="X103" i="34" s="1"/>
  <c r="T25" i="34"/>
  <c r="Y15" i="34"/>
  <c r="X104" i="55"/>
  <c r="W110" i="55"/>
  <c r="W102" i="56"/>
  <c r="W115" i="55"/>
  <c r="X112" i="59"/>
  <c r="W99" i="55"/>
  <c r="W118" i="60"/>
  <c r="W5" i="61"/>
  <c r="Y88" i="61" s="1"/>
  <c r="Y14" i="60"/>
  <c r="T13" i="57"/>
  <c r="X99" i="57" s="1"/>
  <c r="Y14" i="57"/>
  <c r="Y15" i="56"/>
  <c r="T14" i="56"/>
  <c r="T13" i="55"/>
  <c r="Y14" i="55"/>
  <c r="T22" i="62"/>
  <c r="T26" i="62"/>
  <c r="T27" i="62"/>
  <c r="X113" i="62" s="1"/>
  <c r="T16" i="62"/>
  <c r="X102" i="62" s="1"/>
  <c r="T18" i="62"/>
  <c r="T19" i="62"/>
  <c r="X105" i="62" s="1"/>
  <c r="T21" i="62"/>
  <c r="X107" i="62" s="1"/>
  <c r="T30" i="62"/>
  <c r="X116" i="62" s="1"/>
  <c r="T12" i="62"/>
  <c r="X98" i="62" s="1"/>
  <c r="T23" i="62"/>
  <c r="T31" i="62"/>
  <c r="T17" i="62"/>
  <c r="X103" i="62" s="1"/>
  <c r="T25" i="62"/>
  <c r="T32" i="62"/>
  <c r="Y18" i="62"/>
  <c r="Y22" i="62"/>
  <c r="Y26" i="62"/>
  <c r="Y30" i="62"/>
  <c r="T14" i="62"/>
  <c r="Y15" i="62"/>
  <c r="T20" i="62"/>
  <c r="X106" i="62" s="1"/>
  <c r="T24" i="62"/>
  <c r="X110" i="62" s="1"/>
  <c r="T28" i="62"/>
  <c r="Y20" i="62"/>
  <c r="Y24" i="62"/>
  <c r="Y28" i="62"/>
  <c r="T13" i="62"/>
  <c r="X99" i="62" s="1"/>
  <c r="Y14" i="62"/>
  <c r="T13" i="54"/>
  <c r="X99" i="54" s="1"/>
  <c r="D13" i="53"/>
  <c r="H13" i="53"/>
  <c r="L13" i="53"/>
  <c r="W113" i="56"/>
  <c r="W102" i="55"/>
  <c r="X112" i="55"/>
  <c r="W118" i="56"/>
  <c r="X104" i="59"/>
  <c r="W107" i="55"/>
  <c r="X107" i="56"/>
  <c r="W79" i="61"/>
  <c r="Z16" i="61"/>
  <c r="T15" i="60"/>
  <c r="T15" i="55"/>
  <c r="H15" i="53"/>
  <c r="L15" i="53"/>
  <c r="C16" i="53"/>
  <c r="D16" i="53"/>
  <c r="D15" i="53"/>
  <c r="C15" i="53"/>
  <c r="X100" i="54"/>
  <c r="X108" i="54"/>
  <c r="X116" i="54"/>
  <c r="W98" i="57"/>
  <c r="X100" i="57"/>
  <c r="W103" i="57"/>
  <c r="W106" i="57"/>
  <c r="X108" i="57"/>
  <c r="W111" i="57"/>
  <c r="W114" i="57"/>
  <c r="X116" i="57"/>
  <c r="W119" i="57"/>
  <c r="X110" i="54"/>
  <c r="X118" i="54"/>
  <c r="W5" i="55"/>
  <c r="X88" i="55" s="1"/>
  <c r="W100" i="55"/>
  <c r="X102" i="55"/>
  <c r="W105" i="55"/>
  <c r="W108" i="55"/>
  <c r="X110" i="55"/>
  <c r="W113" i="55"/>
  <c r="W116" i="55"/>
  <c r="X118" i="55"/>
  <c r="W105" i="56"/>
  <c r="X115" i="56"/>
  <c r="Y5" i="57"/>
  <c r="X98" i="57"/>
  <c r="W101" i="57"/>
  <c r="W104" i="57"/>
  <c r="X106" i="57"/>
  <c r="W109" i="57"/>
  <c r="W112" i="57"/>
  <c r="X114" i="57"/>
  <c r="W117" i="57"/>
  <c r="X108" i="59"/>
  <c r="Y5" i="61"/>
  <c r="L85" i="61" s="1"/>
  <c r="X104" i="54"/>
  <c r="X112" i="54"/>
  <c r="W98" i="55"/>
  <c r="X100" i="55"/>
  <c r="W103" i="55"/>
  <c r="W106" i="55"/>
  <c r="X108" i="55"/>
  <c r="W111" i="55"/>
  <c r="W114" i="55"/>
  <c r="X116" i="55"/>
  <c r="W119" i="55"/>
  <c r="W99" i="57"/>
  <c r="W102" i="57"/>
  <c r="X104" i="57"/>
  <c r="W107" i="57"/>
  <c r="W110" i="57"/>
  <c r="X112" i="57"/>
  <c r="W115" i="57"/>
  <c r="W118" i="57"/>
  <c r="X98" i="54"/>
  <c r="X106" i="54"/>
  <c r="X114" i="54"/>
  <c r="Y5" i="55"/>
  <c r="X98" i="55"/>
  <c r="W101" i="55"/>
  <c r="W104" i="55"/>
  <c r="X106" i="55"/>
  <c r="W109" i="55"/>
  <c r="W112" i="55"/>
  <c r="X114" i="55"/>
  <c r="W117" i="55"/>
  <c r="X99" i="56"/>
  <c r="W110" i="56"/>
  <c r="W5" i="57"/>
  <c r="AA88" i="57" s="1"/>
  <c r="W100" i="57"/>
  <c r="X102" i="57"/>
  <c r="W105" i="57"/>
  <c r="W108" i="57"/>
  <c r="X110" i="57"/>
  <c r="W113" i="57"/>
  <c r="W116" i="57"/>
  <c r="X118" i="57"/>
  <c r="X100" i="59"/>
  <c r="X116" i="59"/>
  <c r="T15" i="62"/>
  <c r="Y16" i="34"/>
  <c r="Y20" i="34"/>
  <c r="Y24" i="34"/>
  <c r="Y28" i="34"/>
  <c r="W98" i="34"/>
  <c r="W102" i="34"/>
  <c r="W106" i="34"/>
  <c r="W110" i="34"/>
  <c r="W114" i="34"/>
  <c r="W118" i="34"/>
  <c r="Y5" i="34"/>
  <c r="T15" i="34"/>
  <c r="X101" i="34" s="1"/>
  <c r="T18" i="34"/>
  <c r="T22" i="34"/>
  <c r="X108" i="34" s="1"/>
  <c r="T26" i="34"/>
  <c r="T30" i="34"/>
  <c r="X116" i="34" s="1"/>
  <c r="W99" i="34"/>
  <c r="W103" i="34"/>
  <c r="W107" i="34"/>
  <c r="W111" i="34"/>
  <c r="W115" i="34"/>
  <c r="W119" i="34"/>
  <c r="Y18" i="34"/>
  <c r="Y22" i="34"/>
  <c r="Y26" i="34"/>
  <c r="Y30" i="34"/>
  <c r="W100" i="34"/>
  <c r="W104" i="34"/>
  <c r="W108" i="34"/>
  <c r="W112" i="34"/>
  <c r="W116" i="34"/>
  <c r="W5" i="34"/>
  <c r="W101" i="34"/>
  <c r="W105" i="34"/>
  <c r="W109" i="34"/>
  <c r="W113" i="34"/>
  <c r="W117" i="34"/>
  <c r="T13" i="34"/>
  <c r="X99" i="34" s="1"/>
  <c r="X118" i="62"/>
  <c r="X114" i="62"/>
  <c r="X112" i="62"/>
  <c r="W119" i="62"/>
  <c r="W116" i="62"/>
  <c r="W111" i="62"/>
  <c r="W109" i="62"/>
  <c r="W107" i="62"/>
  <c r="W105" i="62"/>
  <c r="W103" i="62"/>
  <c r="W101" i="62"/>
  <c r="W99" i="62"/>
  <c r="W5" i="62"/>
  <c r="W118" i="62"/>
  <c r="X115" i="62"/>
  <c r="W113" i="62"/>
  <c r="X108" i="62"/>
  <c r="X104" i="62"/>
  <c r="X100" i="62"/>
  <c r="X117" i="62"/>
  <c r="W115" i="62"/>
  <c r="W112" i="62"/>
  <c r="W110" i="62"/>
  <c r="W108" i="62"/>
  <c r="W106" i="62"/>
  <c r="W104" i="62"/>
  <c r="W102" i="62"/>
  <c r="W100" i="62"/>
  <c r="W98" i="62"/>
  <c r="Y5" i="62"/>
  <c r="X119" i="62"/>
  <c r="W117" i="62"/>
  <c r="W114" i="62"/>
  <c r="X111" i="62"/>
  <c r="X109" i="62"/>
  <c r="X101" i="62"/>
  <c r="X107" i="34"/>
  <c r="X109" i="34"/>
  <c r="X111" i="34"/>
  <c r="X113" i="34"/>
  <c r="X115" i="34"/>
  <c r="X117" i="34"/>
  <c r="X119" i="34"/>
  <c r="W5" i="54"/>
  <c r="W99" i="54"/>
  <c r="W101" i="54"/>
  <c r="W103" i="54"/>
  <c r="W107" i="54"/>
  <c r="W109" i="54"/>
  <c r="W111" i="54"/>
  <c r="W113" i="54"/>
  <c r="W115" i="54"/>
  <c r="W117" i="54"/>
  <c r="W119" i="54"/>
  <c r="W5" i="56"/>
  <c r="W100" i="56"/>
  <c r="W103" i="56"/>
  <c r="X105" i="56"/>
  <c r="W108" i="56"/>
  <c r="W111" i="56"/>
  <c r="X113" i="56"/>
  <c r="W116" i="56"/>
  <c r="X101" i="59"/>
  <c r="X109" i="59"/>
  <c r="X113" i="59"/>
  <c r="X101" i="54"/>
  <c r="X103" i="54"/>
  <c r="X105" i="54"/>
  <c r="X109" i="54"/>
  <c r="X111" i="54"/>
  <c r="X113" i="54"/>
  <c r="X117" i="54"/>
  <c r="X119" i="54"/>
  <c r="X118" i="56"/>
  <c r="X116" i="56"/>
  <c r="X114" i="56"/>
  <c r="X112" i="56"/>
  <c r="X110" i="56"/>
  <c r="X108" i="56"/>
  <c r="X106" i="56"/>
  <c r="X104" i="56"/>
  <c r="X102" i="56"/>
  <c r="X100" i="56"/>
  <c r="X98" i="56"/>
  <c r="W98" i="56"/>
  <c r="W101" i="56"/>
  <c r="W106" i="56"/>
  <c r="W109" i="56"/>
  <c r="X111" i="56"/>
  <c r="W114" i="56"/>
  <c r="W117" i="56"/>
  <c r="X119" i="56"/>
  <c r="W119" i="59"/>
  <c r="W117" i="59"/>
  <c r="W115" i="59"/>
  <c r="W113" i="59"/>
  <c r="W111" i="59"/>
  <c r="W109" i="59"/>
  <c r="W107" i="59"/>
  <c r="W105" i="59"/>
  <c r="W103" i="59"/>
  <c r="W101" i="59"/>
  <c r="W99" i="59"/>
  <c r="W5" i="59"/>
  <c r="W118" i="59"/>
  <c r="W116" i="59"/>
  <c r="W114" i="59"/>
  <c r="W112" i="59"/>
  <c r="W110" i="59"/>
  <c r="W108" i="59"/>
  <c r="W106" i="59"/>
  <c r="W104" i="59"/>
  <c r="W102" i="59"/>
  <c r="W100" i="59"/>
  <c r="W98" i="59"/>
  <c r="Y5" i="59"/>
  <c r="X98" i="59"/>
  <c r="X102" i="59"/>
  <c r="X106" i="59"/>
  <c r="X110" i="59"/>
  <c r="X114" i="59"/>
  <c r="X118" i="59"/>
  <c r="X100" i="34"/>
  <c r="X102" i="34"/>
  <c r="X104" i="34"/>
  <c r="X106" i="34"/>
  <c r="X110" i="34"/>
  <c r="X112" i="34"/>
  <c r="X114" i="34"/>
  <c r="Y5" i="54"/>
  <c r="W98" i="54"/>
  <c r="W100" i="54"/>
  <c r="W102" i="54"/>
  <c r="W104" i="54"/>
  <c r="W106" i="54"/>
  <c r="W108" i="54"/>
  <c r="W110" i="54"/>
  <c r="W112" i="54"/>
  <c r="W114" i="54"/>
  <c r="W116" i="54"/>
  <c r="Y5" i="56"/>
  <c r="W99" i="56"/>
  <c r="X101" i="56"/>
  <c r="W104" i="56"/>
  <c r="W107" i="56"/>
  <c r="X109" i="56"/>
  <c r="W112" i="56"/>
  <c r="W115" i="56"/>
  <c r="X117" i="56"/>
  <c r="X99" i="59"/>
  <c r="X103" i="59"/>
  <c r="X107" i="59"/>
  <c r="X111" i="59"/>
  <c r="X115" i="59"/>
  <c r="X119" i="59"/>
  <c r="X99" i="55"/>
  <c r="X101" i="55"/>
  <c r="X105" i="55"/>
  <c r="X107" i="55"/>
  <c r="X109" i="55"/>
  <c r="X111" i="55"/>
  <c r="X113" i="55"/>
  <c r="X115" i="55"/>
  <c r="X117" i="55"/>
  <c r="X101" i="57"/>
  <c r="X103" i="57"/>
  <c r="X107" i="57"/>
  <c r="X109" i="57"/>
  <c r="X111" i="57"/>
  <c r="X113" i="57"/>
  <c r="X115" i="57"/>
  <c r="X117" i="57"/>
  <c r="Y17" i="60"/>
  <c r="Y21" i="60"/>
  <c r="Y25" i="60"/>
  <c r="Y29" i="60"/>
  <c r="X104" i="60"/>
  <c r="X106" i="60"/>
  <c r="X108" i="60"/>
  <c r="X110" i="60"/>
  <c r="X112" i="60"/>
  <c r="X114" i="60"/>
  <c r="X116" i="60"/>
  <c r="X118" i="60"/>
  <c r="W5" i="60"/>
  <c r="T19" i="60"/>
  <c r="X105" i="60" s="1"/>
  <c r="T23" i="60"/>
  <c r="T27" i="60"/>
  <c r="X113" i="60" s="1"/>
  <c r="T31" i="60"/>
  <c r="X117" i="60" s="1"/>
  <c r="W99" i="60"/>
  <c r="W101" i="60"/>
  <c r="W103" i="60"/>
  <c r="W105" i="60"/>
  <c r="W107" i="60"/>
  <c r="W109" i="60"/>
  <c r="W111" i="60"/>
  <c r="W113" i="60"/>
  <c r="W115" i="60"/>
  <c r="W117" i="60"/>
  <c r="W119" i="60"/>
  <c r="Y19" i="60"/>
  <c r="Y23" i="60"/>
  <c r="Y27" i="60"/>
  <c r="Y31" i="60"/>
  <c r="X99" i="60"/>
  <c r="X101" i="60"/>
  <c r="X103" i="60"/>
  <c r="X109" i="60"/>
  <c r="X111" i="60"/>
  <c r="X119" i="60"/>
  <c r="Y5" i="60"/>
  <c r="T14" i="60"/>
  <c r="X100" i="60" s="1"/>
  <c r="W98" i="60"/>
  <c r="W100" i="60"/>
  <c r="W102" i="60"/>
  <c r="W104" i="60"/>
  <c r="W106" i="60"/>
  <c r="W108" i="60"/>
  <c r="W110" i="60"/>
  <c r="W112" i="60"/>
  <c r="W114" i="60"/>
  <c r="W116" i="60"/>
  <c r="F63" i="50" l="1"/>
  <c r="F64" i="50" s="1"/>
  <c r="F65" i="50" s="1"/>
  <c r="F66" i="50" s="1"/>
  <c r="F67" i="50" s="1"/>
  <c r="F68" i="50" s="1"/>
  <c r="F69" i="50" s="1"/>
  <c r="F70" i="50" s="1"/>
  <c r="F71" i="50" s="1"/>
  <c r="F72" i="50" s="1"/>
  <c r="F73" i="50" s="1"/>
  <c r="F74" i="50" s="1"/>
  <c r="F75" i="50" s="1"/>
  <c r="F76" i="50" s="1"/>
  <c r="F77" i="50" s="1"/>
  <c r="F78" i="50" s="1"/>
  <c r="F79" i="50" s="1"/>
  <c r="F99" i="50" s="1"/>
  <c r="F100" i="50" s="1"/>
  <c r="F101" i="50" s="1"/>
  <c r="F102" i="50" s="1"/>
  <c r="F103" i="50" s="1"/>
  <c r="F104" i="50" s="1"/>
  <c r="F105" i="50" s="1"/>
  <c r="F106" i="50" s="1"/>
  <c r="F107" i="50" s="1"/>
  <c r="F108" i="50" s="1"/>
  <c r="F109" i="50" s="1"/>
  <c r="F110" i="50" s="1"/>
  <c r="F111" i="50" s="1"/>
  <c r="F112" i="50" s="1"/>
  <c r="F113" i="50" s="1"/>
  <c r="F114" i="50" s="1"/>
  <c r="F115" i="50" s="1"/>
  <c r="F116" i="50" s="1"/>
  <c r="P26" i="59"/>
  <c r="P28" i="59"/>
  <c r="P30" i="59"/>
  <c r="P20" i="59"/>
  <c r="P22" i="59"/>
  <c r="P25" i="59"/>
  <c r="P29" i="59"/>
  <c r="P27" i="59"/>
  <c r="P31" i="59"/>
  <c r="P18" i="59"/>
  <c r="P23" i="59"/>
  <c r="P17" i="59"/>
  <c r="P21" i="59"/>
  <c r="P19" i="59"/>
  <c r="P24" i="59"/>
  <c r="P15" i="59"/>
  <c r="P14" i="59"/>
  <c r="P12" i="59"/>
  <c r="P13" i="59"/>
  <c r="D32" i="53"/>
  <c r="J32" i="53"/>
  <c r="F32" i="53"/>
  <c r="M32" i="53"/>
  <c r="I32" i="53"/>
  <c r="H32" i="53"/>
  <c r="L32" i="53"/>
  <c r="E32" i="53"/>
  <c r="K32" i="53"/>
  <c r="AA88" i="55"/>
  <c r="Y88" i="55"/>
  <c r="G32" i="53"/>
  <c r="Z88" i="61"/>
  <c r="X132" i="61"/>
  <c r="W88" i="61"/>
  <c r="Y176" i="34"/>
  <c r="W79" i="57"/>
  <c r="Y79" i="57" s="1"/>
  <c r="Y220" i="57"/>
  <c r="AA176" i="34"/>
  <c r="W79" i="34"/>
  <c r="X79" i="34" s="1"/>
  <c r="W88" i="34"/>
  <c r="Z132" i="61"/>
  <c r="X88" i="61"/>
  <c r="X176" i="34"/>
  <c r="AA88" i="61"/>
  <c r="Y132" i="61"/>
  <c r="X88" i="34"/>
  <c r="AA132" i="61"/>
  <c r="W132" i="61"/>
  <c r="AA220" i="62"/>
  <c r="W220" i="62"/>
  <c r="Z220" i="62"/>
  <c r="Y220" i="62"/>
  <c r="X220" i="62"/>
  <c r="AA176" i="62"/>
  <c r="W176" i="62"/>
  <c r="Y176" i="62"/>
  <c r="X176" i="62"/>
  <c r="Z176" i="62"/>
  <c r="AA264" i="62"/>
  <c r="W264" i="62"/>
  <c r="Y264" i="62"/>
  <c r="X264" i="62"/>
  <c r="Z264" i="62"/>
  <c r="Y79" i="61"/>
  <c r="X79" i="61"/>
  <c r="Y176" i="57"/>
  <c r="W176" i="57"/>
  <c r="Z88" i="55"/>
  <c r="W88" i="55"/>
  <c r="Y88" i="57"/>
  <c r="AA176" i="57"/>
  <c r="AA88" i="34"/>
  <c r="Y88" i="34"/>
  <c r="W97" i="55"/>
  <c r="L85" i="55"/>
  <c r="W97" i="57"/>
  <c r="L85" i="57"/>
  <c r="AA220" i="57"/>
  <c r="W220" i="57"/>
  <c r="Z88" i="57"/>
  <c r="W88" i="57"/>
  <c r="Z176" i="57"/>
  <c r="Z220" i="57"/>
  <c r="X176" i="57"/>
  <c r="X220" i="57"/>
  <c r="X88" i="57"/>
  <c r="W79" i="55"/>
  <c r="Y79" i="55" s="1"/>
  <c r="W97" i="34"/>
  <c r="L85" i="34"/>
  <c r="Z176" i="34"/>
  <c r="W176" i="34"/>
  <c r="Z88" i="34"/>
  <c r="Z88" i="56"/>
  <c r="Y88" i="56"/>
  <c r="X88" i="56"/>
  <c r="W79" i="56"/>
  <c r="W88" i="56"/>
  <c r="AA88" i="56"/>
  <c r="L85" i="59"/>
  <c r="W97" i="59"/>
  <c r="AA88" i="59"/>
  <c r="W88" i="59"/>
  <c r="Y88" i="59"/>
  <c r="X88" i="59"/>
  <c r="W79" i="59"/>
  <c r="Z88" i="59"/>
  <c r="X176" i="54"/>
  <c r="Y88" i="54"/>
  <c r="AA176" i="54"/>
  <c r="W176" i="54"/>
  <c r="X88" i="54"/>
  <c r="W79" i="54"/>
  <c r="Z176" i="54"/>
  <c r="AA88" i="54"/>
  <c r="W88" i="54"/>
  <c r="Z88" i="54"/>
  <c r="Y176" i="54"/>
  <c r="L85" i="62"/>
  <c r="W97" i="62"/>
  <c r="W97" i="56"/>
  <c r="L85" i="56"/>
  <c r="W97" i="54"/>
  <c r="L85" i="54"/>
  <c r="AA88" i="62"/>
  <c r="W88" i="62"/>
  <c r="Z88" i="62"/>
  <c r="Y88" i="62"/>
  <c r="W79" i="62"/>
  <c r="X88" i="62"/>
  <c r="W97" i="60"/>
  <c r="L85" i="60"/>
  <c r="Y88" i="60"/>
  <c r="X88" i="60"/>
  <c r="W79" i="60"/>
  <c r="AA88" i="60"/>
  <c r="W88" i="60"/>
  <c r="Z88" i="60"/>
  <c r="F117" i="50" l="1"/>
  <c r="F118" i="50" s="1"/>
  <c r="F119" i="50" s="1"/>
  <c r="F120" i="50" s="1"/>
  <c r="F121" i="50" s="1"/>
  <c r="X79" i="57"/>
  <c r="Y79" i="34"/>
  <c r="X79" i="55"/>
  <c r="Y79" i="56"/>
  <c r="X79" i="56"/>
  <c r="X79" i="59"/>
  <c r="Y79" i="59"/>
  <c r="Y79" i="62"/>
  <c r="X79" i="62"/>
  <c r="Y79" i="54"/>
  <c r="X79" i="54"/>
  <c r="X79" i="60"/>
  <c r="Y79" i="60"/>
</calcChain>
</file>

<file path=xl/sharedStrings.xml><?xml version="1.0" encoding="utf-8"?>
<sst xmlns="http://schemas.openxmlformats.org/spreadsheetml/2006/main" count="1901" uniqueCount="257">
  <si>
    <t>Rate of Children subject to a Child Protection Plan vs. IDACI</t>
  </si>
  <si>
    <t>Children's Social Care Benchmarking</t>
  </si>
  <si>
    <t>Bracknell Forest</t>
  </si>
  <si>
    <t>Isle of Wight</t>
  </si>
  <si>
    <t>Medway</t>
  </si>
  <si>
    <t>Reading</t>
  </si>
  <si>
    <t>East Sussex</t>
  </si>
  <si>
    <t>Gloucestershire</t>
  </si>
  <si>
    <t>West Sussex</t>
  </si>
  <si>
    <t>Hampshire</t>
  </si>
  <si>
    <t>Surrey</t>
  </si>
  <si>
    <t>IDACI 2010</t>
  </si>
  <si>
    <t>Brighton and Hove</t>
  </si>
  <si>
    <t>Buckinghamshire</t>
  </si>
  <si>
    <t>Kent</t>
  </si>
  <si>
    <t>Milton Keynes</t>
  </si>
  <si>
    <t>Oxfordshire</t>
  </si>
  <si>
    <t>Portsmouth</t>
  </si>
  <si>
    <t>Slough</t>
  </si>
  <si>
    <t>Southampton</t>
  </si>
  <si>
    <t>West Berkshire</t>
  </si>
  <si>
    <t>Wokingham</t>
  </si>
  <si>
    <t>0-17 year old Population Estimate</t>
  </si>
  <si>
    <t>Number of Children subject to an Initial Child Protection Conference (ICPC), Year ending 31st March</t>
  </si>
  <si>
    <t>Number of Children subject to Section 47 Enquiries, Year ending 31st March</t>
  </si>
  <si>
    <t>Rate of Children subject to Section 47 Enquiries, per 10,000 0-17 year olds</t>
  </si>
  <si>
    <t>Rate of Children subject to Section 47 Enquiries vs. IDACI</t>
  </si>
  <si>
    <t>Rate of Children subject to an Initial Child Protection Conference (ICPC), per 10,000 0-17 year olds</t>
  </si>
  <si>
    <t>Population</t>
  </si>
  <si>
    <t>Referrals</t>
  </si>
  <si>
    <t>Section 47 Enquiries</t>
  </si>
  <si>
    <t>Initial Child Protection Conferences</t>
  </si>
  <si>
    <t>Child Protection Plans</t>
  </si>
  <si>
    <t>Looked After Children</t>
  </si>
  <si>
    <t>Adoption &amp; RO/ SGO</t>
  </si>
  <si>
    <t>Assessments</t>
  </si>
  <si>
    <t>Number of Referrals in year, which were received within 12 months of a previous referral, Year ending 31st March</t>
  </si>
  <si>
    <t>Percentage of total Referrals received in year, which were received within 12 months of a previous referral</t>
  </si>
  <si>
    <t>Police</t>
  </si>
  <si>
    <t>Contents</t>
  </si>
  <si>
    <t>Rate of Assessments vs. IDACI</t>
  </si>
  <si>
    <t>Re-referrals</t>
  </si>
  <si>
    <t>Rate of Initial Child Protection Conferences vs. IDACI</t>
  </si>
  <si>
    <t>Number of Initial Child Protection Conferences as a percentage of Section 47 Enquiries in year. Year ending 31st March.</t>
  </si>
  <si>
    <t xml:space="preserve">Number of Children subject to a Child Protection Plan, as at 31st March </t>
  </si>
  <si>
    <t>Rate of Children subject to a Child Protection Plan at 31st March, per 10,000 0-17 year olds</t>
  </si>
  <si>
    <t>Rate of Court Applications vs. IDACI</t>
  </si>
  <si>
    <t>Number of Care Applications to Court, year ending 31st March</t>
  </si>
  <si>
    <t>Rate of Care Applications to Court, per 10,000 0-17 year olds</t>
  </si>
  <si>
    <t>Rate of Looked After Children at  31st March, per 10,000 0-17 year olds</t>
  </si>
  <si>
    <t>Rate of Children in Need vs. IDACI</t>
  </si>
  <si>
    <t>Number of Children in Need, as at 31st March</t>
  </si>
  <si>
    <t>Number of Children Placed for Adoption as at 31st March</t>
  </si>
  <si>
    <t>0-17 Year Old mid-year Population Estimates</t>
  </si>
  <si>
    <t>Children in Need</t>
  </si>
  <si>
    <t>Court Applications</t>
  </si>
  <si>
    <t>Sources</t>
  </si>
  <si>
    <t>IMD 2007 and IMD 2010 Income Deprivation Affecting Children Index (IDACI)</t>
  </si>
  <si>
    <t>0-17 year old Population Estimates</t>
  </si>
  <si>
    <t>Number of Referrals Received</t>
  </si>
  <si>
    <t>Rate of Looked After Children vs. IDACI</t>
  </si>
  <si>
    <r>
      <t>Number of Assessments completed, Year ending 31st March (</t>
    </r>
    <r>
      <rPr>
        <i/>
        <sz val="8"/>
        <rFont val="Arial"/>
        <family val="2"/>
      </rPr>
      <t>Combination of Initial Assessment &amp; Core Assessment figures</t>
    </r>
    <r>
      <rPr>
        <sz val="8"/>
        <rFont val="Arial"/>
        <family val="2"/>
      </rPr>
      <t>)</t>
    </r>
  </si>
  <si>
    <r>
      <t>Number of Initial Child Protection Conferences as a percentage of Section 47 Enquiries in year. Year ending 31st March. (</t>
    </r>
    <r>
      <rPr>
        <i/>
        <sz val="8"/>
        <rFont val="Arial"/>
        <family val="2"/>
      </rPr>
      <t>2007-08 and 2008-09 only</t>
    </r>
    <r>
      <rPr>
        <sz val="8"/>
        <rFont val="Arial"/>
        <family val="2"/>
      </rPr>
      <t>)</t>
    </r>
  </si>
  <si>
    <r>
      <t>Number of Initial Child Protection Conferences as a percentage of Section 47 Enquiries in year. Year ending 31st March. (</t>
    </r>
    <r>
      <rPr>
        <i/>
        <sz val="8"/>
        <rFont val="Arial"/>
        <family val="2"/>
      </rPr>
      <t>2009-10 and 2010-11)</t>
    </r>
  </si>
  <si>
    <t>Calculated using same methodology as DfE indicator for 2007-08 and 2008-09. Numerator: Number of children subject to an Initial Child Protection Conference in year, Denominator: Number of Children subject to Section 47 Enquiries in year.</t>
  </si>
  <si>
    <t>2009-10 Data: DfE Children In Need in England, their characteristics and children who were the subject of a cp plan (2009-10 Children in Need census - Final)</t>
  </si>
  <si>
    <t>2010-11 Data: DfE Characteristics of Children in Need in England - 2010-11 - Final</t>
  </si>
  <si>
    <t>2009-10 Data: DfE Children Looked After by Local Authorities in England (including adoption and care leavers) - year ending 31 March 2010</t>
  </si>
  <si>
    <t>2010-11 Data: DfE- Children Looked After by Local Authorities in England (including adoption and care leavers) - year ending 31 March 2011</t>
  </si>
  <si>
    <t>Indicator</t>
  </si>
  <si>
    <t>Source</t>
  </si>
  <si>
    <r>
      <t>Percentage of Referrals going on to Assessment (</t>
    </r>
    <r>
      <rPr>
        <i/>
        <sz val="8"/>
        <rFont val="Arial"/>
        <family val="2"/>
      </rPr>
      <t>All initial assessments, as a percentage of total referrals in the year</t>
    </r>
    <r>
      <rPr>
        <sz val="8"/>
        <rFont val="Arial"/>
        <family val="2"/>
      </rPr>
      <t>)</t>
    </r>
  </si>
  <si>
    <t>Summary Source Data</t>
  </si>
  <si>
    <t>Page</t>
  </si>
  <si>
    <t>Local Authorities included in this Benchmarking document</t>
  </si>
  <si>
    <t>Please click the icon below to go to the home page (Contents)</t>
  </si>
  <si>
    <t>Number of Looked After Children at 31st March*</t>
  </si>
  <si>
    <t>Number of Looked After Children moved to Permanence - Adoption, year ending 31st March*</t>
  </si>
  <si>
    <t>Percentage of LAC adopted during the year who were placed for adoption within 12 months of the decision that they should be placed for adoption*</t>
  </si>
  <si>
    <t xml:space="preserve">WARNING - This spreadsheet uses macros please ensure you have enabled macros before attempting to use </t>
  </si>
  <si>
    <t>Percentage change in Number of Children subject to Section 47 Enquiries 2009-2012</t>
  </si>
  <si>
    <t>Rate of Assessments 2011/12</t>
  </si>
  <si>
    <t>LA</t>
  </si>
  <si>
    <t>Windsor &amp; Maidenhead</t>
  </si>
  <si>
    <t>Brighton &amp; Hove</t>
  </si>
  <si>
    <t>Percentage change in Number of Children subject to an Initial Child Protection Conference (ICPC) 2009-2012</t>
  </si>
  <si>
    <t>2011-12 Data: DfE Characteristics of children in need in England 2011-2012</t>
  </si>
  <si>
    <r>
      <t>Number of Looked After Children moved to Permanence - RO/ SGO, year ending 31st March</t>
    </r>
    <r>
      <rPr>
        <vertAlign val="superscript"/>
        <sz val="8"/>
        <rFont val="Arial"/>
        <family val="2"/>
      </rPr>
      <t>1</t>
    </r>
  </si>
  <si>
    <t>2011-12 Data: DfE Children looked after by local authorities in England (including adoption) 2012</t>
  </si>
  <si>
    <t>Percentage change in Number of Looked After Children at 31st March, 2009-2012</t>
  </si>
  <si>
    <t>Percentage of Initial Child Protection Conferences held within 15 days of the Section 47 Enquiry which led to the Conference</t>
  </si>
  <si>
    <t>Actual vs. Expected Rate of Assessments 2012</t>
  </si>
  <si>
    <t>Slope</t>
  </si>
  <si>
    <t>Intercept</t>
  </si>
  <si>
    <t>Distance</t>
  </si>
  <si>
    <t>% of Children who ceased to be the subject of a CP Plan during the year ending 31st March who had been subject to a CP Plan for 2 years or more</t>
  </si>
  <si>
    <t>% of children who became the subject of a CP Plan during the year ending 31 March who became the subject of a plan for a second or subsequent time</t>
  </si>
  <si>
    <t>% of Children subject of a CP Plan at 31 March, who had been on a plan for at least three months and had reviews carried out within the required timescales</t>
  </si>
  <si>
    <t>% Children Looked After at 31st March who had been looked after for more than 2.5 years</t>
  </si>
  <si>
    <t>Children Looked After at 31st March who had been looked after for more than 2.5 years living in the same placement for at least 2 years</t>
  </si>
  <si>
    <t>Children Looked After cases which should have been reviewed during the year ending 31 March that were reviewed on time</t>
  </si>
  <si>
    <t>England</t>
  </si>
  <si>
    <t>ü</t>
  </si>
  <si>
    <t>Children Looked After at 31st March who had 3 or more placements during the year</t>
  </si>
  <si>
    <t>Ofsted</t>
  </si>
  <si>
    <t>Education</t>
  </si>
  <si>
    <t>Percentage of Initial Child Protection Conferences held within 15 days of the Section 47 Enquiries which led to conference</t>
  </si>
  <si>
    <t>Children who ceased to be the subject of a CP Plan during the year who had been subject to a CP Plan for 2 years or more</t>
  </si>
  <si>
    <t>Children who became the subject of a CP Plan during the year who became the subject of a plan for a second or subsequent time</t>
  </si>
  <si>
    <t>Children subject of a CP Plan at 31 March, who had been on a plan for at least three months and had reviews carried out within the required timescales</t>
  </si>
  <si>
    <t>Age breakdown of Children Looked After at 31st March 2012</t>
  </si>
  <si>
    <t>DfE Local Authority Interactive Tool (LAIT)</t>
  </si>
  <si>
    <t xml:space="preserve">Click the </t>
  </si>
  <si>
    <t>National Trend 2013</t>
  </si>
  <si>
    <t>Cafcass care application demand - Latest figures</t>
  </si>
  <si>
    <t>2012-13 Data: DfE Children looked after by local authorities in England (including adoption) 2013</t>
  </si>
  <si>
    <r>
      <t>Number of Children Placed for Adoption as at 31st March</t>
    </r>
    <r>
      <rPr>
        <vertAlign val="superscript"/>
        <sz val="8"/>
        <rFont val="Arial"/>
        <family val="2"/>
      </rPr>
      <t>1</t>
    </r>
  </si>
  <si>
    <t>2012-13 Data: DfE Characteristics of children in need in England 2013</t>
  </si>
  <si>
    <r>
      <t xml:space="preserve">If you have any queries regarding the benchmarking exercise please contact Joe Cornford-Hutchings, Information Analyst, at </t>
    </r>
    <r>
      <rPr>
        <b/>
        <sz val="10"/>
        <rFont val="Arial"/>
        <family val="2"/>
      </rPr>
      <t>CS.DataManagement@eastsussex.gov.uk</t>
    </r>
    <r>
      <rPr>
        <sz val="10"/>
        <rFont val="Arial"/>
        <family val="2"/>
      </rPr>
      <t xml:space="preserve"> or on 01273 335931</t>
    </r>
  </si>
  <si>
    <t>South East</t>
  </si>
  <si>
    <t>South East LA Trend 2013</t>
  </si>
  <si>
    <t>Jump to...</t>
  </si>
  <si>
    <t>Participating LA's</t>
  </si>
  <si>
    <t>Percentage of Looked After Children Adopted during the year</t>
  </si>
  <si>
    <t>Statistical Neighbour LA's</t>
  </si>
  <si>
    <t xml:space="preserve">The original Benchmarking document produced in Summer 2011 included East Sussex Statistical Neighbours as well as some additional Local Authorities who demonstrated innovative practice. This was subsequently expanded to include all Local Authorities in the South East of England. This table shows which Local Authorities are currently participating, and which of their statistical neighbours are also participating. </t>
  </si>
  <si>
    <t>Adoption &amp; RO/SGO</t>
  </si>
  <si>
    <t>Rate of Children Placed for Adoption vs. IDACI</t>
  </si>
  <si>
    <t>Region</t>
  </si>
  <si>
    <t>South West</t>
  </si>
  <si>
    <t xml:space="preserve">             icon on the home page to return to this page.</t>
  </si>
  <si>
    <t>Select your LA here to highlight throughout the report:</t>
  </si>
  <si>
    <t>Number</t>
  </si>
  <si>
    <t>Rate per 10,000 0-17 Year Olds</t>
  </si>
  <si>
    <t>IDACI</t>
  </si>
  <si>
    <t>Distance from Expected 2013</t>
  </si>
  <si>
    <t>Expected</t>
  </si>
  <si>
    <t>Referrals received in the year ending 31st March</t>
  </si>
  <si>
    <t>Percentage Change Chart Highlight</t>
  </si>
  <si>
    <t>Distance from Expected Chart Highlight</t>
  </si>
  <si>
    <t>--</t>
  </si>
  <si>
    <t>Proportion of Referrals going on to Assessment</t>
  </si>
  <si>
    <t>Lookup for SE Rank</t>
  </si>
  <si>
    <t>Number of Referrals from Each Source</t>
  </si>
  <si>
    <t>TOTAL</t>
  </si>
  <si>
    <t>Schools</t>
  </si>
  <si>
    <t>Housing</t>
  </si>
  <si>
    <t>Other legal agency</t>
  </si>
  <si>
    <t>Other</t>
  </si>
  <si>
    <t>Anonymous</t>
  </si>
  <si>
    <t>Unknown</t>
  </si>
  <si>
    <t>Referral Source</t>
  </si>
  <si>
    <t>Percentage of Referrals to Social Care from each Referral Source (2013-14)</t>
  </si>
  <si>
    <t>% Change 2011-14</t>
  </si>
  <si>
    <t>Number of Referrals received in the year ending 31st March</t>
  </si>
  <si>
    <t>Number of Re-referrals received in the year ending 31st March</t>
  </si>
  <si>
    <t>Number of Children in Need as at 31st March</t>
  </si>
  <si>
    <t>Number of Children subject to Section 47 Enquiries which started in the year ending 31st March</t>
  </si>
  <si>
    <t>Number of Children subject to an Initial Child Protection Conference (ICPC) during the year ending 31st March</t>
  </si>
  <si>
    <t>Number of Children subject to a Child Protection Plan at 31st March</t>
  </si>
  <si>
    <t>Children ceasing to be the subject of a CP Plan during the year ending 31st March, who had been subject to a CP Plan for 2 years or more</t>
  </si>
  <si>
    <t>Children becoming the subject of a CP Plan in the year ending 31 March who became the subject of a plan for a second or subsequent time</t>
  </si>
  <si>
    <t>Number of Looked After Children at 31st March</t>
  </si>
  <si>
    <t>Number of Children Placed for Adoption at 31st March</t>
  </si>
  <si>
    <t>Number of Children Adopted in Year</t>
  </si>
  <si>
    <t>Percentage of Looked After Children Adopted during the year ending 31st March</t>
  </si>
  <si>
    <t>Rate of Referrals vs. IDACI</t>
  </si>
  <si>
    <t>Rate of Referrals received, per 10,000 0-17 year olds</t>
  </si>
  <si>
    <t>Actual vs. Expected Rate of Referrals</t>
  </si>
  <si>
    <t>Percentage change in Number of Referrals received 2011-2014</t>
  </si>
  <si>
    <t>Re-referrals received in the year ending 31st March</t>
  </si>
  <si>
    <t>Rate of Re-referrals per 10,000 0-17 year olds</t>
  </si>
  <si>
    <t>Rate of Re-referrals vs. IDACI</t>
  </si>
  <si>
    <t>Percentage change in Number of Re-referrals received 2011-2014</t>
  </si>
  <si>
    <t>Actual vs. Expected Rate of Re-referrals</t>
  </si>
  <si>
    <t>Number of Assessments Completed in the year ending 31st March</t>
  </si>
  <si>
    <t>Number of Assessments completed in the year ending 31st March</t>
  </si>
  <si>
    <t>Rate of Assessments completed per 10,000 0-17 year olds</t>
  </si>
  <si>
    <t>Percentage change in Number of Assessments completed 2011-2014</t>
  </si>
  <si>
    <t>Rate of Children in Need per 10,000 0-17 year olds</t>
  </si>
  <si>
    <t>Percentage change in Number of Children in Need 2011-2014</t>
  </si>
  <si>
    <t>Number of Children subject to Section 47 Enquiries in the year ending 31st March</t>
  </si>
  <si>
    <t>Actual vs. Expected Rate of Section 47 Enquiries</t>
  </si>
  <si>
    <t>Actual vs. Expected Rate of Children in Need</t>
  </si>
  <si>
    <t>Number of Children subject to an Initial Child Protection Conference (ICPC) in the year ending 31st March</t>
  </si>
  <si>
    <t>Actual vs. Expected Rate of Initial CP Conferences</t>
  </si>
  <si>
    <t>Number of Initial Child Protection Conferences as a percentage of Section 47 Enquiries in year ending 31st March</t>
  </si>
  <si>
    <t>Actual vs. Expected Rate of CP Plans</t>
  </si>
  <si>
    <t>Percentage change in Number of Children subject to a Child Protection Plan 2011-2014</t>
  </si>
  <si>
    <t>Number of Care Applications to Court in the year ending 31st March</t>
  </si>
  <si>
    <t>Percentage change in Number of Care Applications 2011-2014</t>
  </si>
  <si>
    <t>Actual vs. Expected Rate of Court Applications</t>
  </si>
  <si>
    <t>Number of Looked After Children as at 31st March</t>
  </si>
  <si>
    <t>Actual vs. Expected Rate of Looked After Children</t>
  </si>
  <si>
    <t>Rate of Children Placed for Adoption at  31st March per 10,000 0-17 year olds</t>
  </si>
  <si>
    <t>2013-14</t>
  </si>
  <si>
    <t>Distance from Expected 2014</t>
  </si>
  <si>
    <t>Number of ICPC held within 15 days</t>
  </si>
  <si>
    <t>Children who ceased to be the subject of a CP Plan in the year ending 31st March</t>
  </si>
  <si>
    <t xml:space="preserve">Those who had been subject to a plan for 2 years </t>
  </si>
  <si>
    <t>Children who became the subject of a CP Plan in the year ending 31st March</t>
  </si>
  <si>
    <t>Those who became the subject of a plan for a second or subsequent time</t>
  </si>
  <si>
    <t>Children who had been subject to a plan for 3 months or longer at 31st march</t>
  </si>
  <si>
    <t>Of those, the number who had reviews in timescale</t>
  </si>
  <si>
    <t>Data Suppressed as &lt;6</t>
  </si>
  <si>
    <t>Number of Children who ceased to be LAC in Year</t>
  </si>
  <si>
    <t>Popoulation pulled through for those LA's who provided data for this indicator</t>
  </si>
  <si>
    <t>Over 45 Days</t>
  </si>
  <si>
    <t>Within 10 Days</t>
  </si>
  <si>
    <t>Percentage of Initial Assessments completed within 10 working days of Referral</t>
  </si>
  <si>
    <t>Percentage of Core Assessments completed within 35 working days of their commencement</t>
  </si>
  <si>
    <t>Number of Core Assessments completed within 35 days</t>
  </si>
  <si>
    <t>Number of Core Assessments completed</t>
  </si>
  <si>
    <t>Number of Initial Assessments completed within 10 days</t>
  </si>
  <si>
    <t>Number of Initial Assessments completed</t>
  </si>
  <si>
    <t>Percentage of Continuous Assessments completed during the year, which were completed in each time band (2013-14)</t>
  </si>
  <si>
    <t>South East LA Trend 2014</t>
  </si>
  <si>
    <t>0-17 Population</t>
  </si>
  <si>
    <t>-</t>
  </si>
  <si>
    <t xml:space="preserve"> Population pulled through for those LA's who provided data</t>
  </si>
  <si>
    <t>CAF/ Early Help Assessments</t>
  </si>
  <si>
    <t>(none)</t>
  </si>
  <si>
    <t>Continued on next page…</t>
  </si>
  <si>
    <t>Pre-change</t>
  </si>
  <si>
    <t>Post Change</t>
  </si>
  <si>
    <t>Initial Contacts</t>
  </si>
  <si>
    <t>Initial Contacts to Referral</t>
  </si>
  <si>
    <t>2009 estimate used for calculating 2009/10 rates. 2010 estimate used for calculating 2010/11rates, 2011 estimate used for calculating 2011/12 rates, 2012 estimate used for calculating 2012/13 rates, 2013 estimate used for calculating 2013/14 rates</t>
  </si>
  <si>
    <t>Figures exclude children looked after under an agreed series of short term placements.</t>
  </si>
  <si>
    <t>Local authority figures have been rounded to the nearest 5.</t>
  </si>
  <si>
    <t>England and Regional totals have been rounded to the nearest 10.</t>
  </si>
  <si>
    <t>2a</t>
  </si>
  <si>
    <t>2b</t>
  </si>
  <si>
    <t>Education services</t>
  </si>
  <si>
    <t>Individual</t>
  </si>
  <si>
    <t>Health services</t>
  </si>
  <si>
    <t>LA services</t>
  </si>
  <si>
    <t>x</t>
  </si>
  <si>
    <t xml:space="preserve">2014 Figure Calculated from CIN Census data as 
(Number of Initial Assessments + Number of Continuous Assessments) / Number of Referrals </t>
  </si>
  <si>
    <t>.</t>
  </si>
  <si>
    <t>..</t>
  </si>
  <si>
    <t>#</t>
  </si>
  <si>
    <t>11-20 Days</t>
  </si>
  <si>
    <t>21-30 Days</t>
  </si>
  <si>
    <t>31-45 Days</t>
  </si>
  <si>
    <t>National Trend 2014</t>
  </si>
  <si>
    <t>Missing data was suppressed in the CIN Census publication</t>
  </si>
  <si>
    <t>Southampton made a partial return and did not provide numbers of assessments in 2013-14.</t>
  </si>
  <si>
    <t>Data not yet published for this indicator.</t>
  </si>
  <si>
    <t>2013-14 Data: DfE Characteristics of children in need in England 2014</t>
  </si>
  <si>
    <t>Office for National Statistics Population Estimates Analysis Tool - mid-2009/ 2010/ 2011/ 2012/ 2013</t>
  </si>
  <si>
    <t>2013-14 Data: DfE Children looked after by local authorities in England (including adoption) 2014</t>
  </si>
  <si>
    <t>Missing figures were suppressed in the published data.</t>
  </si>
  <si>
    <t>Southampton were unable to provide data on reviews in 2014</t>
  </si>
  <si>
    <t>Missing figures were suppressed in the published data</t>
  </si>
  <si>
    <r>
      <t xml:space="preserve">Annual Report v3
</t>
    </r>
    <r>
      <rPr>
        <b/>
        <sz val="24"/>
        <color rgb="FF00B050"/>
        <rFont val="Arial"/>
        <family val="2"/>
      </rPr>
      <t>(Public)</t>
    </r>
  </si>
  <si>
    <r>
      <t xml:space="preserve">The tables in this document have been populated using data published by DfE and CAFCASS. 
</t>
    </r>
    <r>
      <rPr>
        <b/>
        <sz val="10"/>
        <color rgb="FF00B050"/>
        <rFont val="Arial"/>
        <family val="2"/>
      </rPr>
      <t>This report contains no unpublished or unsuppressed (where applicable) data and can therefore be shared with external colleagues and with members of the public.</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</si>
</sst>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General_)"/>
    <numFmt numFmtId="167" formatCode="0.0%"/>
  </numFmts>
  <fonts count="73" x14ac:knownFonts="1">
    <font>
      <sz val="10"/>
      <name val="Arial"/>
    </font>
    <font>
      <sz val="11"/>
      <color indexed="8"/>
      <name val="Calibri"/>
      <family val="2"/>
    </font>
    <font>
      <sz val="10"/>
      <name val="Arial"/>
      <family val="2"/>
    </font>
    <font>
      <sz val="8"/>
      <name val="Arial"/>
      <family val="2"/>
    </font>
    <font>
      <sz val="10"/>
      <name val="Arial"/>
      <family val="2"/>
    </font>
    <font>
      <b/>
      <sz val="10"/>
      <name val="Arial"/>
      <family val="2"/>
    </font>
    <font>
      <sz val="8"/>
      <name val="Arial"/>
      <family val="2"/>
    </font>
    <font>
      <b/>
      <sz val="8"/>
      <name val="Arial"/>
      <family val="2"/>
    </font>
    <font>
      <b/>
      <sz val="10"/>
      <name val="Arial"/>
      <family val="2"/>
    </font>
    <font>
      <b/>
      <sz val="12"/>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8"/>
      <name val="Arial"/>
      <family val="2"/>
    </font>
    <font>
      <sz val="11"/>
      <name val="Arial"/>
      <family val="2"/>
    </font>
    <font>
      <sz val="12"/>
      <name val="Arial"/>
      <family val="2"/>
    </font>
    <font>
      <b/>
      <sz val="11"/>
      <name val="Arial"/>
      <family val="2"/>
    </font>
    <font>
      <b/>
      <sz val="14"/>
      <color indexed="60"/>
      <name val="Arial"/>
      <family val="2"/>
    </font>
    <font>
      <sz val="7"/>
      <name val="Arial"/>
      <family val="2"/>
    </font>
    <font>
      <i/>
      <sz val="8"/>
      <name val="Arial"/>
      <family val="2"/>
    </font>
    <font>
      <b/>
      <sz val="9"/>
      <name val="Arial"/>
      <family val="2"/>
    </font>
    <font>
      <sz val="9"/>
      <name val="Arial"/>
      <family val="2"/>
    </font>
    <font>
      <sz val="8"/>
      <color indexed="9"/>
      <name val="Arial"/>
      <family val="2"/>
    </font>
    <font>
      <sz val="8"/>
      <name val="Arial"/>
      <family val="2"/>
    </font>
    <font>
      <sz val="8"/>
      <color indexed="10"/>
      <name val="Arial"/>
      <family val="2"/>
    </font>
    <font>
      <b/>
      <sz val="8"/>
      <color indexed="10"/>
      <name val="Calibri"/>
      <family val="2"/>
    </font>
    <font>
      <b/>
      <sz val="10"/>
      <color indexed="10"/>
      <name val="Arial"/>
      <family val="2"/>
    </font>
    <font>
      <b/>
      <sz val="14"/>
      <color indexed="39"/>
      <name val="Arial"/>
      <family val="2"/>
    </font>
    <font>
      <sz val="8"/>
      <color indexed="39"/>
      <name val="Arial"/>
      <family val="2"/>
    </font>
    <font>
      <sz val="10"/>
      <color indexed="39"/>
      <name val="Arial"/>
      <family val="2"/>
    </font>
    <font>
      <vertAlign val="superscript"/>
      <sz val="8"/>
      <name val="Arial"/>
      <family val="2"/>
    </font>
    <font>
      <b/>
      <sz val="24"/>
      <color indexed="39"/>
      <name val="Arial"/>
      <family val="2"/>
    </font>
    <font>
      <b/>
      <sz val="12"/>
      <color indexed="39"/>
      <name val="Arial"/>
      <family val="2"/>
    </font>
    <font>
      <sz val="8"/>
      <color indexed="16"/>
      <name val="Arial"/>
      <family val="2"/>
    </font>
    <font>
      <b/>
      <sz val="8"/>
      <color indexed="16"/>
      <name val="Arial"/>
      <family val="2"/>
    </font>
    <font>
      <u/>
      <sz val="10"/>
      <color indexed="12"/>
      <name val="Arial"/>
      <family val="2"/>
    </font>
    <font>
      <b/>
      <u/>
      <sz val="10"/>
      <color indexed="39"/>
      <name val="Arial"/>
      <family val="2"/>
    </font>
    <font>
      <sz val="9"/>
      <name val="Wingdings"/>
      <charset val="2"/>
    </font>
    <font>
      <b/>
      <sz val="12"/>
      <color indexed="63"/>
      <name val="Arial"/>
      <family val="2"/>
    </font>
    <font>
      <sz val="10"/>
      <color indexed="9"/>
      <name val="Arial"/>
      <family val="2"/>
    </font>
    <font>
      <b/>
      <sz val="25"/>
      <name val="Arial"/>
      <family val="2"/>
    </font>
    <font>
      <b/>
      <sz val="8"/>
      <color theme="1" tint="0.499984740745262"/>
      <name val="Arial"/>
      <family val="2"/>
    </font>
    <font>
      <sz val="8"/>
      <color theme="1" tint="0.499984740745262"/>
      <name val="Arial"/>
      <family val="2"/>
    </font>
    <font>
      <sz val="8"/>
      <color rgb="FFFF0000"/>
      <name val="Arial"/>
      <family val="2"/>
    </font>
    <font>
      <b/>
      <sz val="8"/>
      <color theme="0" tint="-0.499984740745262"/>
      <name val="Arial"/>
      <family val="2"/>
    </font>
    <font>
      <sz val="8"/>
      <color theme="6" tint="-0.499984740745262"/>
      <name val="Arial"/>
      <family val="2"/>
    </font>
    <font>
      <sz val="8"/>
      <color rgb="FF00B050"/>
      <name val="Arial"/>
      <family val="2"/>
    </font>
    <font>
      <sz val="10"/>
      <color theme="0" tint="-0.499984740745262"/>
      <name val="Arial"/>
      <family val="2"/>
    </font>
    <font>
      <sz val="8"/>
      <color theme="0" tint="-0.499984740745262"/>
      <name val="Arial"/>
      <family val="2"/>
    </font>
    <font>
      <sz val="11"/>
      <color indexed="10"/>
      <name val="Arial"/>
      <family val="2"/>
    </font>
    <font>
      <b/>
      <sz val="11"/>
      <color indexed="10"/>
      <name val="Arial"/>
      <family val="2"/>
    </font>
    <font>
      <sz val="8"/>
      <color theme="0"/>
      <name val="Arial"/>
      <family val="2"/>
    </font>
    <font>
      <sz val="8"/>
      <color theme="0" tint="-0.14999847407452621"/>
      <name val="Arial"/>
      <family val="2"/>
    </font>
    <font>
      <b/>
      <sz val="8"/>
      <color indexed="8"/>
      <name val="Arial"/>
      <family val="2"/>
    </font>
    <font>
      <sz val="10"/>
      <color rgb="FF000000"/>
      <name val="Calibri"/>
      <family val="2"/>
      <scheme val="minor"/>
    </font>
    <font>
      <sz val="10"/>
      <color rgb="FF000000"/>
      <name val="Arial"/>
      <family val="2"/>
    </font>
    <font>
      <b/>
      <sz val="10"/>
      <color rgb="FF00B050"/>
      <name val="Arial"/>
      <family val="2"/>
    </font>
    <font>
      <b/>
      <sz val="24"/>
      <color rgb="FF00B05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37"/>
        <bgColor indexed="64"/>
      </patternFill>
    </fill>
    <fill>
      <patternFill patternType="solid">
        <fgColor indexed="63"/>
        <bgColor indexed="64"/>
      </patternFill>
    </fill>
    <fill>
      <patternFill patternType="solid">
        <fgColor indexed="31"/>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1" tint="0.249977111117893"/>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39"/>
      </left>
      <right/>
      <top style="medium">
        <color indexed="39"/>
      </top>
      <bottom/>
      <diagonal/>
    </border>
    <border>
      <left/>
      <right/>
      <top style="medium">
        <color indexed="39"/>
      </top>
      <bottom/>
      <diagonal/>
    </border>
    <border>
      <left/>
      <right style="medium">
        <color indexed="39"/>
      </right>
      <top style="medium">
        <color indexed="39"/>
      </top>
      <bottom/>
      <diagonal/>
    </border>
    <border>
      <left style="medium">
        <color indexed="39"/>
      </left>
      <right/>
      <top/>
      <bottom/>
      <diagonal/>
    </border>
    <border>
      <left/>
      <right style="medium">
        <color indexed="39"/>
      </right>
      <top/>
      <bottom/>
      <diagonal/>
    </border>
    <border>
      <left style="medium">
        <color indexed="39"/>
      </left>
      <right/>
      <top/>
      <bottom style="medium">
        <color indexed="39"/>
      </bottom>
      <diagonal/>
    </border>
    <border>
      <left/>
      <right/>
      <top/>
      <bottom style="medium">
        <color indexed="39"/>
      </bottom>
      <diagonal/>
    </border>
    <border>
      <left/>
      <right style="medium">
        <color indexed="39"/>
      </right>
      <top/>
      <bottom style="medium">
        <color indexed="39"/>
      </bottom>
      <diagonal/>
    </border>
    <border>
      <left/>
      <right/>
      <top style="thin">
        <color indexed="64"/>
      </top>
      <bottom style="thin">
        <color indexed="64"/>
      </bottom>
      <diagonal/>
    </border>
    <border>
      <left/>
      <right/>
      <top/>
      <bottom style="thick">
        <color indexed="39"/>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rgb="FF66FF99"/>
      </left>
      <right/>
      <top style="medium">
        <color rgb="FF66FF99"/>
      </top>
      <bottom style="medium">
        <color rgb="FF66FF99"/>
      </bottom>
      <diagonal/>
    </border>
    <border>
      <left/>
      <right style="medium">
        <color rgb="FF66FF99"/>
      </right>
      <top style="medium">
        <color rgb="FF66FF99"/>
      </top>
      <bottom style="medium">
        <color rgb="FF66FF99"/>
      </bottom>
      <diagonal/>
    </border>
  </borders>
  <cellStyleXfs count="54">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4" fillId="0" borderId="0"/>
    <xf numFmtId="0" fontId="1" fillId="0" borderId="0"/>
    <xf numFmtId="0" fontId="1" fillId="0" borderId="0"/>
    <xf numFmtId="0" fontId="2" fillId="23" borderId="7" applyNumberFormat="0" applyFont="0" applyAlignment="0" applyProtection="0"/>
    <xf numFmtId="0" fontId="24" fillId="20" borderId="8" applyNumberFormat="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8" fillId="0" borderId="0" applyFont="0"/>
    <xf numFmtId="166" fontId="28" fillId="0" borderId="0"/>
    <xf numFmtId="0" fontId="27" fillId="0" borderId="0" applyNumberFormat="0" applyFill="0" applyBorder="0" applyAlignment="0" applyProtection="0"/>
    <xf numFmtId="0" fontId="2" fillId="0" borderId="0"/>
    <xf numFmtId="0" fontId="51" fillId="0" borderId="0" applyNumberFormat="0" applyFill="0" applyBorder="0" applyAlignment="0" applyProtection="0">
      <alignment vertical="top"/>
      <protection locked="0"/>
    </xf>
    <xf numFmtId="0" fontId="2" fillId="0" borderId="0"/>
  </cellStyleXfs>
  <cellXfs count="836">
    <xf numFmtId="0" fontId="0" fillId="0" borderId="0" xfId="0"/>
    <xf numFmtId="0" fontId="6" fillId="24" borderId="0" xfId="0" applyFont="1" applyFill="1"/>
    <xf numFmtId="0" fontId="0" fillId="24" borderId="0" xfId="0" applyFill="1"/>
    <xf numFmtId="0" fontId="0" fillId="24" borderId="0" xfId="0" applyFill="1" applyBorder="1"/>
    <xf numFmtId="0" fontId="6" fillId="24" borderId="0" xfId="0" applyFont="1" applyFill="1" applyAlignment="1"/>
    <xf numFmtId="0" fontId="0" fillId="24" borderId="0" xfId="0" applyFill="1" applyBorder="1" applyAlignment="1"/>
    <xf numFmtId="0" fontId="6" fillId="24" borderId="0" xfId="0" applyFont="1" applyFill="1" applyBorder="1"/>
    <xf numFmtId="0" fontId="6" fillId="24" borderId="0" xfId="0" applyFont="1" applyFill="1" applyBorder="1" applyAlignment="1"/>
    <xf numFmtId="0" fontId="30" fillId="24" borderId="0" xfId="0" applyFont="1" applyFill="1" applyBorder="1" applyAlignment="1"/>
    <xf numFmtId="0" fontId="32" fillId="24" borderId="0" xfId="0" applyFont="1" applyFill="1" applyBorder="1"/>
    <xf numFmtId="0" fontId="10" fillId="24" borderId="0" xfId="0" applyFont="1" applyFill="1" applyBorder="1" applyAlignment="1">
      <alignment wrapText="1"/>
    </xf>
    <xf numFmtId="0" fontId="0" fillId="24" borderId="10" xfId="0" applyFill="1" applyBorder="1"/>
    <xf numFmtId="0" fontId="9" fillId="24" borderId="10" xfId="0" applyFont="1" applyFill="1" applyBorder="1"/>
    <xf numFmtId="0" fontId="0" fillId="24" borderId="11" xfId="0" applyFill="1" applyBorder="1"/>
    <xf numFmtId="0" fontId="0" fillId="24" borderId="0" xfId="0" applyFill="1" applyBorder="1" applyAlignment="1">
      <alignment horizontal="center" vertical="center" wrapText="1"/>
    </xf>
    <xf numFmtId="0" fontId="0" fillId="24" borderId="0" xfId="0" applyFill="1" applyBorder="1" applyAlignment="1">
      <alignment wrapText="1"/>
    </xf>
    <xf numFmtId="0" fontId="9" fillId="24" borderId="11" xfId="0" applyFont="1" applyFill="1" applyBorder="1"/>
    <xf numFmtId="0" fontId="0" fillId="0" borderId="0" xfId="0" applyAlignment="1">
      <alignment wrapText="1"/>
    </xf>
    <xf numFmtId="0" fontId="36" fillId="24" borderId="0" xfId="0" applyFont="1" applyFill="1" applyBorder="1"/>
    <xf numFmtId="0" fontId="36" fillId="24" borderId="0" xfId="0" applyFont="1" applyFill="1"/>
    <xf numFmtId="0" fontId="36" fillId="24" borderId="0" xfId="0" applyFont="1" applyFill="1" applyBorder="1" applyAlignment="1">
      <alignment wrapText="1"/>
    </xf>
    <xf numFmtId="0" fontId="35" fillId="24" borderId="0" xfId="0" applyFont="1" applyFill="1" applyBorder="1" applyAlignment="1">
      <alignment horizontal="right"/>
    </xf>
    <xf numFmtId="0" fontId="2" fillId="24" borderId="0" xfId="0" applyFont="1" applyFill="1" applyBorder="1" applyAlignment="1">
      <alignment wrapText="1"/>
    </xf>
    <xf numFmtId="0" fontId="0" fillId="24" borderId="0" xfId="0" applyFill="1" applyBorder="1" applyAlignment="1">
      <alignment horizontal="right" wrapText="1"/>
    </xf>
    <xf numFmtId="0" fontId="0" fillId="24" borderId="0" xfId="0" applyFill="1" applyAlignment="1">
      <alignment wrapText="1"/>
    </xf>
    <xf numFmtId="0" fontId="37" fillId="24" borderId="0" xfId="0" applyFont="1" applyFill="1" applyBorder="1"/>
    <xf numFmtId="0" fontId="37" fillId="24" borderId="0" xfId="0" applyFont="1" applyFill="1" applyBorder="1" applyAlignment="1"/>
    <xf numFmtId="0" fontId="3" fillId="24" borderId="0" xfId="0" applyFont="1" applyFill="1"/>
    <xf numFmtId="0" fontId="3" fillId="24" borderId="0" xfId="0" applyFont="1" applyFill="1" applyBorder="1"/>
    <xf numFmtId="0" fontId="3" fillId="24" borderId="0" xfId="0" applyFont="1" applyFill="1" applyBorder="1" applyAlignment="1"/>
    <xf numFmtId="0" fontId="3" fillId="24" borderId="0" xfId="0" applyFont="1" applyFill="1" applyAlignment="1"/>
    <xf numFmtId="3" fontId="3" fillId="24" borderId="0" xfId="0" applyNumberFormat="1" applyFont="1" applyFill="1" applyBorder="1" applyAlignment="1">
      <alignment horizontal="center"/>
    </xf>
    <xf numFmtId="0" fontId="39" fillId="24" borderId="0" xfId="0" applyFont="1" applyFill="1" applyBorder="1" applyAlignment="1">
      <alignment horizontal="right"/>
    </xf>
    <xf numFmtId="0" fontId="39" fillId="24" borderId="0" xfId="0" applyFont="1" applyFill="1" applyBorder="1" applyAlignment="1">
      <alignment horizontal="right" vertical="center"/>
    </xf>
    <xf numFmtId="0" fontId="36" fillId="24" borderId="0" xfId="0" applyFont="1" applyFill="1" applyBorder="1" applyAlignment="1">
      <alignment horizontal="center" wrapText="1"/>
    </xf>
    <xf numFmtId="0" fontId="0" fillId="24" borderId="0" xfId="0" applyFill="1" applyBorder="1" applyAlignment="1">
      <alignment horizontal="center" wrapText="1"/>
    </xf>
    <xf numFmtId="0" fontId="3" fillId="24" borderId="16" xfId="0" applyFont="1" applyFill="1" applyBorder="1"/>
    <xf numFmtId="0" fontId="3" fillId="24" borderId="17" xfId="0" applyFont="1" applyFill="1" applyBorder="1"/>
    <xf numFmtId="0" fontId="0" fillId="24" borderId="17" xfId="0" applyFill="1" applyBorder="1"/>
    <xf numFmtId="0" fontId="3" fillId="24" borderId="18" xfId="0" applyFont="1" applyFill="1" applyBorder="1"/>
    <xf numFmtId="0" fontId="3" fillId="24" borderId="19" xfId="0" applyFont="1" applyFill="1" applyBorder="1"/>
    <xf numFmtId="0" fontId="3" fillId="24" borderId="20" xfId="0" applyFont="1" applyFill="1" applyBorder="1"/>
    <xf numFmtId="0" fontId="3" fillId="24" borderId="19" xfId="0" applyFont="1" applyFill="1" applyBorder="1" applyAlignment="1"/>
    <xf numFmtId="0" fontId="3" fillId="24" borderId="20" xfId="0" applyFont="1" applyFill="1" applyBorder="1" applyAlignment="1"/>
    <xf numFmtId="0" fontId="3" fillId="24" borderId="21" xfId="0" applyFont="1" applyFill="1" applyBorder="1"/>
    <xf numFmtId="0" fontId="3" fillId="24" borderId="22" xfId="0" applyFont="1" applyFill="1" applyBorder="1"/>
    <xf numFmtId="0" fontId="0" fillId="24" borderId="22" xfId="0" applyFill="1" applyBorder="1"/>
    <xf numFmtId="0" fontId="3" fillId="24" borderId="23" xfId="0" applyFont="1" applyFill="1" applyBorder="1"/>
    <xf numFmtId="0" fontId="42" fillId="24" borderId="22" xfId="0" applyFont="1" applyFill="1" applyBorder="1"/>
    <xf numFmtId="0" fontId="43" fillId="24" borderId="22" xfId="0" applyFont="1" applyFill="1" applyBorder="1"/>
    <xf numFmtId="0" fontId="44" fillId="24" borderId="22" xfId="0" applyFont="1" applyFill="1" applyBorder="1"/>
    <xf numFmtId="0" fontId="3" fillId="24" borderId="11" xfId="0" applyFont="1" applyFill="1" applyBorder="1"/>
    <xf numFmtId="0" fontId="3" fillId="24" borderId="10" xfId="0" applyFont="1" applyFill="1" applyBorder="1"/>
    <xf numFmtId="0" fontId="6" fillId="24" borderId="16" xfId="0" applyFont="1" applyFill="1" applyBorder="1"/>
    <xf numFmtId="0" fontId="6" fillId="24" borderId="17" xfId="0" applyFont="1" applyFill="1" applyBorder="1"/>
    <xf numFmtId="0" fontId="6" fillId="24" borderId="18" xfId="0" applyFont="1" applyFill="1" applyBorder="1"/>
    <xf numFmtId="0" fontId="6" fillId="24" borderId="19" xfId="0" applyFont="1" applyFill="1" applyBorder="1"/>
    <xf numFmtId="0" fontId="6" fillId="24" borderId="20" xfId="0" applyFont="1" applyFill="1" applyBorder="1"/>
    <xf numFmtId="0" fontId="6" fillId="24" borderId="19" xfId="0" applyFont="1" applyFill="1" applyBorder="1" applyAlignment="1"/>
    <xf numFmtId="0" fontId="6" fillId="24" borderId="20" xfId="0" applyFont="1" applyFill="1" applyBorder="1" applyAlignment="1"/>
    <xf numFmtId="0" fontId="6" fillId="24" borderId="21" xfId="0" applyFont="1" applyFill="1" applyBorder="1"/>
    <xf numFmtId="0" fontId="6" fillId="24" borderId="22" xfId="0" applyFont="1" applyFill="1" applyBorder="1"/>
    <xf numFmtId="0" fontId="6" fillId="24" borderId="23" xfId="0" applyFont="1" applyFill="1" applyBorder="1"/>
    <xf numFmtId="0" fontId="3" fillId="24" borderId="24" xfId="0" applyFont="1" applyFill="1" applyBorder="1" applyAlignment="1">
      <alignment wrapText="1"/>
    </xf>
    <xf numFmtId="0" fontId="3" fillId="24" borderId="24" xfId="0" applyFont="1" applyFill="1" applyBorder="1"/>
    <xf numFmtId="0" fontId="3" fillId="24" borderId="24" xfId="0" applyFont="1" applyFill="1" applyBorder="1" applyAlignment="1"/>
    <xf numFmtId="0" fontId="3" fillId="24" borderId="0" xfId="0" applyFont="1" applyFill="1" applyBorder="1" applyAlignment="1">
      <alignment wrapText="1"/>
    </xf>
    <xf numFmtId="0" fontId="45" fillId="24" borderId="0" xfId="0" applyFont="1" applyFill="1" applyBorder="1"/>
    <xf numFmtId="0" fontId="6" fillId="24" borderId="25" xfId="0" applyFont="1" applyFill="1" applyBorder="1"/>
    <xf numFmtId="0" fontId="7" fillId="24" borderId="20" xfId="0" applyFont="1" applyFill="1" applyBorder="1" applyAlignment="1">
      <alignment wrapText="1"/>
    </xf>
    <xf numFmtId="0" fontId="7" fillId="24" borderId="20" xfId="0" applyFont="1" applyFill="1" applyBorder="1"/>
    <xf numFmtId="0" fontId="4" fillId="24" borderId="0" xfId="0" applyFont="1" applyFill="1" applyBorder="1"/>
    <xf numFmtId="0" fontId="36" fillId="24" borderId="19" xfId="0" applyFont="1" applyFill="1" applyBorder="1"/>
    <xf numFmtId="0" fontId="36" fillId="24" borderId="20" xfId="0" applyFont="1" applyFill="1" applyBorder="1"/>
    <xf numFmtId="0" fontId="6" fillId="0" borderId="13" xfId="0" applyFont="1" applyFill="1" applyBorder="1" applyAlignment="1"/>
    <xf numFmtId="0" fontId="7" fillId="26" borderId="13" xfId="0" applyFont="1" applyFill="1" applyBorder="1" applyAlignment="1">
      <alignment horizontal="center" vertical="center"/>
    </xf>
    <xf numFmtId="0" fontId="7" fillId="26" borderId="14" xfId="0" applyFont="1" applyFill="1" applyBorder="1" applyAlignment="1">
      <alignment horizontal="center" vertical="center"/>
    </xf>
    <xf numFmtId="0" fontId="3" fillId="0" borderId="13" xfId="42" applyFont="1" applyBorder="1"/>
    <xf numFmtId="3" fontId="3" fillId="0" borderId="13" xfId="41" applyNumberFormat="1" applyFont="1" applyBorder="1" applyAlignment="1">
      <alignment horizontal="right" vertical="center"/>
    </xf>
    <xf numFmtId="0" fontId="3" fillId="24" borderId="13" xfId="0" applyFont="1" applyFill="1" applyBorder="1" applyAlignment="1">
      <alignment horizontal="right"/>
    </xf>
    <xf numFmtId="0" fontId="3" fillId="24" borderId="10" xfId="0" applyFont="1" applyFill="1" applyBorder="1" applyAlignment="1"/>
    <xf numFmtId="0" fontId="0" fillId="24" borderId="10" xfId="0" applyFill="1" applyBorder="1"/>
    <xf numFmtId="0" fontId="3" fillId="24" borderId="10" xfId="0" applyFont="1" applyFill="1" applyBorder="1"/>
    <xf numFmtId="0" fontId="3" fillId="24" borderId="0" xfId="0" applyFont="1" applyFill="1" applyBorder="1" applyAlignment="1"/>
    <xf numFmtId="0" fontId="6" fillId="24" borderId="0" xfId="0" applyFont="1" applyFill="1" applyProtection="1"/>
    <xf numFmtId="0" fontId="0" fillId="24" borderId="0" xfId="0" applyFill="1" applyProtection="1"/>
    <xf numFmtId="0" fontId="42" fillId="24" borderId="22" xfId="0" applyFont="1" applyFill="1" applyBorder="1" applyProtection="1"/>
    <xf numFmtId="0" fontId="43" fillId="24" borderId="22" xfId="0" applyFont="1" applyFill="1" applyBorder="1" applyProtection="1"/>
    <xf numFmtId="0" fontId="44" fillId="24" borderId="22" xfId="0" applyFont="1" applyFill="1" applyBorder="1" applyProtection="1"/>
    <xf numFmtId="0" fontId="43" fillId="24" borderId="0" xfId="0" applyFont="1" applyFill="1" applyBorder="1" applyProtection="1"/>
    <xf numFmtId="0" fontId="3" fillId="24" borderId="0" xfId="0" applyFont="1" applyFill="1" applyBorder="1" applyProtection="1"/>
    <xf numFmtId="0" fontId="3" fillId="24" borderId="0" xfId="0" applyFont="1" applyFill="1" applyProtection="1"/>
    <xf numFmtId="0" fontId="6" fillId="24" borderId="16" xfId="0" applyFont="1" applyFill="1" applyBorder="1" applyProtection="1"/>
    <xf numFmtId="0" fontId="6" fillId="24" borderId="17" xfId="0" applyFont="1" applyFill="1" applyBorder="1" applyProtection="1"/>
    <xf numFmtId="0" fontId="0" fillId="24" borderId="17" xfId="0" applyFill="1" applyBorder="1" applyProtection="1"/>
    <xf numFmtId="0" fontId="6" fillId="24" borderId="18" xfId="0" applyFont="1" applyFill="1" applyBorder="1" applyProtection="1"/>
    <xf numFmtId="0" fontId="6" fillId="24" borderId="19" xfId="0" applyFont="1" applyFill="1" applyBorder="1" applyProtection="1"/>
    <xf numFmtId="0" fontId="6" fillId="24" borderId="0" xfId="0" applyFont="1" applyFill="1" applyBorder="1" applyProtection="1"/>
    <xf numFmtId="0" fontId="0" fillId="24" borderId="0" xfId="0" applyFill="1" applyBorder="1" applyProtection="1"/>
    <xf numFmtId="0" fontId="6" fillId="24" borderId="20" xfId="0" applyFont="1" applyFill="1" applyBorder="1" applyProtection="1"/>
    <xf numFmtId="0" fontId="6" fillId="24" borderId="19" xfId="0" applyFont="1" applyFill="1" applyBorder="1" applyAlignment="1" applyProtection="1"/>
    <xf numFmtId="0" fontId="0" fillId="24" borderId="0" xfId="0" applyFill="1" applyBorder="1" applyAlignment="1" applyProtection="1">
      <alignment vertical="top" wrapText="1"/>
    </xf>
    <xf numFmtId="0" fontId="3" fillId="24" borderId="0" xfId="0" applyFont="1" applyFill="1" applyBorder="1" applyAlignment="1" applyProtection="1"/>
    <xf numFmtId="0" fontId="3" fillId="24" borderId="20" xfId="0" applyFont="1" applyFill="1" applyBorder="1" applyAlignment="1" applyProtection="1"/>
    <xf numFmtId="0" fontId="6" fillId="24" borderId="0" xfId="0" applyFont="1" applyFill="1" applyAlignment="1" applyProtection="1"/>
    <xf numFmtId="0" fontId="3" fillId="24" borderId="20" xfId="0" applyFont="1" applyFill="1" applyBorder="1" applyProtection="1"/>
    <xf numFmtId="0" fontId="7" fillId="26" borderId="12" xfId="0" applyFont="1" applyFill="1" applyBorder="1" applyAlignment="1" applyProtection="1">
      <alignment horizontal="center" vertical="center" wrapText="1"/>
    </xf>
    <xf numFmtId="0" fontId="7" fillId="26" borderId="13" xfId="0" applyFont="1" applyFill="1" applyBorder="1" applyAlignment="1" applyProtection="1">
      <alignment horizontal="center" vertical="center" wrapText="1"/>
    </xf>
    <xf numFmtId="0" fontId="7" fillId="26" borderId="14" xfId="0" applyFont="1" applyFill="1" applyBorder="1" applyAlignment="1" applyProtection="1">
      <alignment horizontal="center" vertical="center" wrapText="1"/>
    </xf>
    <xf numFmtId="0" fontId="6" fillId="0" borderId="32" xfId="0" applyFont="1" applyFill="1" applyBorder="1" applyAlignment="1" applyProtection="1">
      <alignment horizontal="left" vertical="top" wrapText="1"/>
    </xf>
    <xf numFmtId="0" fontId="6" fillId="0" borderId="12" xfId="0" applyFont="1" applyBorder="1" applyAlignment="1" applyProtection="1">
      <alignment horizontal="center" vertical="top"/>
    </xf>
    <xf numFmtId="0" fontId="6" fillId="0" borderId="13" xfId="0" applyFont="1" applyBorder="1" applyAlignment="1" applyProtection="1">
      <alignment horizontal="center" vertical="top"/>
    </xf>
    <xf numFmtId="0" fontId="6" fillId="0" borderId="14" xfId="0" applyFont="1" applyBorder="1" applyAlignment="1" applyProtection="1">
      <alignment horizontal="center" vertical="top"/>
    </xf>
    <xf numFmtId="3" fontId="3" fillId="24" borderId="0" xfId="0" applyNumberFormat="1" applyFont="1" applyFill="1" applyBorder="1" applyAlignment="1" applyProtection="1">
      <alignment horizontal="center"/>
    </xf>
    <xf numFmtId="3" fontId="39" fillId="24" borderId="0" xfId="0" applyNumberFormat="1" applyFont="1" applyFill="1" applyBorder="1" applyAlignment="1" applyProtection="1">
      <alignment horizontal="center"/>
    </xf>
    <xf numFmtId="0" fontId="6" fillId="24" borderId="21" xfId="0" applyFont="1" applyFill="1" applyBorder="1" applyProtection="1"/>
    <xf numFmtId="0" fontId="6" fillId="24" borderId="22" xfId="0" applyFont="1" applyFill="1" applyBorder="1" applyProtection="1"/>
    <xf numFmtId="0" fontId="0" fillId="24" borderId="22" xfId="0" applyFill="1" applyBorder="1" applyProtection="1"/>
    <xf numFmtId="0" fontId="6" fillId="24" borderId="23" xfId="0" applyFont="1" applyFill="1" applyBorder="1" applyProtection="1"/>
    <xf numFmtId="0" fontId="6" fillId="24" borderId="11" xfId="0" applyFont="1" applyFill="1" applyBorder="1"/>
    <xf numFmtId="49" fontId="47" fillId="24" borderId="0" xfId="0" applyNumberFormat="1" applyFont="1" applyFill="1" applyBorder="1" applyAlignment="1">
      <alignment horizontal="right" wrapText="1"/>
    </xf>
    <xf numFmtId="49" fontId="47" fillId="24" borderId="0" xfId="0" applyNumberFormat="1" applyFont="1" applyFill="1" applyBorder="1" applyAlignment="1">
      <alignment horizontal="right"/>
    </xf>
    <xf numFmtId="0" fontId="6" fillId="24" borderId="0" xfId="0" applyFont="1" applyFill="1" applyBorder="1" applyProtection="1">
      <protection locked="0"/>
    </xf>
    <xf numFmtId="0" fontId="35" fillId="24" borderId="0" xfId="0" applyFont="1" applyFill="1" applyBorder="1" applyAlignment="1">
      <alignment wrapText="1"/>
    </xf>
    <xf numFmtId="49" fontId="36" fillId="24" borderId="0" xfId="0" applyNumberFormat="1" applyFont="1" applyFill="1" applyBorder="1" applyAlignment="1" applyProtection="1">
      <alignment shrinkToFit="1"/>
      <protection locked="0"/>
    </xf>
    <xf numFmtId="49" fontId="3" fillId="24" borderId="0" xfId="0" applyNumberFormat="1" applyFont="1" applyFill="1" applyBorder="1" applyAlignment="1" applyProtection="1">
      <alignment horizontal="right" shrinkToFit="1"/>
      <protection locked="0"/>
    </xf>
    <xf numFmtId="0" fontId="29" fillId="24" borderId="0" xfId="0" applyFont="1" applyFill="1" applyBorder="1" applyProtection="1"/>
    <xf numFmtId="0" fontId="29" fillId="24" borderId="10" xfId="0" applyFont="1" applyFill="1" applyBorder="1" applyAlignment="1" applyProtection="1">
      <alignment horizontal="left"/>
    </xf>
    <xf numFmtId="0" fontId="29" fillId="24" borderId="10" xfId="0" applyFont="1" applyFill="1" applyBorder="1" applyAlignment="1" applyProtection="1"/>
    <xf numFmtId="0" fontId="10" fillId="24" borderId="0" xfId="0" applyFont="1" applyFill="1" applyBorder="1" applyAlignment="1" applyProtection="1">
      <alignment vertical="top" wrapText="1"/>
    </xf>
    <xf numFmtId="0" fontId="30" fillId="24" borderId="0" xfId="0" applyFont="1" applyFill="1" applyBorder="1" applyAlignment="1" applyProtection="1"/>
    <xf numFmtId="0" fontId="0" fillId="24" borderId="0" xfId="0" applyFill="1" applyBorder="1" applyAlignment="1" applyProtection="1"/>
    <xf numFmtId="0" fontId="36" fillId="24" borderId="0" xfId="0" applyFont="1" applyFill="1" applyBorder="1" applyAlignment="1" applyProtection="1">
      <alignment horizontal="center" wrapText="1"/>
    </xf>
    <xf numFmtId="0" fontId="0" fillId="24" borderId="0" xfId="0" applyFill="1" applyBorder="1" applyAlignment="1" applyProtection="1">
      <alignment horizontal="center" wrapText="1"/>
    </xf>
    <xf numFmtId="0" fontId="37" fillId="27" borderId="12" xfId="0" applyFont="1" applyFill="1" applyBorder="1" applyAlignment="1" applyProtection="1">
      <alignment horizontal="left" vertical="top" wrapText="1"/>
    </xf>
    <xf numFmtId="0" fontId="37" fillId="27" borderId="12" xfId="0" applyFont="1" applyFill="1" applyBorder="1" applyAlignment="1" applyProtection="1">
      <alignment horizontal="center" vertical="top"/>
    </xf>
    <xf numFmtId="0" fontId="37" fillId="27" borderId="13" xfId="0" applyFont="1" applyFill="1" applyBorder="1" applyAlignment="1" applyProtection="1">
      <alignment horizontal="center" vertical="top"/>
    </xf>
    <xf numFmtId="0" fontId="37" fillId="27" borderId="14" xfId="0" applyFont="1" applyFill="1" applyBorder="1" applyAlignment="1" applyProtection="1">
      <alignment horizontal="center" vertical="top"/>
    </xf>
    <xf numFmtId="0" fontId="3" fillId="24" borderId="16" xfId="0" applyFont="1" applyFill="1" applyBorder="1" applyProtection="1"/>
    <xf numFmtId="0" fontId="3" fillId="24" borderId="17" xfId="0" applyFont="1" applyFill="1" applyBorder="1" applyProtection="1"/>
    <xf numFmtId="0" fontId="3" fillId="24" borderId="18" xfId="0" applyFont="1" applyFill="1" applyBorder="1" applyProtection="1"/>
    <xf numFmtId="0" fontId="3" fillId="24" borderId="19" xfId="0" applyFont="1" applyFill="1" applyBorder="1" applyAlignment="1" applyProtection="1"/>
    <xf numFmtId="0" fontId="3" fillId="24" borderId="0" xfId="0" applyFont="1" applyFill="1" applyAlignment="1" applyProtection="1"/>
    <xf numFmtId="0" fontId="3" fillId="24" borderId="19" xfId="0" applyFont="1" applyFill="1" applyBorder="1" applyProtection="1"/>
    <xf numFmtId="0" fontId="3" fillId="0" borderId="32" xfId="0" applyFont="1" applyFill="1" applyBorder="1" applyAlignment="1" applyProtection="1">
      <alignment horizontal="left" vertical="center" wrapText="1"/>
    </xf>
    <xf numFmtId="0" fontId="3" fillId="24" borderId="32" xfId="0" applyFont="1" applyFill="1" applyBorder="1" applyAlignment="1" applyProtection="1">
      <alignment horizontal="left" vertical="center" wrapText="1"/>
    </xf>
    <xf numFmtId="0" fontId="0" fillId="24" borderId="0" xfId="0" applyFill="1" applyBorder="1" applyAlignment="1" applyProtection="1">
      <alignment wrapText="1"/>
    </xf>
    <xf numFmtId="0" fontId="2" fillId="24" borderId="0" xfId="0" applyFont="1" applyFill="1" applyBorder="1" applyAlignment="1" applyProtection="1">
      <alignment vertical="top" wrapText="1"/>
    </xf>
    <xf numFmtId="0" fontId="37" fillId="24" borderId="0" xfId="0" applyFont="1" applyFill="1" applyBorder="1" applyProtection="1"/>
    <xf numFmtId="0" fontId="39" fillId="24" borderId="0" xfId="0" applyFont="1" applyFill="1" applyBorder="1" applyAlignment="1" applyProtection="1">
      <alignment horizontal="right"/>
    </xf>
    <xf numFmtId="0" fontId="37" fillId="24" borderId="0" xfId="0" applyFont="1" applyFill="1" applyBorder="1" applyAlignment="1" applyProtection="1">
      <alignment horizontal="right"/>
    </xf>
    <xf numFmtId="0" fontId="37" fillId="28" borderId="12" xfId="0" applyFont="1" applyFill="1" applyBorder="1" applyAlignment="1" applyProtection="1">
      <alignment horizontal="left" vertical="top" wrapText="1"/>
    </xf>
    <xf numFmtId="0" fontId="37" fillId="28" borderId="12" xfId="0" applyFont="1" applyFill="1" applyBorder="1" applyAlignment="1" applyProtection="1">
      <alignment horizontal="center" vertical="top"/>
    </xf>
    <xf numFmtId="0" fontId="37" fillId="28" borderId="13" xfId="0" applyFont="1" applyFill="1" applyBorder="1" applyAlignment="1" applyProtection="1">
      <alignment horizontal="center" vertical="top"/>
    </xf>
    <xf numFmtId="0" fontId="37" fillId="28" borderId="14" xfId="0" applyFont="1" applyFill="1" applyBorder="1" applyAlignment="1" applyProtection="1">
      <alignment horizontal="center" vertical="top"/>
    </xf>
    <xf numFmtId="0" fontId="49" fillId="24" borderId="13" xfId="0" applyFont="1" applyFill="1" applyBorder="1" applyAlignment="1">
      <alignment horizontal="center"/>
    </xf>
    <xf numFmtId="0" fontId="49" fillId="24" borderId="13" xfId="0" applyFont="1" applyFill="1" applyBorder="1" applyAlignment="1" applyProtection="1">
      <alignment horizontal="right"/>
      <protection locked="0"/>
    </xf>
    <xf numFmtId="0" fontId="0" fillId="0" borderId="0" xfId="0" applyBorder="1" applyAlignment="1" applyProtection="1">
      <alignment vertical="top" wrapText="1"/>
    </xf>
    <xf numFmtId="0" fontId="54" fillId="0" borderId="12" xfId="0" applyFont="1" applyBorder="1" applyAlignment="1" applyProtection="1">
      <alignment vertical="top" wrapText="1"/>
    </xf>
    <xf numFmtId="0" fontId="54" fillId="0" borderId="13" xfId="0" applyFont="1" applyBorder="1" applyAlignment="1" applyProtection="1">
      <alignment vertical="top" wrapText="1"/>
    </xf>
    <xf numFmtId="0" fontId="52" fillId="26" borderId="13" xfId="0" applyFont="1" applyFill="1" applyBorder="1" applyAlignment="1" applyProtection="1">
      <alignment horizontal="center" vertical="center"/>
    </xf>
    <xf numFmtId="0" fontId="0" fillId="0" borderId="13" xfId="0" applyBorder="1" applyAlignment="1" applyProtection="1">
      <alignment vertical="top" wrapText="1"/>
    </xf>
    <xf numFmtId="0" fontId="2" fillId="24" borderId="14" xfId="0" applyFont="1" applyFill="1" applyBorder="1" applyAlignment="1" applyProtection="1">
      <alignment vertical="top" wrapText="1"/>
    </xf>
    <xf numFmtId="0" fontId="3" fillId="24" borderId="13" xfId="0" applyFont="1" applyFill="1" applyBorder="1" applyAlignment="1" applyProtection="1"/>
    <xf numFmtId="0" fontId="3" fillId="24" borderId="14" xfId="0" applyFont="1" applyFill="1" applyBorder="1" applyAlignment="1" applyProtection="1"/>
    <xf numFmtId="0" fontId="52" fillId="26" borderId="12" xfId="0" applyFont="1" applyFill="1" applyBorder="1" applyAlignment="1" applyProtection="1">
      <alignment horizontal="center" vertical="center"/>
    </xf>
    <xf numFmtId="0" fontId="52" fillId="26" borderId="14" xfId="0" applyFont="1" applyFill="1" applyBorder="1" applyAlignment="1" applyProtection="1">
      <alignment horizontal="center" vertical="center"/>
    </xf>
    <xf numFmtId="0" fontId="52" fillId="24" borderId="13" xfId="0" applyFont="1" applyFill="1" applyBorder="1" applyAlignment="1" applyProtection="1">
      <alignment horizontal="center" vertical="center"/>
    </xf>
    <xf numFmtId="0" fontId="3" fillId="24" borderId="14" xfId="0" applyFont="1" applyFill="1" applyBorder="1" applyProtection="1"/>
    <xf numFmtId="0" fontId="54" fillId="0" borderId="31" xfId="0" applyFont="1" applyBorder="1" applyAlignment="1" applyProtection="1">
      <alignment vertical="top" wrapText="1"/>
    </xf>
    <xf numFmtId="0" fontId="3" fillId="24" borderId="13" xfId="0" applyFont="1" applyFill="1" applyBorder="1" applyProtection="1"/>
    <xf numFmtId="0" fontId="0" fillId="0" borderId="31" xfId="0" applyBorder="1" applyAlignment="1" applyProtection="1">
      <alignment vertical="top" wrapText="1"/>
    </xf>
    <xf numFmtId="1" fontId="48" fillId="0" borderId="13" xfId="0" applyNumberFormat="1" applyFont="1" applyFill="1" applyBorder="1" applyProtection="1"/>
    <xf numFmtId="0" fontId="48" fillId="0" borderId="13" xfId="0" applyFont="1" applyFill="1" applyBorder="1" applyAlignment="1" applyProtection="1">
      <alignment horizontal="right" vertical="center"/>
    </xf>
    <xf numFmtId="0" fontId="48" fillId="0" borderId="13" xfId="0" applyFont="1" applyFill="1" applyBorder="1" applyProtection="1"/>
    <xf numFmtId="0" fontId="49" fillId="24" borderId="13" xfId="0" applyFont="1" applyFill="1" applyBorder="1" applyAlignment="1" applyProtection="1">
      <alignment horizontal="right"/>
    </xf>
    <xf numFmtId="0" fontId="3" fillId="29" borderId="15" xfId="0" applyFont="1" applyFill="1" applyBorder="1" applyAlignment="1" applyProtection="1">
      <alignment horizontal="center" vertical="center" wrapText="1"/>
    </xf>
    <xf numFmtId="0" fontId="3" fillId="29" borderId="15" xfId="0" applyFont="1" applyFill="1" applyBorder="1" applyAlignment="1" applyProtection="1">
      <alignment horizontal="center" vertical="center"/>
    </xf>
    <xf numFmtId="0" fontId="3" fillId="30" borderId="0" xfId="0" applyFont="1" applyFill="1" applyBorder="1"/>
    <xf numFmtId="0" fontId="0" fillId="30" borderId="0" xfId="0" applyFill="1" applyBorder="1" applyAlignment="1">
      <alignment wrapText="1"/>
    </xf>
    <xf numFmtId="0" fontId="0" fillId="30" borderId="0" xfId="0" applyFill="1"/>
    <xf numFmtId="0" fontId="0" fillId="30" borderId="10" xfId="0" applyFill="1" applyBorder="1"/>
    <xf numFmtId="0" fontId="9" fillId="30" borderId="10" xfId="0" applyFont="1" applyFill="1" applyBorder="1" applyAlignment="1" applyProtection="1">
      <alignment horizontal="center" vertical="center" wrapText="1"/>
      <protection locked="0"/>
    </xf>
    <xf numFmtId="43" fontId="3" fillId="30" borderId="0" xfId="28" applyFont="1" applyFill="1"/>
    <xf numFmtId="0" fontId="3" fillId="30" borderId="0" xfId="0" applyFont="1" applyFill="1"/>
    <xf numFmtId="0" fontId="42" fillId="30" borderId="22" xfId="0" applyFont="1" applyFill="1" applyBorder="1"/>
    <xf numFmtId="0" fontId="43" fillId="30" borderId="22" xfId="0" applyFont="1" applyFill="1" applyBorder="1"/>
    <xf numFmtId="0" fontId="0" fillId="30" borderId="0" xfId="0" applyFill="1" applyBorder="1"/>
    <xf numFmtId="0" fontId="7" fillId="30" borderId="0" xfId="0" applyFont="1" applyFill="1"/>
    <xf numFmtId="0" fontId="3" fillId="30" borderId="19" xfId="0" applyFont="1" applyFill="1" applyBorder="1" applyAlignment="1"/>
    <xf numFmtId="0" fontId="3" fillId="30" borderId="0" xfId="0" applyFont="1" applyFill="1" applyBorder="1" applyAlignment="1"/>
    <xf numFmtId="0" fontId="3" fillId="30" borderId="20" xfId="0" applyFont="1" applyFill="1" applyBorder="1"/>
    <xf numFmtId="0" fontId="3" fillId="30" borderId="0" xfId="0" applyFont="1" applyFill="1" applyAlignment="1"/>
    <xf numFmtId="0" fontId="3" fillId="30" borderId="19" xfId="0" applyFont="1" applyFill="1" applyBorder="1"/>
    <xf numFmtId="0" fontId="3" fillId="30" borderId="0" xfId="0" applyFont="1" applyFill="1" applyBorder="1" applyAlignment="1">
      <alignment wrapText="1"/>
    </xf>
    <xf numFmtId="0" fontId="3" fillId="30" borderId="20" xfId="0" applyFont="1" applyFill="1" applyBorder="1" applyAlignment="1">
      <alignment wrapText="1"/>
    </xf>
    <xf numFmtId="0" fontId="0" fillId="30" borderId="10" xfId="0" applyFill="1" applyBorder="1" applyAlignment="1">
      <alignment horizontal="center" wrapText="1"/>
    </xf>
    <xf numFmtId="0" fontId="3" fillId="30" borderId="20" xfId="0" applyFont="1" applyFill="1" applyBorder="1" applyAlignment="1">
      <alignment horizontal="right" wrapText="1"/>
    </xf>
    <xf numFmtId="0" fontId="7" fillId="30" borderId="0" xfId="0" applyFont="1" applyFill="1" applyBorder="1" applyAlignment="1">
      <alignment horizontal="center"/>
    </xf>
    <xf numFmtId="0" fontId="3" fillId="30" borderId="20" xfId="0" applyFont="1" applyFill="1" applyBorder="1" applyAlignment="1"/>
    <xf numFmtId="0" fontId="3" fillId="30" borderId="10" xfId="0" applyFont="1" applyFill="1" applyBorder="1"/>
    <xf numFmtId="0" fontId="7" fillId="30" borderId="10" xfId="0" applyFont="1" applyFill="1" applyBorder="1" applyAlignment="1">
      <alignment horizontal="center"/>
    </xf>
    <xf numFmtId="0" fontId="3" fillId="30" borderId="11" xfId="0" applyFont="1" applyFill="1" applyBorder="1"/>
    <xf numFmtId="0" fontId="7" fillId="30" borderId="11" xfId="0" applyFont="1" applyFill="1" applyBorder="1" applyAlignment="1">
      <alignment horizontal="center"/>
    </xf>
    <xf numFmtId="0" fontId="9" fillId="30" borderId="0" xfId="0" applyFont="1" applyFill="1" applyBorder="1" applyAlignment="1">
      <alignment horizontal="right"/>
    </xf>
    <xf numFmtId="0" fontId="39" fillId="30" borderId="0" xfId="0" applyFont="1" applyFill="1" applyBorder="1"/>
    <xf numFmtId="0" fontId="3" fillId="30" borderId="21" xfId="0" applyFont="1" applyFill="1" applyBorder="1"/>
    <xf numFmtId="0" fontId="3" fillId="30" borderId="22" xfId="0" applyFont="1" applyFill="1" applyBorder="1"/>
    <xf numFmtId="0" fontId="0" fillId="30" borderId="22" xfId="0" applyFill="1" applyBorder="1"/>
    <xf numFmtId="0" fontId="3" fillId="30" borderId="23" xfId="0" applyFont="1" applyFill="1" applyBorder="1"/>
    <xf numFmtId="0" fontId="3" fillId="30" borderId="16" xfId="0" applyFont="1" applyFill="1" applyBorder="1"/>
    <xf numFmtId="0" fontId="3" fillId="30" borderId="17" xfId="0" applyFont="1" applyFill="1" applyBorder="1"/>
    <xf numFmtId="0" fontId="0" fillId="30" borderId="17" xfId="0" applyFill="1" applyBorder="1"/>
    <xf numFmtId="0" fontId="3" fillId="30" borderId="18" xfId="0" applyFont="1" applyFill="1" applyBorder="1"/>
    <xf numFmtId="0" fontId="30" fillId="30" borderId="20" xfId="0" applyFont="1" applyFill="1" applyBorder="1" applyAlignment="1"/>
    <xf numFmtId="0" fontId="3" fillId="30" borderId="10" xfId="0" applyFont="1" applyFill="1" applyBorder="1" applyAlignment="1"/>
    <xf numFmtId="0" fontId="0" fillId="30" borderId="10" xfId="0" applyFill="1" applyBorder="1" applyAlignment="1"/>
    <xf numFmtId="0" fontId="0" fillId="30" borderId="20" xfId="0" applyFill="1" applyBorder="1" applyAlignment="1"/>
    <xf numFmtId="0" fontId="3" fillId="30" borderId="0" xfId="0" applyFont="1" applyFill="1" applyBorder="1" applyAlignment="1">
      <alignment horizontal="left" vertical="top" wrapText="1"/>
    </xf>
    <xf numFmtId="0" fontId="7" fillId="30" borderId="0" xfId="0" applyFont="1" applyFill="1" applyBorder="1" applyAlignment="1">
      <alignment horizontal="center" vertical="center"/>
    </xf>
    <xf numFmtId="0" fontId="0" fillId="30" borderId="20" xfId="0" applyFill="1" applyBorder="1" applyAlignment="1">
      <alignment horizontal="left" vertical="top" wrapText="1"/>
    </xf>
    <xf numFmtId="0" fontId="7" fillId="30" borderId="10" xfId="0" applyFont="1" applyFill="1" applyBorder="1" applyAlignment="1">
      <alignment horizontal="center" vertical="center"/>
    </xf>
    <xf numFmtId="3" fontId="3" fillId="30" borderId="0" xfId="0" applyNumberFormat="1" applyFont="1" applyFill="1" applyBorder="1" applyAlignment="1">
      <alignment horizontal="center"/>
    </xf>
    <xf numFmtId="0" fontId="3" fillId="30" borderId="16" xfId="0" applyFont="1" applyFill="1" applyBorder="1" applyAlignment="1"/>
    <xf numFmtId="0" fontId="3" fillId="30" borderId="17" xfId="0" applyFont="1" applyFill="1" applyBorder="1" applyAlignment="1"/>
    <xf numFmtId="0" fontId="0" fillId="30" borderId="19" xfId="0" applyFill="1" applyBorder="1"/>
    <xf numFmtId="0" fontId="56" fillId="24" borderId="13" xfId="0" applyFont="1" applyFill="1" applyBorder="1" applyAlignment="1">
      <alignment horizontal="center"/>
    </xf>
    <xf numFmtId="1" fontId="57" fillId="0" borderId="13" xfId="0" applyNumberFormat="1" applyFont="1" applyFill="1" applyBorder="1"/>
    <xf numFmtId="0" fontId="57" fillId="24" borderId="0" xfId="0" applyFont="1" applyFill="1" applyBorder="1" applyAlignment="1">
      <alignment horizontal="right"/>
    </xf>
    <xf numFmtId="0" fontId="57" fillId="24" borderId="0" xfId="0" applyFont="1" applyFill="1" applyBorder="1" applyAlignment="1">
      <alignment horizontal="right" vertical="center"/>
    </xf>
    <xf numFmtId="0" fontId="57" fillId="24" borderId="0" xfId="0" applyFont="1" applyFill="1" applyBorder="1"/>
    <xf numFmtId="0" fontId="57" fillId="24" borderId="0" xfId="0" applyFont="1" applyFill="1"/>
    <xf numFmtId="0" fontId="56" fillId="24" borderId="13" xfId="0" applyFont="1" applyFill="1" applyBorder="1" applyAlignment="1">
      <alignment horizontal="center" vertical="center"/>
    </xf>
    <xf numFmtId="0" fontId="57" fillId="24" borderId="13" xfId="0" applyFont="1" applyFill="1" applyBorder="1" applyAlignment="1">
      <alignment horizontal="center"/>
    </xf>
    <xf numFmtId="1" fontId="57" fillId="24" borderId="13" xfId="0" applyNumberFormat="1" applyFont="1" applyFill="1" applyBorder="1" applyAlignment="1">
      <alignment horizontal="center"/>
    </xf>
    <xf numFmtId="167" fontId="57" fillId="24" borderId="13" xfId="0" applyNumberFormat="1" applyFont="1" applyFill="1" applyBorder="1" applyAlignment="1">
      <alignment horizontal="right"/>
    </xf>
    <xf numFmtId="0" fontId="57" fillId="24" borderId="13" xfId="0" applyFont="1" applyFill="1" applyBorder="1" applyAlignment="1">
      <alignment horizontal="right"/>
    </xf>
    <xf numFmtId="0" fontId="56" fillId="24" borderId="29" xfId="0" applyFont="1" applyFill="1" applyBorder="1"/>
    <xf numFmtId="0" fontId="56" fillId="24" borderId="26" xfId="0" applyFont="1" applyFill="1" applyBorder="1"/>
    <xf numFmtId="0" fontId="57" fillId="24" borderId="0" xfId="0" applyFont="1" applyFill="1" applyBorder="1" applyAlignment="1" applyProtection="1">
      <alignment horizontal="right"/>
    </xf>
    <xf numFmtId="0" fontId="57" fillId="24" borderId="0" xfId="0" applyFont="1" applyFill="1" applyProtection="1"/>
    <xf numFmtId="0" fontId="7" fillId="31" borderId="13" xfId="0" applyFont="1" applyFill="1" applyBorder="1" applyAlignment="1">
      <alignment horizontal="center" vertical="center"/>
    </xf>
    <xf numFmtId="0" fontId="3" fillId="30" borderId="0" xfId="0" applyFont="1" applyFill="1" applyBorder="1" applyAlignment="1" applyProtection="1"/>
    <xf numFmtId="0" fontId="56" fillId="24" borderId="13" xfId="0" applyFont="1" applyFill="1" applyBorder="1" applyAlignment="1">
      <alignment horizontal="right" vertical="center"/>
    </xf>
    <xf numFmtId="2" fontId="57" fillId="24" borderId="13" xfId="0" applyNumberFormat="1" applyFont="1" applyFill="1" applyBorder="1" applyAlignment="1">
      <alignment horizontal="right"/>
    </xf>
    <xf numFmtId="0" fontId="56" fillId="24" borderId="28" xfId="0" applyFont="1" applyFill="1" applyBorder="1" applyAlignment="1">
      <alignment horizontal="right"/>
    </xf>
    <xf numFmtId="3" fontId="56" fillId="24" borderId="28" xfId="0" applyNumberFormat="1" applyFont="1" applyFill="1" applyBorder="1" applyAlignment="1">
      <alignment horizontal="right"/>
    </xf>
    <xf numFmtId="0" fontId="37" fillId="30" borderId="0" xfId="0" applyFont="1" applyFill="1" applyBorder="1"/>
    <xf numFmtId="0" fontId="37" fillId="30" borderId="0" xfId="0" applyFont="1" applyFill="1" applyBorder="1" applyAlignment="1">
      <alignment horizontal="left" vertical="top" wrapText="1"/>
    </xf>
    <xf numFmtId="0" fontId="56" fillId="30" borderId="13" xfId="0" applyFont="1" applyFill="1" applyBorder="1" applyAlignment="1">
      <alignment horizontal="center" wrapText="1"/>
    </xf>
    <xf numFmtId="0" fontId="57" fillId="24" borderId="31" xfId="0" applyFont="1" applyFill="1" applyBorder="1" applyAlignment="1">
      <alignment horizontal="centerContinuous"/>
    </xf>
    <xf numFmtId="0" fontId="57" fillId="24" borderId="28" xfId="0" applyFont="1" applyFill="1" applyBorder="1" applyAlignment="1">
      <alignment horizontal="centerContinuous" vertical="center"/>
    </xf>
    <xf numFmtId="0" fontId="0" fillId="30" borderId="0" xfId="0" applyFill="1" applyBorder="1" applyAlignment="1">
      <alignment wrapText="1"/>
    </xf>
    <xf numFmtId="0" fontId="53" fillId="24" borderId="0" xfId="0" applyFont="1" applyFill="1" applyBorder="1" applyAlignment="1" applyProtection="1">
      <alignment vertical="top" wrapText="1"/>
    </xf>
    <xf numFmtId="0" fontId="0" fillId="0" borderId="0" xfId="0" applyBorder="1" applyAlignment="1">
      <alignment vertical="top" wrapText="1"/>
    </xf>
    <xf numFmtId="0" fontId="0" fillId="30" borderId="0" xfId="0" applyFill="1" applyBorder="1" applyAlignment="1">
      <alignment vertical="top" wrapText="1"/>
    </xf>
    <xf numFmtId="0" fontId="5" fillId="30" borderId="0" xfId="0" applyFont="1" applyFill="1" applyBorder="1" applyAlignment="1">
      <alignment vertical="top" wrapText="1"/>
    </xf>
    <xf numFmtId="0" fontId="57" fillId="24" borderId="13" xfId="0" applyFont="1" applyFill="1" applyBorder="1"/>
    <xf numFmtId="0" fontId="35" fillId="0" borderId="0" xfId="0" applyFont="1" applyBorder="1" applyAlignment="1">
      <alignment horizontal="center" vertical="center" wrapText="1"/>
    </xf>
    <xf numFmtId="0" fontId="35" fillId="30" borderId="0" xfId="0" applyFont="1" applyFill="1" applyBorder="1" applyAlignment="1">
      <alignment horizontal="center" vertical="center" wrapText="1"/>
    </xf>
    <xf numFmtId="0" fontId="5" fillId="30" borderId="0" xfId="0" applyFont="1" applyFill="1" applyAlignment="1">
      <alignment horizontal="center" vertical="center" wrapText="1"/>
    </xf>
    <xf numFmtId="0" fontId="5" fillId="30" borderId="0" xfId="0" applyFont="1" applyFill="1" applyAlignment="1">
      <alignment vertical="top" wrapText="1"/>
    </xf>
    <xf numFmtId="0" fontId="3" fillId="30" borderId="0" xfId="0" applyFont="1" applyFill="1" applyBorder="1" applyAlignment="1" applyProtection="1">
      <alignment horizontal="center" vertical="center"/>
    </xf>
    <xf numFmtId="165" fontId="37" fillId="28" borderId="13" xfId="0" quotePrefix="1" applyNumberFormat="1" applyFont="1" applyFill="1" applyBorder="1" applyAlignment="1">
      <alignment horizontal="center" vertical="top" wrapText="1"/>
    </xf>
    <xf numFmtId="165" fontId="37" fillId="28" borderId="14" xfId="0" quotePrefix="1" applyNumberFormat="1" applyFont="1" applyFill="1" applyBorder="1" applyAlignment="1">
      <alignment horizontal="center" vertical="top" wrapText="1"/>
    </xf>
    <xf numFmtId="0" fontId="0" fillId="30" borderId="0" xfId="0" applyFill="1" applyBorder="1" applyAlignment="1">
      <alignment wrapText="1"/>
    </xf>
    <xf numFmtId="0" fontId="6" fillId="24" borderId="13" xfId="0" applyFont="1" applyFill="1" applyBorder="1" applyAlignment="1">
      <alignment wrapText="1"/>
    </xf>
    <xf numFmtId="0" fontId="0" fillId="30" borderId="0" xfId="0" applyFill="1" applyBorder="1" applyAlignment="1">
      <alignment vertical="top" wrapText="1"/>
    </xf>
    <xf numFmtId="0" fontId="5" fillId="30" borderId="0" xfId="0" applyFont="1" applyFill="1" applyBorder="1" applyAlignment="1">
      <alignment vertical="top" wrapText="1"/>
    </xf>
    <xf numFmtId="0" fontId="7" fillId="30" borderId="0" xfId="0" applyFont="1" applyFill="1" applyBorder="1" applyAlignment="1">
      <alignment horizontal="center" vertical="center" wrapText="1"/>
    </xf>
    <xf numFmtId="0" fontId="0" fillId="24" borderId="0" xfId="0" applyFill="1" applyBorder="1" applyAlignment="1"/>
    <xf numFmtId="0" fontId="7" fillId="33" borderId="13" xfId="0" applyFont="1" applyFill="1" applyBorder="1" applyAlignment="1">
      <alignment horizontal="center" vertical="center"/>
    </xf>
    <xf numFmtId="49" fontId="7" fillId="34" borderId="13" xfId="0" applyNumberFormat="1" applyFont="1" applyFill="1" applyBorder="1" applyAlignment="1">
      <alignment horizontal="center" vertical="center" wrapText="1" shrinkToFit="1"/>
    </xf>
    <xf numFmtId="49" fontId="7" fillId="34" borderId="14" xfId="0" applyNumberFormat="1" applyFont="1" applyFill="1" applyBorder="1" applyAlignment="1">
      <alignment horizontal="center" vertical="center" wrapText="1" shrinkToFit="1"/>
    </xf>
    <xf numFmtId="3" fontId="3" fillId="0" borderId="13" xfId="0" applyNumberFormat="1" applyFont="1" applyFill="1" applyBorder="1" applyAlignment="1" applyProtection="1">
      <alignment horizontal="right" vertical="top"/>
      <protection locked="0"/>
    </xf>
    <xf numFmtId="0" fontId="5" fillId="30" borderId="0" xfId="0" applyFont="1" applyFill="1" applyAlignment="1">
      <alignment horizontal="right" vertical="top" wrapText="1"/>
    </xf>
    <xf numFmtId="164" fontId="3" fillId="0" borderId="13" xfId="0" applyNumberFormat="1" applyFont="1" applyFill="1" applyBorder="1" applyAlignment="1" applyProtection="1">
      <alignment horizontal="right" vertical="top"/>
    </xf>
    <xf numFmtId="0" fontId="3" fillId="30" borderId="0" xfId="0" applyFont="1" applyFill="1" applyBorder="1" applyAlignment="1" applyProtection="1">
      <alignment horizontal="right"/>
    </xf>
    <xf numFmtId="165" fontId="3" fillId="24" borderId="31" xfId="0" applyNumberFormat="1" applyFont="1" applyFill="1" applyBorder="1" applyAlignment="1" applyProtection="1">
      <alignment horizontal="right" vertical="top"/>
    </xf>
    <xf numFmtId="3" fontId="6" fillId="0" borderId="14" xfId="0" applyNumberFormat="1" applyFont="1" applyFill="1" applyBorder="1" applyAlignment="1" applyProtection="1">
      <alignment horizontal="right" vertical="top"/>
    </xf>
    <xf numFmtId="3" fontId="37" fillId="27" borderId="13" xfId="0" applyNumberFormat="1" applyFont="1" applyFill="1" applyBorder="1" applyAlignment="1" applyProtection="1">
      <alignment horizontal="right" vertical="top"/>
      <protection locked="0"/>
    </xf>
    <xf numFmtId="164" fontId="37" fillId="27" borderId="13" xfId="0" applyNumberFormat="1" applyFont="1" applyFill="1" applyBorder="1" applyAlignment="1" applyProtection="1">
      <alignment horizontal="right" vertical="top"/>
    </xf>
    <xf numFmtId="165" fontId="37" fillId="27" borderId="31" xfId="0" applyNumberFormat="1" applyFont="1" applyFill="1" applyBorder="1" applyAlignment="1" applyProtection="1">
      <alignment horizontal="right" vertical="top"/>
    </xf>
    <xf numFmtId="3" fontId="37" fillId="27" borderId="14" xfId="0" applyNumberFormat="1" applyFont="1" applyFill="1" applyBorder="1" applyAlignment="1" applyProtection="1">
      <alignment horizontal="right" vertical="top"/>
    </xf>
    <xf numFmtId="3" fontId="37" fillId="28" borderId="13" xfId="0" applyNumberFormat="1" applyFont="1" applyFill="1" applyBorder="1" applyAlignment="1" applyProtection="1">
      <alignment horizontal="right" vertical="top"/>
      <protection locked="0"/>
    </xf>
    <xf numFmtId="164" fontId="37" fillId="28" borderId="13" xfId="0" applyNumberFormat="1" applyFont="1" applyFill="1" applyBorder="1" applyAlignment="1" applyProtection="1">
      <alignment horizontal="right" vertical="top"/>
    </xf>
    <xf numFmtId="167" fontId="37" fillId="27" borderId="14" xfId="0" applyNumberFormat="1" applyFont="1" applyFill="1" applyBorder="1" applyAlignment="1">
      <alignment horizontal="right" vertical="top" wrapText="1"/>
    </xf>
    <xf numFmtId="167" fontId="37" fillId="28" borderId="14" xfId="0" applyNumberFormat="1" applyFont="1" applyFill="1" applyBorder="1" applyAlignment="1">
      <alignment horizontal="right" vertical="top" wrapText="1"/>
    </xf>
    <xf numFmtId="0" fontId="3" fillId="0" borderId="14" xfId="0" applyFont="1" applyFill="1" applyBorder="1" applyAlignment="1">
      <alignment horizontal="left" vertical="top" wrapText="1"/>
    </xf>
    <xf numFmtId="0" fontId="37" fillId="27" borderId="14" xfId="0" applyFont="1" applyFill="1" applyBorder="1" applyAlignment="1">
      <alignment horizontal="left" vertical="top" wrapText="1"/>
    </xf>
    <xf numFmtId="0" fontId="37" fillId="28" borderId="14" xfId="0" applyFont="1" applyFill="1" applyBorder="1" applyAlignment="1">
      <alignment horizontal="left" vertical="top" wrapText="1"/>
    </xf>
    <xf numFmtId="3" fontId="3" fillId="35" borderId="14" xfId="0" quotePrefix="1" applyNumberFormat="1" applyFont="1" applyFill="1" applyBorder="1" applyAlignment="1" applyProtection="1">
      <alignment horizontal="center" vertical="top"/>
    </xf>
    <xf numFmtId="164" fontId="37" fillId="27" borderId="14" xfId="0" quotePrefix="1" applyNumberFormat="1" applyFont="1" applyFill="1" applyBorder="1" applyAlignment="1" applyProtection="1">
      <alignment horizontal="center" vertical="top"/>
    </xf>
    <xf numFmtId="164" fontId="37" fillId="28" borderId="14" xfId="0" quotePrefix="1" applyNumberFormat="1" applyFont="1" applyFill="1" applyBorder="1" applyAlignment="1" applyProtection="1">
      <alignment horizontal="center" vertical="top"/>
    </xf>
    <xf numFmtId="0" fontId="7" fillId="34" borderId="13" xfId="0" applyFont="1" applyFill="1" applyBorder="1" applyAlignment="1" applyProtection="1">
      <alignment horizontal="center" vertical="center" wrapText="1"/>
    </xf>
    <xf numFmtId="165" fontId="3" fillId="24" borderId="13" xfId="0" applyNumberFormat="1" applyFont="1" applyFill="1" applyBorder="1" applyAlignment="1">
      <alignment horizontal="right" vertical="top" wrapText="1"/>
    </xf>
    <xf numFmtId="165" fontId="37" fillId="27" borderId="13" xfId="0" applyNumberFormat="1" applyFont="1" applyFill="1" applyBorder="1" applyAlignment="1">
      <alignment horizontal="right" vertical="top" wrapText="1"/>
    </xf>
    <xf numFmtId="165" fontId="37" fillId="28" borderId="13" xfId="0" applyNumberFormat="1" applyFont="1" applyFill="1" applyBorder="1" applyAlignment="1">
      <alignment horizontal="right" vertical="top" wrapText="1"/>
    </xf>
    <xf numFmtId="0" fontId="58" fillId="24" borderId="0" xfId="0" applyFont="1" applyFill="1" applyBorder="1"/>
    <xf numFmtId="0" fontId="58" fillId="24" borderId="0" xfId="0" applyFont="1" applyFill="1" applyBorder="1" applyAlignment="1"/>
    <xf numFmtId="164" fontId="57" fillId="24" borderId="13" xfId="0" applyNumberFormat="1" applyFont="1" applyFill="1" applyBorder="1"/>
    <xf numFmtId="0" fontId="6" fillId="24" borderId="13" xfId="0" applyFont="1" applyFill="1" applyBorder="1" applyAlignment="1"/>
    <xf numFmtId="167" fontId="3" fillId="31" borderId="14" xfId="0" applyNumberFormat="1" applyFont="1" applyFill="1" applyBorder="1" applyAlignment="1">
      <alignment horizontal="right" vertical="top" wrapText="1"/>
    </xf>
    <xf numFmtId="9" fontId="57" fillId="24" borderId="13" xfId="0" applyNumberFormat="1" applyFont="1" applyFill="1" applyBorder="1" applyAlignment="1">
      <alignment horizontal="center"/>
    </xf>
    <xf numFmtId="167" fontId="3" fillId="0" borderId="13" xfId="0" applyNumberFormat="1" applyFont="1" applyFill="1" applyBorder="1" applyAlignment="1">
      <alignment horizontal="right" vertical="top" wrapText="1"/>
    </xf>
    <xf numFmtId="167" fontId="3" fillId="0" borderId="14" xfId="0" applyNumberFormat="1" applyFont="1" applyFill="1" applyBorder="1" applyAlignment="1">
      <alignment horizontal="right" vertical="top" wrapText="1"/>
    </xf>
    <xf numFmtId="9" fontId="37" fillId="27" borderId="13" xfId="0" applyNumberFormat="1" applyFont="1" applyFill="1" applyBorder="1" applyAlignment="1" applyProtection="1">
      <alignment horizontal="right"/>
      <protection locked="0"/>
    </xf>
    <xf numFmtId="167" fontId="37" fillId="27" borderId="13" xfId="0" applyNumberFormat="1" applyFont="1" applyFill="1" applyBorder="1" applyAlignment="1" applyProtection="1">
      <alignment horizontal="right"/>
      <protection locked="0"/>
    </xf>
    <xf numFmtId="167" fontId="37" fillId="27" borderId="14" xfId="0" applyNumberFormat="1" applyFont="1" applyFill="1" applyBorder="1" applyAlignment="1" applyProtection="1">
      <alignment horizontal="right"/>
      <protection locked="0"/>
    </xf>
    <xf numFmtId="9" fontId="37" fillId="28" borderId="13" xfId="0" applyNumberFormat="1" applyFont="1" applyFill="1" applyBorder="1" applyAlignment="1">
      <alignment horizontal="right"/>
    </xf>
    <xf numFmtId="167" fontId="37" fillId="28" borderId="13" xfId="0" applyNumberFormat="1" applyFont="1" applyFill="1" applyBorder="1" applyAlignment="1">
      <alignment horizontal="right"/>
    </xf>
    <xf numFmtId="167" fontId="37" fillId="28" borderId="14" xfId="0" applyNumberFormat="1" applyFont="1" applyFill="1" applyBorder="1" applyAlignment="1">
      <alignment horizontal="right"/>
    </xf>
    <xf numFmtId="0" fontId="56" fillId="24" borderId="13" xfId="0" applyFont="1" applyFill="1" applyBorder="1" applyAlignment="1">
      <alignment horizontal="right"/>
    </xf>
    <xf numFmtId="0" fontId="3" fillId="24" borderId="0" xfId="51" applyFont="1" applyFill="1" applyProtection="1"/>
    <xf numFmtId="0" fontId="2" fillId="24" borderId="0" xfId="51" applyFill="1" applyProtection="1"/>
    <xf numFmtId="0" fontId="3" fillId="24" borderId="0" xfId="51" applyFont="1" applyFill="1" applyBorder="1" applyProtection="1"/>
    <xf numFmtId="0" fontId="39" fillId="24" borderId="0" xfId="51" applyFont="1" applyFill="1" applyBorder="1" applyProtection="1"/>
    <xf numFmtId="0" fontId="39" fillId="24" borderId="0" xfId="51" applyFont="1" applyFill="1" applyBorder="1" applyAlignment="1" applyProtection="1">
      <alignment horizontal="right"/>
    </xf>
    <xf numFmtId="0" fontId="39" fillId="24" borderId="0" xfId="51" applyFont="1" applyFill="1" applyBorder="1" applyAlignment="1" applyProtection="1">
      <alignment horizontal="center"/>
    </xf>
    <xf numFmtId="0" fontId="42" fillId="24" borderId="22" xfId="51" applyFont="1" applyFill="1" applyBorder="1" applyProtection="1"/>
    <xf numFmtId="0" fontId="43" fillId="24" borderId="22" xfId="51" applyFont="1" applyFill="1" applyBorder="1" applyProtection="1"/>
    <xf numFmtId="0" fontId="44" fillId="24" borderId="22" xfId="51" applyFont="1" applyFill="1" applyBorder="1" applyProtection="1"/>
    <xf numFmtId="0" fontId="3" fillId="24" borderId="16" xfId="51" applyFont="1" applyFill="1" applyBorder="1" applyProtection="1"/>
    <xf numFmtId="0" fontId="3" fillId="24" borderId="17" xfId="51" applyFont="1" applyFill="1" applyBorder="1" applyProtection="1"/>
    <xf numFmtId="0" fontId="2" fillId="24" borderId="17" xfId="51" applyFill="1" applyBorder="1" applyProtection="1"/>
    <xf numFmtId="0" fontId="3" fillId="24" borderId="18" xfId="51" applyFont="1" applyFill="1" applyBorder="1" applyProtection="1"/>
    <xf numFmtId="0" fontId="3" fillId="24" borderId="19" xfId="51" applyFont="1" applyFill="1" applyBorder="1" applyAlignment="1" applyProtection="1"/>
    <xf numFmtId="0" fontId="3" fillId="24" borderId="20" xfId="51" applyFont="1" applyFill="1" applyBorder="1" applyAlignment="1" applyProtection="1"/>
    <xf numFmtId="0" fontId="59" fillId="0" borderId="13" xfId="51" applyFont="1" applyFill="1" applyBorder="1" applyAlignment="1" applyProtection="1">
      <alignment horizontal="center"/>
    </xf>
    <xf numFmtId="0" fontId="59" fillId="0" borderId="13" xfId="51" applyFont="1" applyFill="1" applyBorder="1" applyAlignment="1" applyProtection="1">
      <alignment horizontal="right"/>
    </xf>
    <xf numFmtId="0" fontId="3" fillId="24" borderId="0" xfId="51" applyFont="1" applyFill="1" applyAlignment="1" applyProtection="1"/>
    <xf numFmtId="0" fontId="3" fillId="24" borderId="19" xfId="51" applyFont="1" applyFill="1" applyBorder="1" applyProtection="1"/>
    <xf numFmtId="0" fontId="3" fillId="24" borderId="20" xfId="51" applyFont="1" applyFill="1" applyBorder="1" applyProtection="1"/>
    <xf numFmtId="0" fontId="39" fillId="24" borderId="0" xfId="51" applyFont="1" applyFill="1" applyBorder="1" applyAlignment="1" applyProtection="1"/>
    <xf numFmtId="0" fontId="60" fillId="24" borderId="0" xfId="51" applyFont="1" applyFill="1" applyProtection="1"/>
    <xf numFmtId="0" fontId="61" fillId="24" borderId="0" xfId="51" applyFont="1" applyFill="1" applyProtection="1"/>
    <xf numFmtId="0" fontId="7" fillId="26" borderId="33" xfId="51" applyFont="1" applyFill="1" applyBorder="1" applyAlignment="1" applyProtection="1">
      <alignment horizontal="center" vertical="center" wrapText="1"/>
    </xf>
    <xf numFmtId="0" fontId="7" fillId="26" borderId="29" xfId="51" applyFont="1" applyFill="1" applyBorder="1" applyAlignment="1" applyProtection="1">
      <alignment horizontal="center" vertical="center" wrapText="1"/>
    </xf>
    <xf numFmtId="0" fontId="7" fillId="26" borderId="34" xfId="51" applyFont="1" applyFill="1" applyBorder="1" applyAlignment="1" applyProtection="1">
      <alignment horizontal="center" vertical="center" wrapText="1"/>
    </xf>
    <xf numFmtId="0" fontId="60" fillId="24" borderId="0" xfId="51" applyFont="1" applyFill="1" applyBorder="1" applyAlignment="1" applyProtection="1">
      <alignment horizontal="right"/>
    </xf>
    <xf numFmtId="0" fontId="60" fillId="24" borderId="0" xfId="51" applyFont="1" applyFill="1" applyBorder="1" applyAlignment="1" applyProtection="1">
      <alignment horizontal="right" vertical="center"/>
    </xf>
    <xf numFmtId="0" fontId="59" fillId="0" borderId="33" xfId="51" applyFont="1" applyFill="1" applyBorder="1" applyAlignment="1" applyProtection="1">
      <alignment horizontal="center" vertical="center" wrapText="1"/>
    </xf>
    <xf numFmtId="0" fontId="59" fillId="0" borderId="29" xfId="51" applyFont="1" applyFill="1" applyBorder="1" applyAlignment="1" applyProtection="1">
      <alignment horizontal="center" vertical="center" wrapText="1"/>
    </xf>
    <xf numFmtId="0" fontId="3" fillId="0" borderId="32" xfId="51" applyFont="1" applyFill="1" applyBorder="1" applyAlignment="1" applyProtection="1">
      <alignment horizontal="left" vertical="top" wrapText="1"/>
    </xf>
    <xf numFmtId="9" fontId="3" fillId="24" borderId="12" xfId="51" applyNumberFormat="1" applyFont="1" applyFill="1" applyBorder="1" applyAlignment="1" applyProtection="1">
      <alignment horizontal="center" vertical="top" wrapText="1"/>
    </xf>
    <xf numFmtId="9" fontId="3" fillId="24" borderId="13" xfId="51" applyNumberFormat="1" applyFont="1" applyFill="1" applyBorder="1" applyAlignment="1" applyProtection="1">
      <alignment horizontal="center" vertical="top" wrapText="1"/>
    </xf>
    <xf numFmtId="9" fontId="3" fillId="24" borderId="14" xfId="51" applyNumberFormat="1" applyFont="1" applyFill="1" applyBorder="1" applyAlignment="1" applyProtection="1">
      <alignment horizontal="center" vertical="top" wrapText="1"/>
    </xf>
    <xf numFmtId="0" fontId="63" fillId="0" borderId="13" xfId="51" applyFont="1" applyFill="1" applyBorder="1" applyAlignment="1" applyProtection="1">
      <alignment horizontal="right" vertical="center"/>
    </xf>
    <xf numFmtId="1" fontId="63" fillId="0" borderId="13" xfId="51" applyNumberFormat="1" applyFont="1" applyFill="1" applyBorder="1" applyProtection="1"/>
    <xf numFmtId="0" fontId="63" fillId="0" borderId="31" xfId="51" applyFont="1" applyFill="1" applyBorder="1" applyProtection="1"/>
    <xf numFmtId="1" fontId="61" fillId="0" borderId="12" xfId="51" applyNumberFormat="1" applyFont="1" applyFill="1" applyBorder="1" applyAlignment="1" applyProtection="1">
      <alignment horizontal="center"/>
    </xf>
    <xf numFmtId="1" fontId="61" fillId="0" borderId="13" xfId="51" applyNumberFormat="1" applyFont="1" applyFill="1" applyBorder="1" applyAlignment="1" applyProtection="1">
      <alignment horizontal="center"/>
    </xf>
    <xf numFmtId="1" fontId="63" fillId="24" borderId="15" xfId="51" applyNumberFormat="1" applyFont="1" applyFill="1" applyBorder="1" applyProtection="1"/>
    <xf numFmtId="0" fontId="63" fillId="0" borderId="26" xfId="51" applyFont="1" applyFill="1" applyBorder="1" applyAlignment="1" applyProtection="1">
      <alignment horizontal="right" vertical="center"/>
    </xf>
    <xf numFmtId="0" fontId="63" fillId="36" borderId="26" xfId="51" applyFont="1" applyFill="1" applyBorder="1" applyAlignment="1" applyProtection="1">
      <alignment horizontal="right" vertical="center"/>
    </xf>
    <xf numFmtId="1" fontId="63" fillId="36" borderId="13" xfId="51" applyNumberFormat="1" applyFont="1" applyFill="1" applyBorder="1" applyProtection="1"/>
    <xf numFmtId="1" fontId="61" fillId="36" borderId="12" xfId="51" applyNumberFormat="1" applyFont="1" applyFill="1" applyBorder="1" applyAlignment="1" applyProtection="1">
      <alignment horizontal="center"/>
    </xf>
    <xf numFmtId="1" fontId="61" fillId="36" borderId="13" xfId="51" applyNumberFormat="1" applyFont="1" applyFill="1" applyBorder="1" applyAlignment="1" applyProtection="1">
      <alignment horizontal="center"/>
    </xf>
    <xf numFmtId="1" fontId="63" fillId="36" borderId="15" xfId="51" applyNumberFormat="1" applyFont="1" applyFill="1" applyBorder="1" applyProtection="1"/>
    <xf numFmtId="0" fontId="37" fillId="27" borderId="15" xfId="51" applyFont="1" applyFill="1" applyBorder="1" applyProtection="1"/>
    <xf numFmtId="9" fontId="37" fillId="27" borderId="12" xfId="51" applyNumberFormat="1" applyFont="1" applyFill="1" applyBorder="1" applyAlignment="1" applyProtection="1">
      <alignment horizontal="center"/>
      <protection hidden="1"/>
    </xf>
    <xf numFmtId="9" fontId="37" fillId="27" borderId="13" xfId="51" applyNumberFormat="1" applyFont="1" applyFill="1" applyBorder="1" applyAlignment="1" applyProtection="1">
      <alignment horizontal="center"/>
      <protection hidden="1"/>
    </xf>
    <xf numFmtId="9" fontId="37" fillId="27" borderId="14" xfId="51" applyNumberFormat="1" applyFont="1" applyFill="1" applyBorder="1" applyAlignment="1" applyProtection="1">
      <alignment horizontal="center"/>
      <protection hidden="1"/>
    </xf>
    <xf numFmtId="0" fontId="63" fillId="0" borderId="13" xfId="51" applyFont="1" applyFill="1" applyBorder="1" applyProtection="1"/>
    <xf numFmtId="1" fontId="63" fillId="0" borderId="12" xfId="51" applyNumberFormat="1" applyFont="1" applyFill="1" applyBorder="1" applyProtection="1"/>
    <xf numFmtId="1" fontId="63" fillId="0" borderId="15" xfId="51" applyNumberFormat="1" applyFont="1" applyFill="1" applyBorder="1" applyProtection="1"/>
    <xf numFmtId="0" fontId="2" fillId="24" borderId="0" xfId="51" applyFill="1" applyBorder="1" applyProtection="1"/>
    <xf numFmtId="0" fontId="39" fillId="24" borderId="0" xfId="51" applyFont="1" applyFill="1" applyBorder="1" applyAlignment="1" applyProtection="1">
      <alignment horizontal="right" vertical="center"/>
    </xf>
    <xf numFmtId="0" fontId="29" fillId="24" borderId="20" xfId="51" applyFont="1" applyFill="1" applyBorder="1" applyAlignment="1" applyProtection="1">
      <alignment wrapText="1"/>
    </xf>
    <xf numFmtId="0" fontId="37" fillId="24" borderId="0" xfId="51" applyFont="1" applyFill="1" applyBorder="1" applyAlignment="1" applyProtection="1">
      <alignment horizontal="right"/>
    </xf>
    <xf numFmtId="0" fontId="64" fillId="24" borderId="0" xfId="51" applyFont="1" applyFill="1" applyBorder="1" applyAlignment="1" applyProtection="1">
      <alignment horizontal="right"/>
    </xf>
    <xf numFmtId="0" fontId="65" fillId="24" borderId="0" xfId="51" applyFont="1" applyFill="1" applyBorder="1" applyAlignment="1" applyProtection="1">
      <alignment horizontal="right"/>
    </xf>
    <xf numFmtId="0" fontId="64" fillId="24" borderId="0" xfId="51" applyFont="1" applyFill="1" applyBorder="1" applyAlignment="1" applyProtection="1">
      <alignment horizontal="center"/>
    </xf>
    <xf numFmtId="0" fontId="41" fillId="24" borderId="0" xfId="51" applyFont="1" applyFill="1" applyBorder="1" applyAlignment="1" applyProtection="1">
      <alignment horizontal="right"/>
    </xf>
    <xf numFmtId="0" fontId="40" fillId="24" borderId="0" xfId="51" applyFont="1" applyFill="1" applyBorder="1" applyAlignment="1" applyProtection="1">
      <alignment horizontal="right"/>
    </xf>
    <xf numFmtId="0" fontId="3" fillId="30" borderId="19" xfId="51" applyFont="1" applyFill="1" applyBorder="1" applyAlignment="1" applyProtection="1"/>
    <xf numFmtId="0" fontId="3" fillId="30" borderId="0" xfId="51" applyFont="1" applyFill="1" applyProtection="1"/>
    <xf numFmtId="0" fontId="2" fillId="30" borderId="0" xfId="51" applyFill="1" applyAlignment="1" applyProtection="1">
      <alignment vertical="center" wrapText="1"/>
    </xf>
    <xf numFmtId="0" fontId="3" fillId="30" borderId="19" xfId="51" applyFont="1" applyFill="1" applyBorder="1" applyProtection="1"/>
    <xf numFmtId="0" fontId="7" fillId="32" borderId="13" xfId="0" applyFont="1" applyFill="1" applyBorder="1" applyAlignment="1" applyProtection="1">
      <alignment horizontal="center" vertical="center" wrapText="1"/>
    </xf>
    <xf numFmtId="49" fontId="7" fillId="32" borderId="13" xfId="0" applyNumberFormat="1" applyFont="1" applyFill="1" applyBorder="1" applyAlignment="1">
      <alignment horizontal="center" vertical="center" wrapText="1" shrinkToFit="1"/>
    </xf>
    <xf numFmtId="49" fontId="7" fillId="32" borderId="14" xfId="0" applyNumberFormat="1" applyFont="1" applyFill="1" applyBorder="1" applyAlignment="1">
      <alignment horizontal="center" vertical="center" wrapText="1" shrinkToFit="1"/>
    </xf>
    <xf numFmtId="0" fontId="0" fillId="30" borderId="0" xfId="0" applyFill="1" applyBorder="1" applyAlignment="1">
      <alignment wrapText="1"/>
    </xf>
    <xf numFmtId="0" fontId="0" fillId="30" borderId="0" xfId="0" applyFill="1" applyBorder="1" applyAlignment="1">
      <alignment vertical="top" wrapText="1"/>
    </xf>
    <xf numFmtId="0" fontId="5" fillId="30" borderId="0" xfId="0" applyFont="1" applyFill="1" applyBorder="1" applyAlignment="1">
      <alignment vertical="top" wrapText="1"/>
    </xf>
    <xf numFmtId="0" fontId="6" fillId="24" borderId="13" xfId="0" applyFont="1" applyFill="1" applyBorder="1" applyAlignment="1">
      <alignment wrapText="1"/>
    </xf>
    <xf numFmtId="0" fontId="0" fillId="24" borderId="0" xfId="0" applyFill="1" applyBorder="1" applyAlignment="1"/>
    <xf numFmtId="0" fontId="7" fillId="30" borderId="11" xfId="0" applyFont="1" applyFill="1" applyBorder="1" applyAlignment="1">
      <alignment horizontal="left" vertical="top" wrapText="1"/>
    </xf>
    <xf numFmtId="0" fontId="7" fillId="30" borderId="0" xfId="0" applyFont="1" applyFill="1" applyBorder="1" applyAlignment="1">
      <alignment horizontal="left" vertical="top" wrapText="1"/>
    </xf>
    <xf numFmtId="0" fontId="7" fillId="30" borderId="10" xfId="0" applyFont="1" applyFill="1" applyBorder="1" applyAlignment="1">
      <alignment horizontal="left" vertical="top" wrapText="1"/>
    </xf>
    <xf numFmtId="0" fontId="0" fillId="30" borderId="0" xfId="0" applyFill="1" applyBorder="1" applyAlignment="1">
      <alignment wrapText="1"/>
    </xf>
    <xf numFmtId="0" fontId="35" fillId="30" borderId="19" xfId="0" applyFont="1" applyFill="1" applyBorder="1" applyAlignment="1" applyProtection="1">
      <alignment horizontal="center" wrapText="1"/>
      <protection locked="0"/>
    </xf>
    <xf numFmtId="0" fontId="0" fillId="30" borderId="20" xfId="0" applyFill="1" applyBorder="1" applyAlignment="1">
      <alignment wrapText="1"/>
    </xf>
    <xf numFmtId="0" fontId="7" fillId="30" borderId="0" xfId="0" applyFont="1" applyFill="1" applyBorder="1" applyAlignment="1">
      <alignment horizontal="center" vertical="center" wrapText="1"/>
    </xf>
    <xf numFmtId="0" fontId="6" fillId="24" borderId="13" xfId="0" applyFont="1" applyFill="1" applyBorder="1" applyAlignment="1">
      <alignment wrapText="1"/>
    </xf>
    <xf numFmtId="0" fontId="0" fillId="30" borderId="0" xfId="0" applyFill="1" applyBorder="1" applyAlignment="1">
      <alignment vertical="top" wrapText="1"/>
    </xf>
    <xf numFmtId="0" fontId="5" fillId="30" borderId="0" xfId="0" applyFont="1" applyFill="1" applyBorder="1" applyAlignment="1">
      <alignment vertical="top" wrapText="1"/>
    </xf>
    <xf numFmtId="0" fontId="0" fillId="24" borderId="0" xfId="0" applyFill="1" applyBorder="1" applyAlignment="1"/>
    <xf numFmtId="0" fontId="3" fillId="24" borderId="0" xfId="0" applyFont="1" applyFill="1" applyBorder="1" applyAlignment="1">
      <alignment horizontal="left"/>
    </xf>
    <xf numFmtId="9" fontId="66" fillId="28" borderId="13" xfId="0" applyNumberFormat="1" applyFont="1" applyFill="1" applyBorder="1" applyAlignment="1">
      <alignment horizontal="right"/>
    </xf>
    <xf numFmtId="9" fontId="66" fillId="27" borderId="13" xfId="0" applyNumberFormat="1" applyFont="1" applyFill="1" applyBorder="1" applyAlignment="1" applyProtection="1">
      <alignment horizontal="right"/>
      <protection locked="0"/>
    </xf>
    <xf numFmtId="9" fontId="3" fillId="0" borderId="13" xfId="0" applyNumberFormat="1" applyFont="1" applyFill="1" applyBorder="1" applyAlignment="1">
      <alignment horizontal="right" vertical="top" wrapText="1"/>
    </xf>
    <xf numFmtId="9" fontId="3" fillId="0" borderId="14" xfId="0" applyNumberFormat="1" applyFont="1" applyFill="1" applyBorder="1" applyAlignment="1">
      <alignment horizontal="right" vertical="top" wrapText="1"/>
    </xf>
    <xf numFmtId="9" fontId="66" fillId="27" borderId="14" xfId="0" applyNumberFormat="1" applyFont="1" applyFill="1" applyBorder="1" applyAlignment="1" applyProtection="1">
      <alignment horizontal="right"/>
      <protection locked="0"/>
    </xf>
    <xf numFmtId="9" fontId="66" fillId="28" borderId="14" xfId="0" applyNumberFormat="1" applyFont="1" applyFill="1" applyBorder="1" applyAlignment="1">
      <alignment horizontal="right"/>
    </xf>
    <xf numFmtId="0" fontId="56" fillId="24" borderId="0" xfId="0" applyFont="1" applyFill="1" applyBorder="1" applyAlignment="1">
      <alignment horizontal="left"/>
    </xf>
    <xf numFmtId="0" fontId="7" fillId="30" borderId="11" xfId="0" applyFont="1" applyFill="1" applyBorder="1"/>
    <xf numFmtId="167" fontId="3" fillId="0" borderId="13" xfId="0" applyNumberFormat="1" applyFont="1" applyFill="1" applyBorder="1" applyAlignment="1">
      <alignment horizontal="right" vertical="top" wrapText="1"/>
    </xf>
    <xf numFmtId="0" fontId="56" fillId="30" borderId="13" xfId="0" applyFont="1" applyFill="1" applyBorder="1" applyAlignment="1">
      <alignment horizontal="center" vertical="center"/>
    </xf>
    <xf numFmtId="0" fontId="57" fillId="24" borderId="13" xfId="0" applyFont="1" applyFill="1" applyBorder="1" applyAlignment="1">
      <alignment horizontal="right" vertical="center"/>
    </xf>
    <xf numFmtId="0" fontId="39" fillId="24" borderId="13" xfId="0" applyFont="1" applyFill="1" applyBorder="1" applyAlignment="1">
      <alignment horizontal="right"/>
    </xf>
    <xf numFmtId="0" fontId="53" fillId="24" borderId="0" xfId="0" applyFont="1" applyFill="1" applyBorder="1" applyAlignment="1" applyProtection="1">
      <alignment vertical="top" wrapText="1"/>
    </xf>
    <xf numFmtId="0" fontId="0" fillId="0" borderId="0" xfId="0" applyBorder="1" applyAlignment="1">
      <alignment vertical="top" wrapText="1"/>
    </xf>
    <xf numFmtId="0" fontId="3" fillId="24" borderId="13" xfId="0" applyFont="1" applyFill="1" applyBorder="1"/>
    <xf numFmtId="0" fontId="0" fillId="30" borderId="0" xfId="0" applyFill="1" applyBorder="1" applyAlignment="1">
      <alignment wrapText="1"/>
    </xf>
    <xf numFmtId="0" fontId="7" fillId="30" borderId="0" xfId="0" applyFont="1" applyFill="1" applyBorder="1" applyAlignment="1">
      <alignment horizontal="center" vertical="center" wrapText="1"/>
    </xf>
    <xf numFmtId="167" fontId="3" fillId="0" borderId="13" xfId="0" applyNumberFormat="1" applyFont="1" applyFill="1" applyBorder="1" applyAlignment="1">
      <alignment horizontal="right" vertical="top" wrapText="1"/>
    </xf>
    <xf numFmtId="0" fontId="57" fillId="24" borderId="0" xfId="0" applyFont="1" applyFill="1" applyBorder="1" applyAlignment="1">
      <alignment horizontal="left"/>
    </xf>
    <xf numFmtId="0" fontId="57" fillId="24" borderId="13" xfId="0" applyFont="1" applyFill="1" applyBorder="1" applyAlignment="1">
      <alignment horizontal="center" vertical="center"/>
    </xf>
    <xf numFmtId="0" fontId="39" fillId="24" borderId="13" xfId="0" applyFont="1" applyFill="1" applyBorder="1" applyAlignment="1">
      <alignment horizontal="center"/>
    </xf>
    <xf numFmtId="0" fontId="3" fillId="25" borderId="13" xfId="0" applyFont="1" applyFill="1" applyBorder="1"/>
    <xf numFmtId="3" fontId="3" fillId="35" borderId="13" xfId="0" applyNumberFormat="1" applyFont="1" applyFill="1" applyBorder="1" applyAlignment="1" applyProtection="1">
      <alignment horizontal="right" vertical="top"/>
      <protection locked="0"/>
    </xf>
    <xf numFmtId="164" fontId="67" fillId="35" borderId="13" xfId="0" applyNumberFormat="1" applyFont="1" applyFill="1" applyBorder="1" applyAlignment="1" applyProtection="1">
      <alignment horizontal="right" vertical="top"/>
    </xf>
    <xf numFmtId="0" fontId="3" fillId="24" borderId="13" xfId="0" applyFont="1" applyFill="1" applyBorder="1" applyAlignment="1">
      <alignment horizontal="center"/>
    </xf>
    <xf numFmtId="0" fontId="39" fillId="24" borderId="0" xfId="0" applyFont="1" applyFill="1" applyBorder="1" applyAlignment="1">
      <alignment horizontal="left"/>
    </xf>
    <xf numFmtId="0" fontId="57" fillId="24" borderId="13" xfId="0" applyFont="1" applyFill="1" applyBorder="1" applyAlignment="1">
      <alignment horizontal="left"/>
    </xf>
    <xf numFmtId="0" fontId="61" fillId="0" borderId="12" xfId="51" applyFont="1" applyFill="1" applyBorder="1" applyAlignment="1" applyProtection="1">
      <alignment horizontal="center"/>
    </xf>
    <xf numFmtId="0" fontId="61" fillId="0" borderId="13" xfId="51" applyFont="1" applyFill="1" applyBorder="1" applyAlignment="1" applyProtection="1">
      <alignment horizontal="center"/>
    </xf>
    <xf numFmtId="0" fontId="57" fillId="24" borderId="31" xfId="0" applyFont="1" applyFill="1" applyBorder="1" applyAlignment="1">
      <alignment horizontal="right"/>
    </xf>
    <xf numFmtId="1" fontId="57" fillId="24" borderId="13" xfId="0" applyNumberFormat="1" applyFont="1" applyFill="1" applyBorder="1" applyAlignment="1">
      <alignment horizontal="center" vertical="center"/>
    </xf>
    <xf numFmtId="1" fontId="39" fillId="24" borderId="13" xfId="0" applyNumberFormat="1" applyFont="1" applyFill="1" applyBorder="1" applyAlignment="1">
      <alignment horizontal="center"/>
    </xf>
    <xf numFmtId="167" fontId="3" fillId="31" borderId="14" xfId="0" applyNumberFormat="1" applyFont="1" applyFill="1" applyBorder="1" applyAlignment="1">
      <alignment horizontal="center" vertical="top" wrapText="1"/>
    </xf>
    <xf numFmtId="0" fontId="7" fillId="30" borderId="0" xfId="0" applyFont="1" applyFill="1" applyBorder="1" applyAlignment="1">
      <alignment horizontal="left" vertical="top" wrapText="1"/>
    </xf>
    <xf numFmtId="0" fontId="7" fillId="30" borderId="0" xfId="0" applyFont="1" applyFill="1" applyBorder="1" applyAlignment="1">
      <alignment horizontal="left" vertical="center" wrapText="1"/>
    </xf>
    <xf numFmtId="0" fontId="0" fillId="30" borderId="0" xfId="0" applyFill="1" applyBorder="1" applyAlignment="1">
      <alignment horizontal="left" vertical="center" wrapText="1"/>
    </xf>
    <xf numFmtId="0" fontId="0" fillId="30" borderId="0" xfId="0" applyFill="1" applyBorder="1" applyAlignment="1">
      <alignment wrapText="1"/>
    </xf>
    <xf numFmtId="0" fontId="35" fillId="30" borderId="19" xfId="0" applyFont="1" applyFill="1" applyBorder="1" applyAlignment="1" applyProtection="1">
      <alignment horizontal="center" wrapText="1"/>
      <protection locked="0"/>
    </xf>
    <xf numFmtId="0" fontId="0" fillId="30" borderId="20" xfId="0" applyFill="1" applyBorder="1" applyAlignment="1">
      <alignment wrapText="1"/>
    </xf>
    <xf numFmtId="3" fontId="3" fillId="30" borderId="13" xfId="0" applyNumberFormat="1" applyFont="1" applyFill="1" applyBorder="1" applyAlignment="1" applyProtection="1">
      <alignment horizontal="right" vertical="top"/>
      <protection locked="0"/>
    </xf>
    <xf numFmtId="0" fontId="3" fillId="30" borderId="14" xfId="0" applyFont="1" applyFill="1" applyBorder="1" applyAlignment="1">
      <alignment horizontal="left" vertical="top" wrapText="1"/>
    </xf>
    <xf numFmtId="3" fontId="37" fillId="28" borderId="13" xfId="0" applyNumberFormat="1" applyFont="1" applyFill="1" applyBorder="1" applyAlignment="1" applyProtection="1">
      <alignment horizontal="center" vertical="top"/>
      <protection locked="0"/>
    </xf>
    <xf numFmtId="167" fontId="37" fillId="28" borderId="14" xfId="0" applyNumberFormat="1" applyFont="1" applyFill="1" applyBorder="1" applyAlignment="1">
      <alignment horizontal="center" vertical="top" wrapText="1"/>
    </xf>
    <xf numFmtId="3" fontId="3" fillId="33" borderId="14" xfId="0" applyNumberFormat="1" applyFont="1" applyFill="1" applyBorder="1" applyAlignment="1" applyProtection="1">
      <alignment horizontal="center" vertical="top"/>
    </xf>
    <xf numFmtId="3" fontId="3" fillId="36" borderId="14" xfId="0" quotePrefix="1" applyNumberFormat="1" applyFont="1" applyFill="1" applyBorder="1" applyAlignment="1" applyProtection="1">
      <alignment horizontal="center" vertical="top"/>
    </xf>
    <xf numFmtId="0" fontId="56" fillId="24" borderId="0" xfId="0" applyFont="1" applyFill="1" applyBorder="1" applyAlignment="1">
      <alignment horizontal="center" vertical="center" wrapText="1"/>
    </xf>
    <xf numFmtId="0" fontId="5" fillId="0" borderId="0" xfId="0" applyFont="1" applyBorder="1" applyAlignment="1">
      <alignment horizontal="center" vertical="center" wrapText="1"/>
    </xf>
    <xf numFmtId="3" fontId="3" fillId="37" borderId="14" xfId="0" applyNumberFormat="1" applyFont="1" applyFill="1" applyBorder="1" applyAlignment="1" applyProtection="1">
      <alignment horizontal="center" vertical="top"/>
    </xf>
    <xf numFmtId="0" fontId="6" fillId="24" borderId="11" xfId="0" applyFont="1" applyFill="1" applyBorder="1" applyAlignment="1"/>
    <xf numFmtId="0" fontId="50" fillId="24" borderId="11" xfId="35" applyFill="1" applyBorder="1" applyAlignment="1" applyProtection="1"/>
    <xf numFmtId="0" fontId="6" fillId="30" borderId="0" xfId="0" applyFont="1" applyFill="1" applyBorder="1" applyAlignment="1"/>
    <xf numFmtId="0" fontId="6" fillId="30" borderId="0" xfId="0" applyFont="1" applyFill="1" applyBorder="1" applyAlignment="1">
      <alignment vertical="center" wrapText="1"/>
    </xf>
    <xf numFmtId="0" fontId="0" fillId="30" borderId="0" xfId="0" applyFill="1" applyBorder="1" applyAlignment="1">
      <alignment vertical="center" wrapText="1"/>
    </xf>
    <xf numFmtId="0" fontId="6" fillId="30" borderId="0" xfId="0" applyFont="1" applyFill="1" applyBorder="1" applyAlignment="1">
      <alignment wrapText="1"/>
    </xf>
    <xf numFmtId="0" fontId="34" fillId="30" borderId="0" xfId="0" applyFont="1" applyFill="1" applyBorder="1" applyAlignment="1">
      <alignment wrapText="1"/>
    </xf>
    <xf numFmtId="0" fontId="9" fillId="30" borderId="0" xfId="0" applyFont="1" applyFill="1" applyBorder="1" applyAlignment="1" applyProtection="1">
      <alignment horizontal="center" vertical="center" wrapText="1"/>
      <protection locked="0"/>
    </xf>
    <xf numFmtId="0" fontId="0" fillId="30" borderId="0" xfId="0" applyFill="1" applyBorder="1" applyAlignment="1">
      <alignment horizontal="center" wrapText="1"/>
    </xf>
    <xf numFmtId="0" fontId="2" fillId="30" borderId="0" xfId="0" applyFont="1" applyFill="1" applyAlignment="1">
      <alignment horizontal="right"/>
    </xf>
    <xf numFmtId="167" fontId="57" fillId="24" borderId="13" xfId="0" applyNumberFormat="1" applyFont="1" applyFill="1" applyBorder="1"/>
    <xf numFmtId="3" fontId="57" fillId="24" borderId="13" xfId="0" applyNumberFormat="1" applyFont="1" applyFill="1" applyBorder="1"/>
    <xf numFmtId="0" fontId="3" fillId="24" borderId="0" xfId="0" applyFont="1" applyFill="1" applyBorder="1" applyAlignment="1" applyProtection="1">
      <alignment horizontal="center"/>
    </xf>
    <xf numFmtId="3" fontId="3" fillId="37" borderId="14" xfId="0" quotePrefix="1" applyNumberFormat="1" applyFont="1" applyFill="1" applyBorder="1" applyAlignment="1" applyProtection="1">
      <alignment horizontal="center" vertical="top"/>
    </xf>
    <xf numFmtId="0" fontId="3" fillId="30" borderId="29" xfId="0" applyFont="1" applyFill="1" applyBorder="1" applyAlignment="1">
      <alignment horizontal="center" vertical="center" wrapText="1"/>
    </xf>
    <xf numFmtId="0" fontId="37" fillId="38" borderId="15" xfId="51" applyFont="1" applyFill="1" applyBorder="1" applyProtection="1"/>
    <xf numFmtId="9" fontId="37" fillId="38" borderId="12" xfId="51" applyNumberFormat="1" applyFont="1" applyFill="1" applyBorder="1" applyAlignment="1" applyProtection="1">
      <alignment horizontal="center"/>
      <protection hidden="1"/>
    </xf>
    <xf numFmtId="9" fontId="37" fillId="38" borderId="13" xfId="51" applyNumberFormat="1" applyFont="1" applyFill="1" applyBorder="1" applyAlignment="1" applyProtection="1">
      <alignment horizontal="center"/>
      <protection hidden="1"/>
    </xf>
    <xf numFmtId="9" fontId="37" fillId="38" borderId="14" xfId="51" applyNumberFormat="1" applyFont="1" applyFill="1" applyBorder="1" applyAlignment="1" applyProtection="1">
      <alignment horizontal="center"/>
      <protection hidden="1"/>
    </xf>
    <xf numFmtId="0" fontId="69" fillId="0" borderId="0" xfId="0" applyFont="1" applyAlignment="1">
      <alignment horizontal="center" vertical="center" readingOrder="1"/>
    </xf>
    <xf numFmtId="0" fontId="70" fillId="0" borderId="0" xfId="0" applyFont="1" applyAlignment="1">
      <alignment horizontal="center" vertical="center" readingOrder="1"/>
    </xf>
    <xf numFmtId="0" fontId="7" fillId="30" borderId="11" xfId="0" applyFont="1" applyFill="1" applyBorder="1" applyAlignment="1">
      <alignment horizontal="left" vertical="top" wrapText="1"/>
    </xf>
    <xf numFmtId="0" fontId="7" fillId="30" borderId="0" xfId="0" applyFont="1" applyFill="1" applyBorder="1" applyAlignment="1">
      <alignment horizontal="left" vertical="top" wrapText="1"/>
    </xf>
    <xf numFmtId="0" fontId="7" fillId="30" borderId="10" xfId="0" applyFont="1" applyFill="1" applyBorder="1" applyAlignment="1">
      <alignment horizontal="left" vertical="top" wrapText="1"/>
    </xf>
    <xf numFmtId="0" fontId="3" fillId="24" borderId="0" xfId="53" applyFont="1" applyFill="1"/>
    <xf numFmtId="0" fontId="2" fillId="24" borderId="0" xfId="53" applyFill="1"/>
    <xf numFmtId="0" fontId="3" fillId="24" borderId="0" xfId="53" applyFont="1" applyFill="1" applyBorder="1"/>
    <xf numFmtId="0" fontId="37" fillId="24" borderId="0" xfId="53" applyFont="1" applyFill="1" applyBorder="1"/>
    <xf numFmtId="0" fontId="57" fillId="24" borderId="0" xfId="53" applyFont="1" applyFill="1" applyBorder="1" applyAlignment="1">
      <alignment horizontal="right"/>
    </xf>
    <xf numFmtId="0" fontId="39" fillId="24" borderId="0" xfId="53" applyFont="1" applyFill="1" applyBorder="1" applyAlignment="1">
      <alignment horizontal="right"/>
    </xf>
    <xf numFmtId="0" fontId="42" fillId="24" borderId="22" xfId="53" applyFont="1" applyFill="1" applyBorder="1"/>
    <xf numFmtId="0" fontId="3" fillId="24" borderId="22" xfId="53" applyFont="1" applyFill="1" applyBorder="1"/>
    <xf numFmtId="0" fontId="2" fillId="24" borderId="22" xfId="53" applyFill="1" applyBorder="1"/>
    <xf numFmtId="0" fontId="2" fillId="24" borderId="0" xfId="53" applyFill="1" applyBorder="1"/>
    <xf numFmtId="0" fontId="57" fillId="24" borderId="0" xfId="53" applyFont="1" applyFill="1" applyBorder="1" applyAlignment="1">
      <alignment horizontal="right" vertical="center"/>
    </xf>
    <xf numFmtId="0" fontId="3" fillId="24" borderId="16" xfId="53" applyFont="1" applyFill="1" applyBorder="1"/>
    <xf numFmtId="0" fontId="3" fillId="24" borderId="17" xfId="53" applyFont="1" applyFill="1" applyBorder="1"/>
    <xf numFmtId="0" fontId="2" fillId="24" borderId="17" xfId="53" applyFill="1" applyBorder="1"/>
    <xf numFmtId="0" fontId="3" fillId="24" borderId="18" xfId="53" applyFont="1" applyFill="1" applyBorder="1"/>
    <xf numFmtId="0" fontId="56" fillId="24" borderId="13" xfId="53" applyFont="1" applyFill="1" applyBorder="1" applyAlignment="1">
      <alignment horizontal="center"/>
    </xf>
    <xf numFmtId="0" fontId="3" fillId="24" borderId="19" xfId="53" applyFont="1" applyFill="1" applyBorder="1"/>
    <xf numFmtId="0" fontId="2" fillId="24" borderId="0" xfId="53" applyFill="1" applyBorder="1" applyProtection="1"/>
    <xf numFmtId="0" fontId="30" fillId="24" borderId="0" xfId="53" applyFont="1" applyFill="1" applyBorder="1" applyAlignment="1" applyProtection="1"/>
    <xf numFmtId="0" fontId="3" fillId="24" borderId="0" xfId="53" applyFont="1" applyFill="1" applyBorder="1" applyAlignment="1" applyProtection="1"/>
    <xf numFmtId="0" fontId="3" fillId="24" borderId="20" xfId="53" applyFont="1" applyFill="1" applyBorder="1" applyProtection="1"/>
    <xf numFmtId="0" fontId="3" fillId="24" borderId="19" xfId="53" applyFont="1" applyFill="1" applyBorder="1" applyAlignment="1"/>
    <xf numFmtId="0" fontId="3" fillId="24" borderId="20" xfId="53" applyFont="1" applyFill="1" applyBorder="1" applyAlignment="1" applyProtection="1"/>
    <xf numFmtId="0" fontId="37" fillId="24" borderId="0" xfId="53" applyFont="1" applyFill="1" applyBorder="1" applyAlignment="1"/>
    <xf numFmtId="0" fontId="3" fillId="24" borderId="0" xfId="53" applyFont="1" applyFill="1" applyBorder="1" applyAlignment="1"/>
    <xf numFmtId="0" fontId="3" fillId="24" borderId="0" xfId="53" applyFont="1" applyFill="1" applyAlignment="1"/>
    <xf numFmtId="0" fontId="35" fillId="30" borderId="0" xfId="53" applyFont="1" applyFill="1" applyBorder="1" applyAlignment="1">
      <alignment horizontal="center" vertical="center" wrapText="1"/>
    </xf>
    <xf numFmtId="0" fontId="5" fillId="30" borderId="0" xfId="53" applyFont="1" applyFill="1" applyAlignment="1">
      <alignment horizontal="center" vertical="center" wrapText="1"/>
    </xf>
    <xf numFmtId="0" fontId="3" fillId="30" borderId="0" xfId="53" applyFont="1" applyFill="1" applyBorder="1" applyAlignment="1" applyProtection="1">
      <alignment horizontal="center" vertical="center"/>
    </xf>
    <xf numFmtId="0" fontId="3" fillId="30" borderId="0" xfId="53" applyFont="1" applyFill="1" applyBorder="1"/>
    <xf numFmtId="0" fontId="5" fillId="30" borderId="0" xfId="53" applyFont="1" applyFill="1" applyAlignment="1">
      <alignment vertical="top" wrapText="1"/>
    </xf>
    <xf numFmtId="0" fontId="3" fillId="30" borderId="0" xfId="53" applyFont="1" applyFill="1" applyBorder="1" applyAlignment="1" applyProtection="1"/>
    <xf numFmtId="0" fontId="39" fillId="24" borderId="0" xfId="53" applyFont="1" applyFill="1" applyBorder="1" applyAlignment="1">
      <alignment horizontal="left"/>
    </xf>
    <xf numFmtId="0" fontId="7" fillId="31" borderId="13" xfId="53" applyFont="1" applyFill="1" applyBorder="1" applyAlignment="1">
      <alignment horizontal="center" vertical="center"/>
    </xf>
    <xf numFmtId="0" fontId="7" fillId="33" borderId="13" xfId="53" applyFont="1" applyFill="1" applyBorder="1" applyAlignment="1">
      <alignment horizontal="center" vertical="center"/>
    </xf>
    <xf numFmtId="0" fontId="7" fillId="32" borderId="13" xfId="53" applyFont="1" applyFill="1" applyBorder="1" applyAlignment="1" applyProtection="1">
      <alignment horizontal="center" vertical="center" wrapText="1"/>
    </xf>
    <xf numFmtId="49" fontId="7" fillId="32" borderId="13" xfId="53" applyNumberFormat="1" applyFont="1" applyFill="1" applyBorder="1" applyAlignment="1">
      <alignment horizontal="center" vertical="center" wrapText="1" shrinkToFit="1"/>
    </xf>
    <xf numFmtId="49" fontId="7" fillId="32" borderId="14" xfId="53" applyNumberFormat="1" applyFont="1" applyFill="1" applyBorder="1" applyAlignment="1">
      <alignment horizontal="center" vertical="center" wrapText="1" shrinkToFit="1"/>
    </xf>
    <xf numFmtId="0" fontId="56" fillId="24" borderId="13" xfId="53" applyFont="1" applyFill="1" applyBorder="1" applyAlignment="1">
      <alignment horizontal="right"/>
    </xf>
    <xf numFmtId="0" fontId="56" fillId="24" borderId="0" xfId="53" applyFont="1" applyFill="1" applyBorder="1" applyAlignment="1">
      <alignment horizontal="center" vertical="center" wrapText="1"/>
    </xf>
    <xf numFmtId="0" fontId="57" fillId="24" borderId="0" xfId="53" applyFont="1" applyFill="1"/>
    <xf numFmtId="0" fontId="3" fillId="0" borderId="14" xfId="53" applyFont="1" applyFill="1" applyBorder="1" applyAlignment="1">
      <alignment horizontal="left" vertical="top" wrapText="1"/>
    </xf>
    <xf numFmtId="3" fontId="3" fillId="0" borderId="13" xfId="53" applyNumberFormat="1" applyFont="1" applyFill="1" applyBorder="1" applyAlignment="1" applyProtection="1">
      <alignment horizontal="right" vertical="top"/>
      <protection locked="0"/>
    </xf>
    <xf numFmtId="167" fontId="3" fillId="31" borderId="14" xfId="53" applyNumberFormat="1" applyFont="1" applyFill="1" applyBorder="1" applyAlignment="1">
      <alignment horizontal="right" vertical="top" wrapText="1"/>
    </xf>
    <xf numFmtId="0" fontId="5" fillId="30" borderId="0" xfId="53" applyFont="1" applyFill="1" applyAlignment="1">
      <alignment horizontal="right" vertical="top" wrapText="1"/>
    </xf>
    <xf numFmtId="164" fontId="3" fillId="0" borderId="13" xfId="53" applyNumberFormat="1" applyFont="1" applyFill="1" applyBorder="1" applyAlignment="1" applyProtection="1">
      <alignment horizontal="right" vertical="top"/>
    </xf>
    <xf numFmtId="3" fontId="3" fillId="33" borderId="14" xfId="53" applyNumberFormat="1" applyFont="1" applyFill="1" applyBorder="1" applyAlignment="1" applyProtection="1">
      <alignment horizontal="center" vertical="top"/>
    </xf>
    <xf numFmtId="0" fontId="3" fillId="30" borderId="0" xfId="53" applyFont="1" applyFill="1" applyBorder="1" applyAlignment="1" applyProtection="1">
      <alignment horizontal="right"/>
    </xf>
    <xf numFmtId="165" fontId="3" fillId="24" borderId="13" xfId="53" applyNumberFormat="1" applyFont="1" applyFill="1" applyBorder="1" applyAlignment="1">
      <alignment horizontal="right" vertical="top" wrapText="1"/>
    </xf>
    <xf numFmtId="165" fontId="3" fillId="24" borderId="31" xfId="53" applyNumberFormat="1" applyFont="1" applyFill="1" applyBorder="1" applyAlignment="1" applyProtection="1">
      <alignment horizontal="right" vertical="top"/>
    </xf>
    <xf numFmtId="3" fontId="3" fillId="0" borderId="14" xfId="53" applyNumberFormat="1" applyFont="1" applyFill="1" applyBorder="1" applyAlignment="1" applyProtection="1">
      <alignment horizontal="right" vertical="top"/>
    </xf>
    <xf numFmtId="0" fontId="57" fillId="24" borderId="13" xfId="53" applyFont="1" applyFill="1" applyBorder="1" applyAlignment="1">
      <alignment horizontal="right"/>
    </xf>
    <xf numFmtId="1" fontId="57" fillId="0" borderId="13" xfId="53" applyNumberFormat="1" applyFont="1" applyFill="1" applyBorder="1"/>
    <xf numFmtId="0" fontId="56" fillId="24" borderId="29" xfId="53" applyFont="1" applyFill="1" applyBorder="1"/>
    <xf numFmtId="0" fontId="57" fillId="24" borderId="13" xfId="53" applyFont="1" applyFill="1" applyBorder="1"/>
    <xf numFmtId="164" fontId="57" fillId="24" borderId="13" xfId="53" applyNumberFormat="1" applyFont="1" applyFill="1" applyBorder="1"/>
    <xf numFmtId="3" fontId="3" fillId="35" borderId="14" xfId="53" quotePrefix="1" applyNumberFormat="1" applyFont="1" applyFill="1" applyBorder="1" applyAlignment="1" applyProtection="1">
      <alignment horizontal="center" vertical="top"/>
    </xf>
    <xf numFmtId="0" fontId="37" fillId="27" borderId="14" xfId="53" applyFont="1" applyFill="1" applyBorder="1" applyAlignment="1">
      <alignment horizontal="left" vertical="top" wrapText="1"/>
    </xf>
    <xf numFmtId="3" fontId="37" fillId="27" borderId="13" xfId="53" applyNumberFormat="1" applyFont="1" applyFill="1" applyBorder="1" applyAlignment="1" applyProtection="1">
      <alignment horizontal="right" vertical="top"/>
      <protection locked="0"/>
    </xf>
    <xf numFmtId="167" fontId="37" fillId="27" borderId="14" xfId="53" applyNumberFormat="1" applyFont="1" applyFill="1" applyBorder="1" applyAlignment="1">
      <alignment horizontal="right" vertical="top" wrapText="1"/>
    </xf>
    <xf numFmtId="164" fontId="37" fillId="27" borderId="13" xfId="53" applyNumberFormat="1" applyFont="1" applyFill="1" applyBorder="1" applyAlignment="1" applyProtection="1">
      <alignment horizontal="right" vertical="top"/>
    </xf>
    <xf numFmtId="164" fontId="37" fillId="27" borderId="14" xfId="53" quotePrefix="1" applyNumberFormat="1" applyFont="1" applyFill="1" applyBorder="1" applyAlignment="1" applyProtection="1">
      <alignment horizontal="center" vertical="top"/>
    </xf>
    <xf numFmtId="165" fontId="37" fillId="27" borderId="13" xfId="53" applyNumberFormat="1" applyFont="1" applyFill="1" applyBorder="1" applyAlignment="1">
      <alignment horizontal="right" vertical="top" wrapText="1"/>
    </xf>
    <xf numFmtId="165" fontId="37" fillId="27" borderId="31" xfId="53" applyNumberFormat="1" applyFont="1" applyFill="1" applyBorder="1" applyAlignment="1" applyProtection="1">
      <alignment horizontal="right" vertical="top"/>
    </xf>
    <xf numFmtId="3" fontId="37" fillId="27" borderId="14" xfId="53" applyNumberFormat="1" applyFont="1" applyFill="1" applyBorder="1" applyAlignment="1" applyProtection="1">
      <alignment horizontal="right" vertical="top"/>
    </xf>
    <xf numFmtId="0" fontId="37" fillId="28" borderId="14" xfId="53" applyFont="1" applyFill="1" applyBorder="1" applyAlignment="1">
      <alignment horizontal="left" vertical="top" wrapText="1"/>
    </xf>
    <xf numFmtId="3" fontId="37" fillId="28" borderId="13" xfId="53" applyNumberFormat="1" applyFont="1" applyFill="1" applyBorder="1" applyAlignment="1" applyProtection="1">
      <alignment horizontal="right" vertical="top"/>
      <protection locked="0"/>
    </xf>
    <xf numFmtId="167" fontId="37" fillId="28" borderId="14" xfId="53" applyNumberFormat="1" applyFont="1" applyFill="1" applyBorder="1" applyAlignment="1">
      <alignment horizontal="right" vertical="top" wrapText="1"/>
    </xf>
    <xf numFmtId="164" fontId="37" fillId="28" borderId="13" xfId="53" applyNumberFormat="1" applyFont="1" applyFill="1" applyBorder="1" applyAlignment="1" applyProtection="1">
      <alignment horizontal="right" vertical="top"/>
    </xf>
    <xf numFmtId="164" fontId="37" fillId="28" borderId="14" xfId="53" quotePrefix="1" applyNumberFormat="1" applyFont="1" applyFill="1" applyBorder="1" applyAlignment="1" applyProtection="1">
      <alignment horizontal="center" vertical="top"/>
    </xf>
    <xf numFmtId="165" fontId="37" fillId="28" borderId="13" xfId="53" applyNumberFormat="1" applyFont="1" applyFill="1" applyBorder="1" applyAlignment="1">
      <alignment horizontal="right" vertical="top" wrapText="1"/>
    </xf>
    <xf numFmtId="165" fontId="37" fillId="28" borderId="13" xfId="53" quotePrefix="1" applyNumberFormat="1" applyFont="1" applyFill="1" applyBorder="1" applyAlignment="1">
      <alignment horizontal="center" vertical="top" wrapText="1"/>
    </xf>
    <xf numFmtId="165" fontId="37" fillId="28" borderId="14" xfId="53" quotePrefix="1" applyNumberFormat="1" applyFont="1" applyFill="1" applyBorder="1" applyAlignment="1">
      <alignment horizontal="center" vertical="top" wrapText="1"/>
    </xf>
    <xf numFmtId="0" fontId="35" fillId="0" borderId="0" xfId="53" applyFont="1" applyBorder="1" applyAlignment="1">
      <alignment horizontal="center" vertical="center" wrapText="1"/>
    </xf>
    <xf numFmtId="3" fontId="3" fillId="24" borderId="0" xfId="53" applyNumberFormat="1" applyFont="1" applyFill="1" applyBorder="1" applyAlignment="1">
      <alignment horizontal="center"/>
    </xf>
    <xf numFmtId="0" fontId="3" fillId="24" borderId="0" xfId="53" applyFont="1" applyFill="1" applyBorder="1" applyProtection="1"/>
    <xf numFmtId="0" fontId="57" fillId="24" borderId="0" xfId="53" applyFont="1" applyFill="1" applyBorder="1"/>
    <xf numFmtId="0" fontId="10" fillId="24" borderId="0" xfId="53" applyFont="1" applyFill="1" applyBorder="1" applyAlignment="1">
      <alignment wrapText="1"/>
    </xf>
    <xf numFmtId="0" fontId="36" fillId="24" borderId="0" xfId="53" applyFont="1" applyFill="1" applyBorder="1" applyAlignment="1" applyProtection="1">
      <alignment horizontal="center" wrapText="1"/>
    </xf>
    <xf numFmtId="0" fontId="2" fillId="24" borderId="0" xfId="53" applyFill="1" applyBorder="1" applyAlignment="1" applyProtection="1">
      <alignment horizontal="center" wrapText="1"/>
    </xf>
    <xf numFmtId="0" fontId="3" fillId="24" borderId="21" xfId="53" applyFont="1" applyFill="1" applyBorder="1"/>
    <xf numFmtId="0" fontId="3" fillId="24" borderId="23" xfId="53" applyFont="1" applyFill="1" applyBorder="1"/>
    <xf numFmtId="0" fontId="58" fillId="24" borderId="0" xfId="53" applyFont="1" applyFill="1" applyBorder="1"/>
    <xf numFmtId="0" fontId="2" fillId="30" borderId="0" xfId="53" applyFill="1" applyBorder="1" applyAlignment="1">
      <alignment vertical="top" wrapText="1"/>
    </xf>
    <xf numFmtId="0" fontId="2" fillId="24" borderId="0" xfId="53" applyFill="1" applyBorder="1" applyAlignment="1" applyProtection="1"/>
    <xf numFmtId="0" fontId="58" fillId="24" borderId="0" xfId="53" applyFont="1" applyFill="1" applyBorder="1" applyAlignment="1"/>
    <xf numFmtId="0" fontId="5" fillId="30" borderId="0" xfId="53" applyFont="1" applyFill="1" applyBorder="1" applyAlignment="1">
      <alignment vertical="top" wrapText="1"/>
    </xf>
    <xf numFmtId="0" fontId="7" fillId="30" borderId="0" xfId="53" applyFont="1" applyFill="1" applyBorder="1" applyAlignment="1">
      <alignment horizontal="center" vertical="center"/>
    </xf>
    <xf numFmtId="0" fontId="3" fillId="30" borderId="0" xfId="53" applyFont="1" applyFill="1" applyBorder="1" applyAlignment="1">
      <alignment horizontal="left" vertical="top" wrapText="1"/>
    </xf>
    <xf numFmtId="0" fontId="2" fillId="30" borderId="0" xfId="53" applyFill="1"/>
    <xf numFmtId="0" fontId="37" fillId="30" borderId="0" xfId="53" applyFont="1" applyFill="1" applyBorder="1"/>
    <xf numFmtId="0" fontId="37" fillId="30" borderId="0" xfId="53" applyFont="1" applyFill="1" applyBorder="1" applyAlignment="1">
      <alignment horizontal="left" vertical="top" wrapText="1"/>
    </xf>
    <xf numFmtId="0" fontId="56" fillId="24" borderId="13" xfId="53" applyFont="1" applyFill="1" applyBorder="1" applyAlignment="1">
      <alignment horizontal="right" vertical="center"/>
    </xf>
    <xf numFmtId="2" fontId="57" fillId="24" borderId="13" xfId="53" applyNumberFormat="1" applyFont="1" applyFill="1" applyBorder="1" applyAlignment="1">
      <alignment horizontal="right"/>
    </xf>
    <xf numFmtId="0" fontId="57" fillId="24" borderId="13" xfId="53" applyFont="1" applyFill="1" applyBorder="1" applyAlignment="1">
      <alignment horizontal="center"/>
    </xf>
    <xf numFmtId="0" fontId="56" fillId="24" borderId="28" xfId="53" applyFont="1" applyFill="1" applyBorder="1" applyAlignment="1">
      <alignment horizontal="right"/>
    </xf>
    <xf numFmtId="0" fontId="56" fillId="24" borderId="26" xfId="53" applyFont="1" applyFill="1" applyBorder="1"/>
    <xf numFmtId="3" fontId="56" fillId="24" borderId="28" xfId="53" applyNumberFormat="1" applyFont="1" applyFill="1" applyBorder="1" applyAlignment="1">
      <alignment horizontal="right"/>
    </xf>
    <xf numFmtId="0" fontId="3" fillId="0" borderId="13" xfId="53" applyFont="1" applyFill="1" applyBorder="1" applyAlignment="1"/>
    <xf numFmtId="0" fontId="3" fillId="24" borderId="13" xfId="53" applyFont="1" applyFill="1" applyBorder="1" applyAlignment="1"/>
    <xf numFmtId="0" fontId="3" fillId="24" borderId="13" xfId="53" applyFont="1" applyFill="1" applyBorder="1" applyAlignment="1">
      <alignment wrapText="1"/>
    </xf>
    <xf numFmtId="0" fontId="56" fillId="24" borderId="13" xfId="53" applyFont="1" applyFill="1" applyBorder="1" applyAlignment="1">
      <alignment horizontal="center" vertical="center"/>
    </xf>
    <xf numFmtId="1" fontId="57" fillId="24" borderId="13" xfId="53" applyNumberFormat="1" applyFont="1" applyFill="1" applyBorder="1" applyAlignment="1">
      <alignment horizontal="center"/>
    </xf>
    <xf numFmtId="0" fontId="43" fillId="24" borderId="22" xfId="53" applyFont="1" applyFill="1" applyBorder="1"/>
    <xf numFmtId="0" fontId="44" fillId="24" borderId="22" xfId="53" applyFont="1" applyFill="1" applyBorder="1"/>
    <xf numFmtId="0" fontId="30" fillId="24" borderId="0" xfId="53" applyFont="1" applyFill="1" applyBorder="1" applyAlignment="1"/>
    <xf numFmtId="0" fontId="3" fillId="24" borderId="20" xfId="53" applyFont="1" applyFill="1" applyBorder="1"/>
    <xf numFmtId="0" fontId="2" fillId="30" borderId="0" xfId="53" applyFill="1" applyBorder="1" applyAlignment="1">
      <alignment wrapText="1"/>
    </xf>
    <xf numFmtId="0" fontId="2" fillId="24" borderId="0" xfId="53" applyFill="1" applyBorder="1" applyAlignment="1"/>
    <xf numFmtId="0" fontId="3" fillId="24" borderId="20" xfId="53" applyFont="1" applyFill="1" applyBorder="1" applyAlignment="1"/>
    <xf numFmtId="0" fontId="56" fillId="30" borderId="13" xfId="53" applyFont="1" applyFill="1" applyBorder="1" applyAlignment="1">
      <alignment horizontal="center" wrapText="1"/>
    </xf>
    <xf numFmtId="0" fontId="57" fillId="24" borderId="31" xfId="53" applyFont="1" applyFill="1" applyBorder="1" applyAlignment="1">
      <alignment horizontal="centerContinuous"/>
    </xf>
    <xf numFmtId="0" fontId="57" fillId="24" borderId="28" xfId="53" applyFont="1" applyFill="1" applyBorder="1" applyAlignment="1">
      <alignment horizontal="centerContinuous" vertical="center"/>
    </xf>
    <xf numFmtId="167" fontId="57" fillId="24" borderId="13" xfId="53" applyNumberFormat="1" applyFont="1" applyFill="1" applyBorder="1" applyAlignment="1">
      <alignment horizontal="right"/>
    </xf>
    <xf numFmtId="0" fontId="36" fillId="24" borderId="0" xfId="53" applyFont="1" applyFill="1" applyBorder="1" applyAlignment="1">
      <alignment horizontal="center" wrapText="1"/>
    </xf>
    <xf numFmtId="0" fontId="2" fillId="24" borderId="0" xfId="53" applyFill="1" applyBorder="1" applyAlignment="1">
      <alignment horizontal="center" wrapText="1"/>
    </xf>
    <xf numFmtId="0" fontId="57" fillId="24" borderId="0" xfId="53" applyFont="1" applyFill="1" applyBorder="1" applyAlignment="1">
      <alignment horizontal="left"/>
    </xf>
    <xf numFmtId="0" fontId="3" fillId="30" borderId="0" xfId="53" applyFont="1" applyFill="1" applyBorder="1" applyAlignment="1"/>
    <xf numFmtId="0" fontId="7" fillId="30" borderId="0" xfId="53" applyFont="1" applyFill="1" applyBorder="1" applyAlignment="1">
      <alignment horizontal="center" vertical="center" wrapText="1"/>
    </xf>
    <xf numFmtId="0" fontId="7" fillId="26" borderId="13" xfId="53" applyFont="1" applyFill="1" applyBorder="1" applyAlignment="1">
      <alignment horizontal="center" vertical="center"/>
    </xf>
    <xf numFmtId="0" fontId="7" fillId="26" borderId="14" xfId="53" applyFont="1" applyFill="1" applyBorder="1" applyAlignment="1">
      <alignment horizontal="center" vertical="center"/>
    </xf>
    <xf numFmtId="0" fontId="57" fillId="24" borderId="13" xfId="53" applyFont="1" applyFill="1" applyBorder="1" applyAlignment="1">
      <alignment horizontal="center" vertical="center"/>
    </xf>
    <xf numFmtId="167" fontId="3" fillId="0" borderId="13" xfId="53" applyNumberFormat="1" applyFont="1" applyFill="1" applyBorder="1" applyAlignment="1">
      <alignment horizontal="right" vertical="top" wrapText="1"/>
    </xf>
    <xf numFmtId="167" fontId="3" fillId="0" borderId="14" xfId="53" applyNumberFormat="1" applyFont="1" applyFill="1" applyBorder="1" applyAlignment="1">
      <alignment horizontal="right" vertical="top" wrapText="1"/>
    </xf>
    <xf numFmtId="0" fontId="39" fillId="24" borderId="13" xfId="53" applyFont="1" applyFill="1" applyBorder="1" applyAlignment="1">
      <alignment horizontal="center"/>
    </xf>
    <xf numFmtId="167" fontId="37" fillId="27" borderId="13" xfId="53" applyNumberFormat="1" applyFont="1" applyFill="1" applyBorder="1" applyAlignment="1" applyProtection="1">
      <alignment horizontal="center"/>
      <protection locked="0"/>
    </xf>
    <xf numFmtId="167" fontId="37" fillId="27" borderId="14" xfId="53" applyNumberFormat="1" applyFont="1" applyFill="1" applyBorder="1" applyAlignment="1" applyProtection="1">
      <alignment horizontal="center"/>
      <protection locked="0"/>
    </xf>
    <xf numFmtId="167" fontId="37" fillId="28" borderId="13" xfId="53" applyNumberFormat="1" applyFont="1" applyFill="1" applyBorder="1" applyAlignment="1">
      <alignment horizontal="center"/>
    </xf>
    <xf numFmtId="9" fontId="57" fillId="24" borderId="13" xfId="53" applyNumberFormat="1" applyFont="1" applyFill="1" applyBorder="1" applyAlignment="1">
      <alignment horizontal="center"/>
    </xf>
    <xf numFmtId="9" fontId="37" fillId="27" borderId="13" xfId="53" applyNumberFormat="1" applyFont="1" applyFill="1" applyBorder="1" applyAlignment="1" applyProtection="1">
      <alignment horizontal="right"/>
      <protection locked="0"/>
    </xf>
    <xf numFmtId="167" fontId="37" fillId="27" borderId="13" xfId="53" applyNumberFormat="1" applyFont="1" applyFill="1" applyBorder="1" applyAlignment="1" applyProtection="1">
      <alignment horizontal="right"/>
      <protection locked="0"/>
    </xf>
    <xf numFmtId="167" fontId="37" fillId="27" borderId="14" xfId="53" applyNumberFormat="1" applyFont="1" applyFill="1" applyBorder="1" applyAlignment="1" applyProtection="1">
      <alignment horizontal="right"/>
      <protection locked="0"/>
    </xf>
    <xf numFmtId="9" fontId="37" fillId="28" borderId="13" xfId="53" applyNumberFormat="1" applyFont="1" applyFill="1" applyBorder="1" applyAlignment="1">
      <alignment horizontal="right"/>
    </xf>
    <xf numFmtId="167" fontId="37" fillId="28" borderId="13" xfId="53" applyNumberFormat="1" applyFont="1" applyFill="1" applyBorder="1" applyAlignment="1">
      <alignment horizontal="right"/>
    </xf>
    <xf numFmtId="167" fontId="37" fillId="28" borderId="14" xfId="53" applyNumberFormat="1" applyFont="1" applyFill="1" applyBorder="1" applyAlignment="1">
      <alignment horizontal="right"/>
    </xf>
    <xf numFmtId="0" fontId="3" fillId="24" borderId="0" xfId="53" applyFont="1" applyFill="1" applyProtection="1"/>
    <xf numFmtId="0" fontId="2" fillId="24" borderId="0" xfId="53" applyFill="1" applyProtection="1"/>
    <xf numFmtId="0" fontId="37" fillId="24" borderId="0" xfId="53" applyFont="1" applyFill="1" applyBorder="1" applyProtection="1"/>
    <xf numFmtId="0" fontId="57" fillId="24" borderId="0" xfId="53" applyFont="1" applyFill="1" applyBorder="1" applyAlignment="1" applyProtection="1">
      <alignment horizontal="right"/>
    </xf>
    <xf numFmtId="0" fontId="39" fillId="24" borderId="0" xfId="53" applyFont="1" applyFill="1" applyBorder="1" applyAlignment="1" applyProtection="1">
      <alignment horizontal="right"/>
    </xf>
    <xf numFmtId="0" fontId="37" fillId="24" borderId="0" xfId="53" applyFont="1" applyFill="1" applyBorder="1" applyAlignment="1" applyProtection="1">
      <alignment horizontal="right"/>
    </xf>
    <xf numFmtId="0" fontId="53" fillId="24" borderId="0" xfId="53" applyFont="1" applyFill="1" applyBorder="1" applyAlignment="1" applyProtection="1">
      <alignment vertical="top" wrapText="1"/>
    </xf>
    <xf numFmtId="0" fontId="2" fillId="0" borderId="0" xfId="53" applyBorder="1" applyAlignment="1">
      <alignment vertical="top" wrapText="1"/>
    </xf>
    <xf numFmtId="0" fontId="3" fillId="24" borderId="0" xfId="53" applyFont="1" applyFill="1" applyAlignment="1" applyProtection="1"/>
    <xf numFmtId="0" fontId="57" fillId="24" borderId="0" xfId="53" applyFont="1" applyFill="1" applyProtection="1"/>
    <xf numFmtId="0" fontId="46" fillId="24" borderId="0" xfId="0" applyFont="1" applyFill="1" applyBorder="1" applyAlignment="1">
      <alignment horizontal="right" vertical="top" wrapText="1"/>
    </xf>
    <xf numFmtId="0" fontId="0" fillId="0" borderId="0" xfId="0" applyAlignment="1">
      <alignment wrapText="1"/>
    </xf>
    <xf numFmtId="0" fontId="0" fillId="0" borderId="25" xfId="0" applyBorder="1" applyAlignment="1">
      <alignment wrapText="1"/>
    </xf>
    <xf numFmtId="0" fontId="36" fillId="24" borderId="0" xfId="0" applyFont="1" applyFill="1" applyBorder="1" applyAlignment="1">
      <alignment wrapText="1"/>
    </xf>
    <xf numFmtId="0" fontId="31" fillId="0" borderId="24" xfId="0" applyFont="1" applyBorder="1" applyAlignment="1">
      <alignment horizontal="center" wrapText="1"/>
    </xf>
    <xf numFmtId="0" fontId="0" fillId="0" borderId="24" xfId="0" applyBorder="1" applyAlignment="1">
      <alignment wrapText="1"/>
    </xf>
    <xf numFmtId="0" fontId="31" fillId="24" borderId="19" xfId="0" applyFont="1" applyFill="1"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2" fillId="24"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9" fontId="2" fillId="24" borderId="0" xfId="45" applyFont="1" applyFill="1" applyBorder="1" applyAlignment="1" applyProtection="1">
      <alignment horizontal="center" vertical="center" wrapText="1"/>
    </xf>
    <xf numFmtId="9" fontId="2" fillId="0" borderId="0" xfId="45" applyFont="1" applyBorder="1" applyAlignment="1" applyProtection="1">
      <alignment horizontal="center" vertical="center" wrapText="1"/>
    </xf>
    <xf numFmtId="0" fontId="0" fillId="0" borderId="0" xfId="0" applyBorder="1" applyAlignment="1">
      <alignment horizontal="center" vertical="center" wrapText="1"/>
    </xf>
    <xf numFmtId="0" fontId="7" fillId="30" borderId="0" xfId="0" applyFont="1" applyFill="1" applyBorder="1" applyAlignment="1">
      <alignment horizontal="left" vertical="top" wrapText="1"/>
    </xf>
    <xf numFmtId="0" fontId="3" fillId="30" borderId="0" xfId="0" applyFont="1" applyFill="1" applyBorder="1" applyAlignment="1">
      <alignment horizontal="center" vertical="center" wrapText="1"/>
    </xf>
    <xf numFmtId="0" fontId="7" fillId="30" borderId="11" xfId="0" applyFont="1" applyFill="1" applyBorder="1" applyAlignment="1">
      <alignment horizontal="left" vertical="top" wrapText="1"/>
    </xf>
    <xf numFmtId="0" fontId="7" fillId="30" borderId="10" xfId="0" applyFont="1" applyFill="1" applyBorder="1" applyAlignment="1">
      <alignment horizontal="left" vertical="top" wrapText="1"/>
    </xf>
    <xf numFmtId="0" fontId="55" fillId="30" borderId="10" xfId="0" applyFont="1" applyFill="1" applyBorder="1" applyAlignment="1">
      <alignment vertical="center" wrapText="1"/>
    </xf>
    <xf numFmtId="0" fontId="0" fillId="30" borderId="0" xfId="0" applyFill="1" applyBorder="1" applyAlignment="1">
      <alignment wrapText="1"/>
    </xf>
    <xf numFmtId="0" fontId="0" fillId="30" borderId="10" xfId="0" applyFill="1" applyBorder="1" applyAlignment="1">
      <alignment wrapText="1"/>
    </xf>
    <xf numFmtId="0" fontId="3" fillId="30" borderId="0" xfId="0" applyFont="1" applyFill="1" applyBorder="1" applyAlignment="1">
      <alignment horizontal="left" vertical="top" wrapText="1"/>
    </xf>
    <xf numFmtId="0" fontId="0" fillId="0" borderId="0" xfId="0" applyBorder="1" applyAlignment="1">
      <alignment horizontal="left" vertical="top" wrapText="1"/>
    </xf>
    <xf numFmtId="0" fontId="3" fillId="30" borderId="10" xfId="0" applyFont="1" applyFill="1" applyBorder="1" applyAlignment="1">
      <alignment horizontal="left" vertical="top" wrapText="1"/>
    </xf>
    <xf numFmtId="0" fontId="0" fillId="0" borderId="10" xfId="0" applyBorder="1" applyAlignment="1">
      <alignment horizontal="left" vertical="top" wrapText="1"/>
    </xf>
    <xf numFmtId="0" fontId="7" fillId="30" borderId="0" xfId="0" applyFont="1" applyFill="1" applyAlignment="1">
      <alignment wrapText="1"/>
    </xf>
    <xf numFmtId="0" fontId="0" fillId="30" borderId="0" xfId="0" applyFill="1" applyAlignment="1">
      <alignment wrapText="1"/>
    </xf>
    <xf numFmtId="0" fontId="7" fillId="30" borderId="11" xfId="0" applyFont="1" applyFill="1" applyBorder="1" applyAlignment="1">
      <alignment vertical="top" wrapText="1"/>
    </xf>
    <xf numFmtId="0" fontId="7" fillId="30" borderId="0" xfId="0" applyFont="1" applyFill="1" applyBorder="1" applyAlignment="1">
      <alignment vertical="top" wrapText="1"/>
    </xf>
    <xf numFmtId="0" fontId="5" fillId="30" borderId="46" xfId="0" applyFont="1" applyFill="1" applyBorder="1" applyAlignment="1" applyProtection="1">
      <alignment horizontal="center" vertical="center" wrapText="1"/>
      <protection locked="0"/>
    </xf>
    <xf numFmtId="0" fontId="2" fillId="30" borderId="47" xfId="0" applyFont="1" applyFill="1" applyBorder="1" applyAlignment="1"/>
    <xf numFmtId="0" fontId="7" fillId="30" borderId="0" xfId="0" applyFont="1" applyFill="1" applyBorder="1" applyAlignment="1">
      <alignment horizontal="left" vertical="center" wrapText="1"/>
    </xf>
    <xf numFmtId="0" fontId="0" fillId="30" borderId="0" xfId="0" applyFill="1" applyBorder="1" applyAlignment="1">
      <alignment horizontal="left" vertical="center" wrapText="1"/>
    </xf>
    <xf numFmtId="0" fontId="35" fillId="30" borderId="19" xfId="0" applyFont="1" applyFill="1" applyBorder="1" applyAlignment="1" applyProtection="1">
      <alignment horizontal="center" wrapText="1"/>
      <protection locked="0"/>
    </xf>
    <xf numFmtId="0" fontId="0" fillId="30" borderId="20" xfId="0" applyFill="1" applyBorder="1" applyAlignment="1">
      <alignment wrapText="1"/>
    </xf>
    <xf numFmtId="0" fontId="36" fillId="30" borderId="0" xfId="0" applyFont="1" applyFill="1" applyBorder="1" applyAlignment="1">
      <alignment vertical="top" wrapText="1"/>
    </xf>
    <xf numFmtId="0" fontId="36" fillId="30" borderId="10" xfId="0" applyFont="1" applyFill="1" applyBorder="1" applyAlignment="1">
      <alignment vertical="top" wrapText="1"/>
    </xf>
    <xf numFmtId="0" fontId="51" fillId="24" borderId="0" xfId="36" applyFill="1" applyBorder="1" applyAlignment="1" applyProtection="1">
      <alignment horizontal="left" vertical="center" wrapText="1"/>
    </xf>
    <xf numFmtId="0" fontId="0" fillId="0" borderId="0" xfId="0" applyBorder="1" applyAlignment="1"/>
    <xf numFmtId="0" fontId="35" fillId="24" borderId="19" xfId="0" applyFont="1" applyFill="1" applyBorder="1" applyAlignment="1" applyProtection="1">
      <alignment horizontal="center" wrapText="1"/>
    </xf>
    <xf numFmtId="0" fontId="0" fillId="0" borderId="0" xfId="0" applyBorder="1" applyAlignment="1" applyProtection="1">
      <alignment wrapText="1"/>
    </xf>
    <xf numFmtId="0" fontId="0" fillId="0" borderId="20" xfId="0" applyBorder="1" applyAlignment="1" applyProtection="1">
      <alignment wrapText="1"/>
    </xf>
    <xf numFmtId="0" fontId="3" fillId="24" borderId="21" xfId="0" applyFont="1" applyFill="1" applyBorder="1" applyAlignment="1" applyProtection="1">
      <alignment horizontal="center" wrapText="1"/>
    </xf>
    <xf numFmtId="0" fontId="0" fillId="0" borderId="22" xfId="0" applyBorder="1" applyAlignment="1" applyProtection="1">
      <alignment horizontal="center" wrapText="1"/>
    </xf>
    <xf numFmtId="0" fontId="0" fillId="0" borderId="22" xfId="0" applyBorder="1" applyAlignment="1" applyProtection="1">
      <alignment wrapText="1"/>
    </xf>
    <xf numFmtId="0" fontId="0" fillId="0" borderId="23" xfId="0" applyBorder="1" applyAlignment="1" applyProtection="1">
      <alignment wrapText="1"/>
    </xf>
    <xf numFmtId="0" fontId="53" fillId="24" borderId="0" xfId="0" applyFont="1" applyFill="1" applyBorder="1" applyAlignment="1" applyProtection="1">
      <alignment vertical="top" wrapText="1"/>
    </xf>
    <xf numFmtId="0" fontId="0" fillId="0" borderId="0" xfId="0" applyBorder="1" applyAlignment="1">
      <alignment vertical="top" wrapText="1"/>
    </xf>
    <xf numFmtId="0" fontId="0" fillId="0" borderId="0" xfId="0" applyBorder="1" applyAlignment="1">
      <alignment wrapText="1"/>
    </xf>
    <xf numFmtId="0" fontId="38" fillId="0" borderId="29" xfId="0" applyFont="1" applyBorder="1" applyAlignment="1" applyProtection="1">
      <alignment horizontal="center" textRotation="90" wrapText="1"/>
    </xf>
    <xf numFmtId="0" fontId="38" fillId="0" borderId="39" xfId="0" applyFont="1" applyBorder="1" applyAlignment="1" applyProtection="1">
      <alignment horizontal="center" textRotation="90" wrapText="1"/>
    </xf>
    <xf numFmtId="0" fontId="38" fillId="0" borderId="26" xfId="0" applyFont="1" applyBorder="1" applyAlignment="1" applyProtection="1">
      <alignment horizontal="center" textRotation="90" wrapText="1"/>
    </xf>
    <xf numFmtId="0" fontId="7" fillId="24" borderId="0" xfId="0" applyFont="1" applyFill="1" applyAlignment="1" applyProtection="1">
      <alignment wrapText="1"/>
    </xf>
    <xf numFmtId="0" fontId="0" fillId="0" borderId="0" xfId="0" applyAlignment="1" applyProtection="1">
      <alignment wrapText="1"/>
    </xf>
    <xf numFmtId="0" fontId="31" fillId="24" borderId="0" xfId="0" applyFont="1" applyFill="1" applyBorder="1" applyAlignment="1" applyProtection="1">
      <alignment vertical="center" wrapText="1"/>
    </xf>
    <xf numFmtId="0" fontId="0" fillId="0" borderId="0" xfId="0" applyBorder="1" applyAlignment="1" applyProtection="1">
      <alignment vertical="center" wrapText="1"/>
    </xf>
    <xf numFmtId="0" fontId="7" fillId="0" borderId="12" xfId="0" applyFont="1" applyBorder="1" applyAlignment="1" applyProtection="1">
      <alignment horizontal="center" vertical="top" wrapText="1"/>
    </xf>
    <xf numFmtId="0" fontId="7" fillId="0" borderId="13" xfId="0" applyFont="1" applyBorder="1" applyAlignment="1" applyProtection="1">
      <alignment horizontal="center" vertical="top" wrapText="1"/>
    </xf>
    <xf numFmtId="0" fontId="7" fillId="0" borderId="14" xfId="0" applyFont="1" applyBorder="1" applyAlignment="1" applyProtection="1">
      <alignment horizontal="center" vertical="top" wrapText="1"/>
    </xf>
    <xf numFmtId="0" fontId="36" fillId="24" borderId="0" xfId="0" applyFont="1" applyFill="1" applyBorder="1" applyAlignment="1" applyProtection="1">
      <alignment vertical="top" wrapText="1"/>
    </xf>
    <xf numFmtId="0" fontId="36" fillId="0" borderId="0" xfId="0" applyFont="1" applyAlignment="1" applyProtection="1">
      <alignment wrapText="1"/>
    </xf>
    <xf numFmtId="0" fontId="7" fillId="29" borderId="40" xfId="0" applyFont="1" applyFill="1" applyBorder="1" applyAlignment="1" applyProtection="1">
      <alignment horizontal="center" vertical="center" wrapText="1"/>
    </xf>
    <xf numFmtId="0" fontId="2" fillId="29" borderId="37" xfId="0" applyFont="1" applyFill="1" applyBorder="1" applyAlignment="1" applyProtection="1">
      <alignment wrapText="1"/>
    </xf>
    <xf numFmtId="0" fontId="2" fillId="29" borderId="37" xfId="0" applyFont="1" applyFill="1" applyBorder="1" applyAlignment="1">
      <alignment wrapText="1"/>
    </xf>
    <xf numFmtId="0" fontId="2" fillId="29" borderId="41" xfId="0" applyFont="1" applyFill="1" applyBorder="1" applyAlignment="1">
      <alignment wrapText="1"/>
    </xf>
    <xf numFmtId="0" fontId="38" fillId="0" borderId="33" xfId="0" applyFont="1" applyBorder="1" applyAlignment="1" applyProtection="1">
      <alignment horizontal="center" textRotation="90" wrapText="1"/>
    </xf>
    <xf numFmtId="0" fontId="38" fillId="0" borderId="42" xfId="0" applyFont="1" applyBorder="1" applyAlignment="1" applyProtection="1">
      <alignment horizontal="center" textRotation="90" wrapText="1"/>
    </xf>
    <xf numFmtId="0" fontId="38" fillId="0" borderId="36" xfId="0" applyFont="1" applyBorder="1" applyAlignment="1" applyProtection="1">
      <alignment horizontal="center" textRotation="90" wrapText="1"/>
    </xf>
    <xf numFmtId="0" fontId="38" fillId="0" borderId="34" xfId="0" applyFont="1" applyBorder="1" applyAlignment="1" applyProtection="1">
      <alignment horizontal="center" textRotation="90" wrapText="1"/>
    </xf>
    <xf numFmtId="0" fontId="38" fillId="0" borderId="43" xfId="0" applyFont="1" applyBorder="1" applyAlignment="1" applyProtection="1">
      <alignment horizontal="center" textRotation="90" wrapText="1"/>
    </xf>
    <xf numFmtId="0" fontId="38" fillId="0" borderId="38" xfId="0" applyFont="1" applyBorder="1" applyAlignment="1" applyProtection="1">
      <alignment horizontal="center" textRotation="90" wrapText="1"/>
    </xf>
    <xf numFmtId="0" fontId="31" fillId="24" borderId="0" xfId="0" applyFont="1" applyFill="1" applyBorder="1" applyAlignment="1" applyProtection="1">
      <alignment vertical="top" wrapText="1"/>
    </xf>
    <xf numFmtId="0" fontId="0" fillId="0" borderId="0" xfId="0" applyBorder="1" applyAlignment="1" applyProtection="1">
      <alignment vertical="top" wrapText="1"/>
    </xf>
    <xf numFmtId="0" fontId="0" fillId="0" borderId="20" xfId="0" applyBorder="1" applyAlignment="1">
      <alignment wrapText="1"/>
    </xf>
    <xf numFmtId="0" fontId="3" fillId="24" borderId="0" xfId="0" applyFont="1" applyFill="1" applyAlignment="1" applyProtection="1">
      <alignment vertical="center" wrapText="1"/>
    </xf>
    <xf numFmtId="0" fontId="6" fillId="24" borderId="0" xfId="0" applyFont="1" applyFill="1" applyAlignment="1" applyProtection="1">
      <alignment vertical="center" wrapText="1"/>
    </xf>
    <xf numFmtId="0" fontId="56" fillId="24" borderId="29" xfId="0" applyFont="1" applyFill="1" applyBorder="1" applyAlignment="1">
      <alignment horizontal="center" vertical="center" wrapText="1"/>
    </xf>
    <xf numFmtId="0" fontId="5" fillId="0" borderId="26" xfId="0" applyFont="1" applyBorder="1" applyAlignment="1">
      <alignment horizontal="center" vertical="center" wrapText="1"/>
    </xf>
    <xf numFmtId="0" fontId="56" fillId="0" borderId="29" xfId="0" applyFont="1" applyFill="1" applyBorder="1" applyAlignment="1">
      <alignment horizontal="center" vertical="center" wrapText="1"/>
    </xf>
    <xf numFmtId="0" fontId="56" fillId="0" borderId="26" xfId="0" applyFont="1" applyFill="1" applyBorder="1" applyAlignment="1">
      <alignment horizontal="center" vertical="center" wrapText="1"/>
    </xf>
    <xf numFmtId="0" fontId="35" fillId="30" borderId="0" xfId="0" applyFont="1" applyFill="1" applyBorder="1" applyAlignment="1">
      <alignment vertical="top" wrapText="1"/>
    </xf>
    <xf numFmtId="0" fontId="5" fillId="30" borderId="0" xfId="0" applyFont="1" applyFill="1" applyBorder="1" applyAlignment="1">
      <alignment vertical="top" wrapText="1"/>
    </xf>
    <xf numFmtId="0" fontId="56" fillId="24" borderId="26" xfId="0" applyFont="1" applyFill="1" applyBorder="1" applyAlignment="1">
      <alignment horizontal="center" vertical="center" wrapText="1"/>
    </xf>
    <xf numFmtId="0" fontId="31" fillId="24" borderId="0" xfId="0" applyFont="1" applyFill="1" applyBorder="1" applyAlignment="1">
      <alignment vertical="top" wrapText="1"/>
    </xf>
    <xf numFmtId="0" fontId="0" fillId="0" borderId="0" xfId="0" applyAlignment="1">
      <alignment vertical="top"/>
    </xf>
    <xf numFmtId="0" fontId="7" fillId="31" borderId="29" xfId="0" applyFont="1" applyFill="1" applyBorder="1" applyAlignment="1">
      <alignment horizontal="center" vertical="center" wrapText="1"/>
    </xf>
    <xf numFmtId="0" fontId="5" fillId="31" borderId="29" xfId="0" applyFont="1" applyFill="1" applyBorder="1" applyAlignment="1">
      <alignment horizontal="center" vertical="center" wrapText="1"/>
    </xf>
    <xf numFmtId="0" fontId="0" fillId="31" borderId="26" xfId="0" applyFill="1" applyBorder="1" applyAlignment="1">
      <alignment horizontal="center" vertical="center" wrapText="1"/>
    </xf>
    <xf numFmtId="0" fontId="7" fillId="33" borderId="29" xfId="0" applyFont="1" applyFill="1" applyBorder="1" applyAlignment="1" applyProtection="1">
      <alignment horizontal="center" vertical="center" wrapText="1"/>
    </xf>
    <xf numFmtId="0" fontId="7" fillId="33" borderId="29" xfId="0" applyFont="1" applyFill="1" applyBorder="1" applyAlignment="1">
      <alignment horizontal="center" vertical="center" wrapText="1"/>
    </xf>
    <xf numFmtId="0" fontId="0" fillId="33" borderId="26" xfId="0" applyFill="1" applyBorder="1" applyAlignment="1">
      <alignment horizontal="center" vertical="center" wrapText="1"/>
    </xf>
    <xf numFmtId="0" fontId="7" fillId="34" borderId="30" xfId="0" applyFont="1" applyFill="1" applyBorder="1" applyAlignment="1">
      <alignment horizontal="center" vertical="center" wrapText="1"/>
    </xf>
    <xf numFmtId="0" fontId="5" fillId="34" borderId="11" xfId="0" applyFont="1" applyFill="1" applyBorder="1" applyAlignment="1">
      <alignment horizontal="center" vertical="center" wrapText="1"/>
    </xf>
    <xf numFmtId="0" fontId="5" fillId="34" borderId="44" xfId="0" applyFont="1" applyFill="1" applyBorder="1" applyAlignment="1">
      <alignment horizontal="center" vertical="center" wrapText="1"/>
    </xf>
    <xf numFmtId="0" fontId="0" fillId="34" borderId="27" xfId="0" applyFill="1" applyBorder="1" applyAlignment="1">
      <alignment horizontal="center" vertical="center" wrapText="1"/>
    </xf>
    <xf numFmtId="0" fontId="0" fillId="34" borderId="10" xfId="0" applyFill="1" applyBorder="1" applyAlignment="1">
      <alignment horizontal="center" vertical="center" wrapText="1"/>
    </xf>
    <xf numFmtId="0" fontId="0" fillId="34" borderId="45" xfId="0" applyFill="1" applyBorder="1" applyAlignment="1">
      <alignment horizontal="center" vertical="center" wrapText="1"/>
    </xf>
    <xf numFmtId="0" fontId="35" fillId="24" borderId="19" xfId="0" applyFont="1" applyFill="1" applyBorder="1" applyAlignment="1" applyProtection="1">
      <alignment horizontal="center" wrapText="1"/>
      <protection locked="0"/>
    </xf>
    <xf numFmtId="0" fontId="7" fillId="33" borderId="34" xfId="0" applyFont="1" applyFill="1" applyBorder="1" applyAlignment="1">
      <alignment horizontal="center" vertical="center" wrapText="1"/>
    </xf>
    <xf numFmtId="0" fontId="0" fillId="33" borderId="43" xfId="0" applyFill="1" applyBorder="1" applyAlignment="1">
      <alignment horizontal="center" vertical="center" wrapText="1"/>
    </xf>
    <xf numFmtId="0" fontId="0" fillId="33" borderId="38" xfId="0" applyFill="1" applyBorder="1" applyAlignment="1">
      <alignment horizontal="center" vertical="center"/>
    </xf>
    <xf numFmtId="0" fontId="7" fillId="31" borderId="34" xfId="0" applyFont="1" applyFill="1" applyBorder="1" applyAlignment="1">
      <alignment horizontal="center" vertical="center" wrapText="1"/>
    </xf>
    <xf numFmtId="0" fontId="0" fillId="31" borderId="43" xfId="0" applyFill="1" applyBorder="1" applyAlignment="1">
      <alignment horizontal="center" vertical="center" wrapText="1"/>
    </xf>
    <xf numFmtId="0" fontId="0" fillId="31" borderId="38" xfId="0" applyFill="1" applyBorder="1" applyAlignment="1">
      <alignment horizontal="center" vertical="center" wrapText="1"/>
    </xf>
    <xf numFmtId="0" fontId="3" fillId="24" borderId="13" xfId="0" applyFont="1" applyFill="1" applyBorder="1" applyAlignment="1">
      <alignment wrapText="1"/>
    </xf>
    <xf numFmtId="0" fontId="0" fillId="0" borderId="13" xfId="0" applyBorder="1" applyAlignment="1">
      <alignment wrapText="1"/>
    </xf>
    <xf numFmtId="0" fontId="57" fillId="24" borderId="31" xfId="0" applyFont="1" applyFill="1" applyBorder="1" applyAlignment="1">
      <alignment horizontal="center" wrapText="1"/>
    </xf>
    <xf numFmtId="0" fontId="0" fillId="0" borderId="28" xfId="0" applyBorder="1" applyAlignment="1">
      <alignment horizontal="center" wrapText="1"/>
    </xf>
    <xf numFmtId="0" fontId="31" fillId="30" borderId="0" xfId="0" applyFont="1" applyFill="1" applyBorder="1" applyAlignment="1">
      <alignment vertical="top" wrapText="1"/>
    </xf>
    <xf numFmtId="0" fontId="0" fillId="30" borderId="0" xfId="0" applyFill="1" applyBorder="1" applyAlignment="1">
      <alignment vertical="top" wrapText="1"/>
    </xf>
    <xf numFmtId="2" fontId="68" fillId="24" borderId="0" xfId="0" applyNumberFormat="1" applyFont="1" applyFill="1" applyBorder="1" applyAlignment="1">
      <alignment vertical="top" wrapText="1"/>
    </xf>
    <xf numFmtId="2" fontId="5" fillId="0" borderId="0" xfId="0" applyNumberFormat="1" applyFont="1" applyAlignment="1">
      <alignment vertical="top" wrapText="1"/>
    </xf>
    <xf numFmtId="0" fontId="0" fillId="0" borderId="0" xfId="0" applyAlignment="1">
      <alignment vertical="top" wrapText="1"/>
    </xf>
    <xf numFmtId="0" fontId="31" fillId="30" borderId="0" xfId="0" applyFont="1" applyFill="1" applyBorder="1" applyAlignment="1">
      <alignment wrapText="1"/>
    </xf>
    <xf numFmtId="0" fontId="7" fillId="30" borderId="0" xfId="0" applyFont="1" applyFill="1" applyBorder="1" applyAlignment="1">
      <alignment horizontal="center" vertical="center" wrapText="1"/>
    </xf>
    <xf numFmtId="0" fontId="0" fillId="0" borderId="13" xfId="0" applyBorder="1" applyAlignment="1"/>
    <xf numFmtId="0" fontId="6" fillId="24" borderId="13" xfId="0" applyFont="1" applyFill="1" applyBorder="1" applyAlignment="1">
      <alignment wrapText="1"/>
    </xf>
    <xf numFmtId="0" fontId="10" fillId="24" borderId="0" xfId="0" applyFont="1" applyFill="1" applyBorder="1" applyAlignment="1">
      <alignment wrapText="1"/>
    </xf>
    <xf numFmtId="0" fontId="33" fillId="24" borderId="21" xfId="51" applyFont="1" applyFill="1" applyBorder="1" applyAlignment="1" applyProtection="1">
      <alignment horizontal="center" wrapText="1"/>
    </xf>
    <xf numFmtId="0" fontId="33" fillId="0" borderId="22" xfId="51" applyFont="1" applyBorder="1" applyAlignment="1" applyProtection="1">
      <alignment horizontal="center" wrapText="1"/>
    </xf>
    <xf numFmtId="0" fontId="2" fillId="0" borderId="23" xfId="51" applyBorder="1" applyAlignment="1" applyProtection="1">
      <alignment wrapText="1"/>
    </xf>
    <xf numFmtId="0" fontId="31" fillId="30" borderId="0" xfId="51" applyFont="1" applyFill="1" applyBorder="1" applyAlignment="1" applyProtection="1">
      <alignment vertical="top" wrapText="1"/>
    </xf>
    <xf numFmtId="0" fontId="0" fillId="30" borderId="0" xfId="0" applyFill="1" applyAlignment="1">
      <alignment vertical="top" wrapText="1"/>
    </xf>
    <xf numFmtId="0" fontId="59" fillId="0" borderId="15" xfId="51" applyFont="1" applyFill="1" applyBorder="1" applyAlignment="1" applyProtection="1">
      <alignment horizontal="center" vertical="center" textRotation="90" wrapText="1"/>
    </xf>
    <xf numFmtId="0" fontId="62" fillId="0" borderId="15" xfId="51" applyFont="1" applyBorder="1" applyAlignment="1">
      <alignment wrapText="1"/>
    </xf>
    <xf numFmtId="0" fontId="35" fillId="24" borderId="19" xfId="51" applyFont="1" applyFill="1" applyBorder="1" applyAlignment="1" applyProtection="1">
      <alignment horizontal="center" wrapText="1"/>
    </xf>
    <xf numFmtId="0" fontId="2" fillId="0" borderId="0" xfId="51" applyAlignment="1" applyProtection="1"/>
    <xf numFmtId="0" fontId="2" fillId="0" borderId="20" xfId="51" applyBorder="1" applyAlignment="1" applyProtection="1"/>
    <xf numFmtId="0" fontId="31" fillId="24" borderId="0" xfId="51" applyFont="1" applyFill="1" applyBorder="1" applyAlignment="1" applyProtection="1">
      <alignment vertical="center" wrapText="1"/>
    </xf>
    <xf numFmtId="0" fontId="2" fillId="0" borderId="0" xfId="51" applyAlignment="1" applyProtection="1">
      <alignment vertical="center" wrapText="1"/>
    </xf>
    <xf numFmtId="0" fontId="7" fillId="32" borderId="30" xfId="0" applyFont="1" applyFill="1" applyBorder="1" applyAlignment="1">
      <alignment horizontal="center" vertical="center" wrapText="1"/>
    </xf>
    <xf numFmtId="0" fontId="5" fillId="32" borderId="11" xfId="0" applyFont="1" applyFill="1" applyBorder="1" applyAlignment="1">
      <alignment horizontal="center" vertical="center" wrapText="1"/>
    </xf>
    <xf numFmtId="0" fontId="5" fillId="32" borderId="44" xfId="0" applyFont="1" applyFill="1" applyBorder="1" applyAlignment="1">
      <alignment horizontal="center" vertical="center" wrapText="1"/>
    </xf>
    <xf numFmtId="0" fontId="0" fillId="32" borderId="27" xfId="0" applyFill="1" applyBorder="1" applyAlignment="1">
      <alignment horizontal="center" vertical="center" wrapText="1"/>
    </xf>
    <xf numFmtId="0" fontId="0" fillId="32" borderId="10" xfId="0" applyFill="1" applyBorder="1" applyAlignment="1">
      <alignment horizontal="center" vertical="center" wrapText="1"/>
    </xf>
    <xf numFmtId="0" fontId="0" fillId="32" borderId="45" xfId="0" applyFill="1" applyBorder="1" applyAlignment="1">
      <alignment horizontal="center" vertical="center" wrapText="1"/>
    </xf>
    <xf numFmtId="0" fontId="7" fillId="26" borderId="29" xfId="0" applyFont="1" applyFill="1" applyBorder="1" applyAlignment="1">
      <alignment horizontal="center" vertical="center" wrapText="1"/>
    </xf>
    <xf numFmtId="0" fontId="0" fillId="0" borderId="26" xfId="0" applyBorder="1" applyAlignment="1">
      <alignment wrapText="1"/>
    </xf>
    <xf numFmtId="0" fontId="7" fillId="26" borderId="34" xfId="0" applyFont="1" applyFill="1" applyBorder="1" applyAlignment="1">
      <alignment horizontal="center" vertical="center" wrapText="1"/>
    </xf>
    <xf numFmtId="0" fontId="0" fillId="0" borderId="38" xfId="0" applyBorder="1" applyAlignment="1">
      <alignment wrapText="1"/>
    </xf>
    <xf numFmtId="0" fontId="10" fillId="24" borderId="0" xfId="0" applyFont="1" applyFill="1" applyBorder="1" applyAlignment="1">
      <alignment vertical="top" wrapText="1"/>
    </xf>
    <xf numFmtId="0" fontId="2" fillId="0" borderId="0" xfId="53" applyBorder="1" applyAlignment="1"/>
    <xf numFmtId="0" fontId="53" fillId="24" borderId="0" xfId="53" applyFont="1" applyFill="1" applyBorder="1" applyAlignment="1" applyProtection="1">
      <alignment vertical="top" wrapText="1"/>
    </xf>
    <xf numFmtId="0" fontId="2" fillId="0" borderId="0" xfId="53" applyBorder="1" applyAlignment="1">
      <alignment vertical="top" wrapText="1"/>
    </xf>
    <xf numFmtId="0" fontId="31" fillId="30" borderId="0" xfId="53" applyFont="1" applyFill="1" applyBorder="1" applyAlignment="1">
      <alignment vertical="top" wrapText="1"/>
    </xf>
    <xf numFmtId="0" fontId="2" fillId="30" borderId="0" xfId="53" applyFill="1" applyBorder="1" applyAlignment="1">
      <alignment vertical="top" wrapText="1"/>
    </xf>
    <xf numFmtId="0" fontId="2" fillId="0" borderId="0" xfId="53" applyAlignment="1">
      <alignment wrapText="1"/>
    </xf>
    <xf numFmtId="0" fontId="10" fillId="24" borderId="0" xfId="53" applyFont="1" applyFill="1" applyBorder="1" applyAlignment="1">
      <alignment vertical="top" wrapText="1"/>
    </xf>
    <xf numFmtId="0" fontId="2" fillId="0" borderId="0" xfId="53" applyAlignment="1">
      <alignment vertical="top" wrapText="1"/>
    </xf>
    <xf numFmtId="0" fontId="35" fillId="24" borderId="19" xfId="53" applyFont="1" applyFill="1" applyBorder="1" applyAlignment="1" applyProtection="1">
      <alignment horizontal="center" wrapText="1"/>
      <protection locked="0"/>
    </xf>
    <xf numFmtId="0" fontId="2" fillId="0" borderId="20" xfId="53" applyBorder="1" applyAlignment="1">
      <alignment wrapText="1"/>
    </xf>
    <xf numFmtId="0" fontId="2" fillId="0" borderId="0" xfId="53" applyBorder="1" applyAlignment="1">
      <alignment wrapText="1"/>
    </xf>
    <xf numFmtId="0" fontId="31" fillId="30" borderId="0" xfId="53" applyFont="1" applyFill="1" applyBorder="1" applyAlignment="1">
      <alignment wrapText="1"/>
    </xf>
    <xf numFmtId="0" fontId="2" fillId="30" borderId="0" xfId="53" applyFill="1" applyBorder="1" applyAlignment="1">
      <alignment wrapText="1"/>
    </xf>
    <xf numFmtId="0" fontId="7" fillId="30" borderId="0" xfId="53" applyFont="1" applyFill="1" applyBorder="1" applyAlignment="1">
      <alignment horizontal="center" vertical="center" wrapText="1"/>
    </xf>
    <xf numFmtId="0" fontId="10" fillId="24" borderId="0" xfId="53" applyFont="1" applyFill="1" applyBorder="1" applyAlignment="1">
      <alignment wrapText="1"/>
    </xf>
    <xf numFmtId="0" fontId="56" fillId="24" borderId="29" xfId="53" applyFont="1" applyFill="1" applyBorder="1" applyAlignment="1">
      <alignment horizontal="center" vertical="center" wrapText="1"/>
    </xf>
    <xf numFmtId="0" fontId="5" fillId="0" borderId="26" xfId="53" applyFont="1" applyBorder="1" applyAlignment="1">
      <alignment horizontal="center" vertical="center" wrapText="1"/>
    </xf>
    <xf numFmtId="0" fontId="35" fillId="30" borderId="0" xfId="53" applyFont="1" applyFill="1" applyBorder="1" applyAlignment="1">
      <alignment vertical="top" wrapText="1"/>
    </xf>
    <xf numFmtId="0" fontId="5" fillId="30" borderId="0" xfId="53" applyFont="1" applyFill="1" applyBorder="1" applyAlignment="1">
      <alignment vertical="top" wrapText="1"/>
    </xf>
    <xf numFmtId="0" fontId="56" fillId="0" borderId="29" xfId="53" applyFont="1" applyFill="1" applyBorder="1" applyAlignment="1">
      <alignment horizontal="center" vertical="center" wrapText="1"/>
    </xf>
    <xf numFmtId="0" fontId="56" fillId="0" borderId="26" xfId="53" applyFont="1" applyFill="1" applyBorder="1" applyAlignment="1">
      <alignment horizontal="center" vertical="center" wrapText="1"/>
    </xf>
    <xf numFmtId="0" fontId="3" fillId="24" borderId="13" xfId="53" applyFont="1" applyFill="1" applyBorder="1" applyAlignment="1">
      <alignment wrapText="1"/>
    </xf>
    <xf numFmtId="0" fontId="2" fillId="0" borderId="13" xfId="53" applyBorder="1" applyAlignment="1">
      <alignment wrapText="1"/>
    </xf>
    <xf numFmtId="0" fontId="2" fillId="0" borderId="13" xfId="53" applyBorder="1" applyAlignment="1"/>
    <xf numFmtId="0" fontId="56" fillId="24" borderId="26" xfId="53" applyFont="1" applyFill="1" applyBorder="1" applyAlignment="1">
      <alignment horizontal="center" vertical="center" wrapText="1"/>
    </xf>
    <xf numFmtId="0" fontId="31" fillId="24" borderId="0" xfId="53" applyFont="1" applyFill="1" applyBorder="1" applyAlignment="1">
      <alignment vertical="top" wrapText="1"/>
    </xf>
    <xf numFmtId="0" fontId="2" fillId="0" borderId="0" xfId="53" applyAlignment="1">
      <alignment vertical="top"/>
    </xf>
    <xf numFmtId="0" fontId="7" fillId="31" borderId="29" xfId="53" applyFont="1" applyFill="1" applyBorder="1" applyAlignment="1">
      <alignment horizontal="center" vertical="center" wrapText="1"/>
    </xf>
    <xf numFmtId="0" fontId="5" fillId="31" borderId="29" xfId="53" applyFont="1" applyFill="1" applyBorder="1" applyAlignment="1">
      <alignment horizontal="center" vertical="center" wrapText="1"/>
    </xf>
    <xf numFmtId="0" fontId="2" fillId="31" borderId="26" xfId="53" applyFill="1" applyBorder="1" applyAlignment="1">
      <alignment horizontal="center" vertical="center" wrapText="1"/>
    </xf>
    <xf numFmtId="0" fontId="7" fillId="31" borderId="34" xfId="53" applyFont="1" applyFill="1" applyBorder="1" applyAlignment="1">
      <alignment horizontal="center" vertical="center" wrapText="1"/>
    </xf>
    <xf numFmtId="0" fontId="2" fillId="31" borderId="43" xfId="53" applyFill="1" applyBorder="1" applyAlignment="1">
      <alignment horizontal="center" vertical="center" wrapText="1"/>
    </xf>
    <xf numFmtId="0" fontId="2" fillId="31" borderId="38" xfId="53" applyFill="1" applyBorder="1" applyAlignment="1">
      <alignment horizontal="center" vertical="center" wrapText="1"/>
    </xf>
    <xf numFmtId="0" fontId="7" fillId="33" borderId="29" xfId="53" applyFont="1" applyFill="1" applyBorder="1" applyAlignment="1" applyProtection="1">
      <alignment horizontal="center" vertical="center" wrapText="1"/>
    </xf>
    <xf numFmtId="0" fontId="7" fillId="33" borderId="29" xfId="53" applyFont="1" applyFill="1" applyBorder="1" applyAlignment="1">
      <alignment horizontal="center" vertical="center" wrapText="1"/>
    </xf>
    <xf numFmtId="0" fontId="2" fillId="33" borderId="26" xfId="53" applyFill="1" applyBorder="1" applyAlignment="1">
      <alignment horizontal="center" vertical="center" wrapText="1"/>
    </xf>
    <xf numFmtId="0" fontId="7" fillId="33" borderId="34" xfId="53" applyFont="1" applyFill="1" applyBorder="1" applyAlignment="1">
      <alignment horizontal="center" vertical="center" wrapText="1"/>
    </xf>
    <xf numFmtId="0" fontId="2" fillId="33" borderId="43" xfId="53" applyFill="1" applyBorder="1" applyAlignment="1">
      <alignment horizontal="center" vertical="center" wrapText="1"/>
    </xf>
    <xf numFmtId="0" fontId="2" fillId="33" borderId="38" xfId="53" applyFill="1" applyBorder="1" applyAlignment="1">
      <alignment horizontal="center" vertical="center"/>
    </xf>
    <xf numFmtId="0" fontId="7" fillId="32" borderId="30" xfId="53" applyFont="1" applyFill="1" applyBorder="1" applyAlignment="1">
      <alignment horizontal="center" vertical="center" wrapText="1"/>
    </xf>
    <xf numFmtId="0" fontId="5" fillId="32" borderId="11" xfId="53" applyFont="1" applyFill="1" applyBorder="1" applyAlignment="1">
      <alignment horizontal="center" vertical="center" wrapText="1"/>
    </xf>
    <xf numFmtId="0" fontId="5" fillId="32" borderId="44" xfId="53" applyFont="1" applyFill="1" applyBorder="1" applyAlignment="1">
      <alignment horizontal="center" vertical="center" wrapText="1"/>
    </xf>
    <xf numFmtId="0" fontId="2" fillId="32" borderId="27" xfId="53" applyFill="1" applyBorder="1" applyAlignment="1">
      <alignment horizontal="center" vertical="center" wrapText="1"/>
    </xf>
    <xf numFmtId="0" fontId="2" fillId="32" borderId="10" xfId="53" applyFill="1" applyBorder="1" applyAlignment="1">
      <alignment horizontal="center" vertical="center" wrapText="1"/>
    </xf>
    <xf numFmtId="0" fontId="2" fillId="32" borderId="45" xfId="53" applyFill="1" applyBorder="1" applyAlignment="1">
      <alignment horizontal="center" vertical="center" wrapText="1"/>
    </xf>
    <xf numFmtId="0" fontId="7" fillId="24" borderId="31" xfId="0" applyFont="1" applyFill="1" applyBorder="1" applyAlignment="1"/>
    <xf numFmtId="0" fontId="0" fillId="0" borderId="28" xfId="0" applyBorder="1" applyAlignment="1"/>
    <xf numFmtId="0" fontId="7" fillId="32" borderId="13" xfId="0" applyFont="1" applyFill="1" applyBorder="1" applyAlignment="1" applyProtection="1">
      <alignment horizontal="center" vertical="center" wrapText="1"/>
    </xf>
    <xf numFmtId="0" fontId="0" fillId="0" borderId="14" xfId="0" applyBorder="1" applyAlignment="1">
      <alignment horizontal="center" wrapText="1"/>
    </xf>
    <xf numFmtId="0" fontId="0" fillId="0" borderId="13" xfId="0" applyBorder="1" applyAlignment="1">
      <alignment horizontal="center" wrapText="1"/>
    </xf>
    <xf numFmtId="165" fontId="3" fillId="24" borderId="13" xfId="0" applyNumberFormat="1" applyFont="1" applyFill="1" applyBorder="1" applyAlignment="1">
      <alignment horizontal="center" vertical="top" wrapText="1"/>
    </xf>
    <xf numFmtId="0" fontId="0" fillId="0" borderId="14" xfId="0" applyBorder="1" applyAlignment="1">
      <alignment horizontal="center" vertical="top" wrapText="1"/>
    </xf>
    <xf numFmtId="165" fontId="37" fillId="27" borderId="31" xfId="0" applyNumberFormat="1" applyFont="1" applyFill="1" applyBorder="1" applyAlignment="1">
      <alignment horizontal="center" vertical="top" wrapText="1"/>
    </xf>
    <xf numFmtId="0" fontId="0" fillId="0" borderId="35" xfId="0" applyBorder="1" applyAlignment="1">
      <alignment horizontal="center" vertical="top" wrapText="1"/>
    </xf>
    <xf numFmtId="165" fontId="37" fillId="28" borderId="31" xfId="0" applyNumberFormat="1" applyFont="1" applyFill="1" applyBorder="1" applyAlignment="1">
      <alignment horizontal="center" vertical="top" wrapText="1"/>
    </xf>
    <xf numFmtId="0" fontId="3" fillId="24" borderId="11" xfId="0" applyFont="1" applyFill="1"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3" fillId="24" borderId="0" xfId="0" applyFont="1" applyFill="1" applyBorder="1" applyAlignment="1">
      <alignment wrapText="1"/>
    </xf>
    <xf numFmtId="0" fontId="2" fillId="0" borderId="0" xfId="0" applyFont="1" applyBorder="1" applyAlignment="1">
      <alignment wrapText="1"/>
    </xf>
    <xf numFmtId="0" fontId="0" fillId="0" borderId="0" xfId="0" applyAlignment="1"/>
    <xf numFmtId="0" fontId="0" fillId="0" borderId="20" xfId="0" applyBorder="1" applyAlignment="1"/>
    <xf numFmtId="0" fontId="6" fillId="24" borderId="0" xfId="0" applyFont="1" applyFill="1" applyBorder="1" applyAlignment="1">
      <alignment wrapText="1"/>
    </xf>
    <xf numFmtId="0" fontId="0" fillId="0" borderId="10" xfId="0" applyBorder="1" applyAlignment="1">
      <alignment wrapText="1"/>
    </xf>
    <xf numFmtId="0" fontId="3" fillId="24" borderId="11" xfId="0" applyFont="1" applyFill="1" applyBorder="1" applyAlignment="1">
      <alignment wrapText="1"/>
    </xf>
    <xf numFmtId="0" fontId="0" fillId="0" borderId="11" xfId="0" applyBorder="1" applyAlignment="1">
      <alignment wrapText="1"/>
    </xf>
    <xf numFmtId="0" fontId="0" fillId="24" borderId="0" xfId="0" applyFill="1" applyAlignment="1">
      <alignment wrapText="1"/>
    </xf>
    <xf numFmtId="0" fontId="2" fillId="0" borderId="11" xfId="0" applyFont="1" applyBorder="1" applyAlignment="1">
      <alignment wrapText="1"/>
    </xf>
    <xf numFmtId="0" fontId="3" fillId="24" borderId="0" xfId="0" applyFont="1" applyFill="1" applyAlignment="1">
      <alignment wrapText="1"/>
    </xf>
    <xf numFmtId="0" fontId="5" fillId="24" borderId="10" xfId="0" applyFont="1" applyFill="1" applyBorder="1" applyAlignment="1">
      <alignment wrapText="1"/>
    </xf>
    <xf numFmtId="0" fontId="2" fillId="0" borderId="10" xfId="0" applyFont="1" applyBorder="1" applyAlignment="1">
      <alignment wrapText="1"/>
    </xf>
    <xf numFmtId="0" fontId="6" fillId="24" borderId="0" xfId="0" applyFont="1" applyFill="1" applyAlignment="1">
      <alignment wrapText="1"/>
    </xf>
    <xf numFmtId="0" fontId="6" fillId="24" borderId="10" xfId="0" applyFont="1" applyFill="1" applyBorder="1" applyAlignment="1">
      <alignment wrapText="1"/>
    </xf>
    <xf numFmtId="0" fontId="2" fillId="0" borderId="0" xfId="0" applyFont="1" applyAlignment="1">
      <alignment wrapText="1"/>
    </xf>
    <xf numFmtId="0" fontId="3" fillId="24" borderId="24" xfId="0" applyFont="1" applyFill="1" applyBorder="1" applyAlignment="1">
      <alignment vertical="center" wrapText="1"/>
    </xf>
    <xf numFmtId="0" fontId="0" fillId="0" borderId="24" xfId="0" applyBorder="1" applyAlignment="1">
      <alignment vertical="center" wrapText="1"/>
    </xf>
    <xf numFmtId="0" fontId="3" fillId="24" borderId="10" xfId="0" applyFont="1" applyFill="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vertical="center" wrapText="1"/>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2"/>
    <cellStyle name="Hyperlink_LA Quarterly Benchmarking 2013-14 Q3 v1.01" xfId="36"/>
    <cellStyle name="Input" xfId="37" builtinId="20" customBuiltin="1"/>
    <cellStyle name="Linked Cell" xfId="38" builtinId="24" customBuiltin="1"/>
    <cellStyle name="Neutral" xfId="39" builtinId="28" customBuiltin="1"/>
    <cellStyle name="Normal" xfId="0" builtinId="0"/>
    <cellStyle name="Normal 2" xfId="40"/>
    <cellStyle name="Normal 2 3" xfId="53"/>
    <cellStyle name="Normal 3" xfId="51"/>
    <cellStyle name="Normal_Placement2_PercentageLACSamePlacement2Yearsv2" xfId="41"/>
    <cellStyle name="Normal_Placement3_PercentageOutsideLA20Miles" xfId="42"/>
    <cellStyle name="Note" xfId="43" builtinId="10" customBuiltin="1"/>
    <cellStyle name="Output" xfId="44" builtinId="21" customBuiltin="1"/>
    <cellStyle name="Percent" xfId="45" builtinId="5"/>
    <cellStyle name="Title" xfId="46" builtinId="15" customBuiltin="1"/>
    <cellStyle name="Total" xfId="47" builtinId="25" customBuiltin="1"/>
    <cellStyle name="u" xfId="48"/>
    <cellStyle name="Undefined" xfId="49"/>
    <cellStyle name="Warning Text" xfId="50" builtinId="11" customBuiltin="1"/>
  </cellStyles>
  <dxfs count="42">
    <dxf>
      <fill>
        <patternFill>
          <bgColor rgb="FF66FF99"/>
        </patternFill>
      </fill>
    </dxf>
    <dxf>
      <font>
        <color theme="0"/>
      </font>
    </dxf>
    <dxf>
      <fill>
        <patternFill>
          <bgColor rgb="FF66FF99"/>
        </patternFill>
      </fill>
    </dxf>
    <dxf>
      <font>
        <color theme="0"/>
      </font>
    </dxf>
    <dxf>
      <font>
        <b/>
        <i val="0"/>
      </font>
      <fill>
        <patternFill>
          <bgColor indexed="42"/>
        </patternFill>
      </fill>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ont>
        <b/>
        <i val="0"/>
      </font>
      <fill>
        <patternFill>
          <bgColor indexed="42"/>
        </patternFill>
      </fill>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ont>
        <color theme="0"/>
      </font>
    </dxf>
    <dxf>
      <fill>
        <patternFill>
          <bgColor rgb="FF66FF99"/>
        </patternFill>
      </fill>
    </dxf>
    <dxf>
      <fill>
        <patternFill>
          <bgColor rgb="FF66FF99"/>
        </patternFill>
      </fill>
    </dxf>
    <dxf>
      <font>
        <color theme="0"/>
      </font>
    </dxf>
    <dxf>
      <fill>
        <patternFill>
          <bgColor rgb="FF66FF99"/>
        </patternFill>
      </fill>
    </dxf>
    <dxf>
      <font>
        <color theme="0"/>
      </font>
    </dxf>
    <dxf>
      <fill>
        <patternFill>
          <bgColor rgb="FF66FF99"/>
        </patternFill>
      </fill>
    </dxf>
    <dxf>
      <font>
        <b val="0"/>
        <i val="0"/>
      </font>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FEB8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BC3E7D"/>
      <rgbColor rgb="00F5F5F5"/>
      <rgbColor rgb="00CCFFFF"/>
      <rgbColor rgb="00F16A05"/>
      <rgbColor rgb="00F04242"/>
      <rgbColor rgb="00BF4900"/>
      <rgbColor rgb="00FB994F"/>
      <rgbColor rgb="00000080"/>
      <rgbColor rgb="009B4719"/>
      <rgbColor rgb="00FFFF00"/>
      <rgbColor rgb="0000FFFF"/>
      <rgbColor rgb="00800080"/>
      <rgbColor rgb="00BA1400"/>
      <rgbColor rgb="00008080"/>
      <rgbColor rgb="00C851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E600"/>
      <color rgb="FFCCCC00"/>
      <color rgb="FF66FF99"/>
      <color rgb="FF000000"/>
      <color rgb="FFFB994F"/>
      <color rgb="FFFE7E1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0-17 Population Estimate 2013
</a:t>
            </a:r>
          </a:p>
        </c:rich>
      </c:tx>
      <c:layout>
        <c:manualLayout>
          <c:xMode val="edge"/>
          <c:yMode val="edge"/>
          <c:x val="0.32341332506612153"/>
          <c:y val="2.9739803943101568E-2"/>
        </c:manualLayout>
      </c:layout>
      <c:overlay val="0"/>
      <c:spPr>
        <a:noFill/>
        <a:ln w="25400">
          <a:noFill/>
        </a:ln>
      </c:spPr>
    </c:title>
    <c:autoTitleDeleted val="0"/>
    <c:plotArea>
      <c:layout>
        <c:manualLayout>
          <c:layoutTarget val="inner"/>
          <c:xMode val="edge"/>
          <c:yMode val="edge"/>
          <c:x val="0.23015917612067546"/>
          <c:y val="0.10966552704018703"/>
          <c:w val="0.7222236216200506"/>
          <c:h val="0.83271451040684397"/>
        </c:manualLayout>
      </c:layout>
      <c:barChart>
        <c:barDir val="bar"/>
        <c:grouping val="clustered"/>
        <c:varyColors val="0"/>
        <c:ser>
          <c:idx val="2"/>
          <c:order val="0"/>
          <c:tx>
            <c:strRef>
              <c:f>Population!$G$11</c:f>
              <c:strCache>
                <c:ptCount val="1"/>
                <c:pt idx="0">
                  <c:v>2013</c:v>
                </c:pt>
              </c:strCache>
            </c:strRef>
          </c:tx>
          <c:spPr>
            <a:solidFill>
              <a:srgbClr val="FB994F"/>
            </a:solidFill>
            <a:ln w="25400">
              <a:noFill/>
            </a:ln>
          </c:spPr>
          <c:invertIfNegative val="0"/>
          <c:cat>
            <c:strRef>
              <c:f>Population!$B$12:$B$31</c:f>
              <c:strCache>
                <c:ptCount val="20"/>
                <c:pt idx="0">
                  <c:v>Bracknell Forest</c:v>
                </c:pt>
                <c:pt idx="1">
                  <c:v>Brighton and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strCache>
            </c:strRef>
          </c:cat>
          <c:val>
            <c:numRef>
              <c:f>Population!$G$12:$G$31</c:f>
              <c:numCache>
                <c:formatCode>General</c:formatCode>
                <c:ptCount val="20"/>
                <c:pt idx="0">
                  <c:v>27100</c:v>
                </c:pt>
                <c:pt idx="1">
                  <c:v>50500</c:v>
                </c:pt>
                <c:pt idx="2">
                  <c:v>117600</c:v>
                </c:pt>
                <c:pt idx="3">
                  <c:v>104800</c:v>
                </c:pt>
                <c:pt idx="4">
                  <c:v>122700</c:v>
                </c:pt>
                <c:pt idx="5">
                  <c:v>281900</c:v>
                </c:pt>
                <c:pt idx="6">
                  <c:v>25800</c:v>
                </c:pt>
                <c:pt idx="7">
                  <c:v>325600</c:v>
                </c:pt>
                <c:pt idx="8">
                  <c:v>61600</c:v>
                </c:pt>
                <c:pt idx="9">
                  <c:v>64000</c:v>
                </c:pt>
                <c:pt idx="10">
                  <c:v>140300</c:v>
                </c:pt>
                <c:pt idx="11">
                  <c:v>42600</c:v>
                </c:pt>
                <c:pt idx="12">
                  <c:v>34700</c:v>
                </c:pt>
                <c:pt idx="13">
                  <c:v>38900</c:v>
                </c:pt>
                <c:pt idx="14">
                  <c:v>47400</c:v>
                </c:pt>
                <c:pt idx="15">
                  <c:v>252000</c:v>
                </c:pt>
                <c:pt idx="16">
                  <c:v>35700</c:v>
                </c:pt>
                <c:pt idx="17">
                  <c:v>167000</c:v>
                </c:pt>
                <c:pt idx="18">
                  <c:v>33300</c:v>
                </c:pt>
                <c:pt idx="19">
                  <c:v>36200</c:v>
                </c:pt>
              </c:numCache>
            </c:numRef>
          </c:val>
        </c:ser>
        <c:ser>
          <c:idx val="0"/>
          <c:order val="1"/>
          <c:tx>
            <c:strRef>
              <c:f>Population!$W$6</c:f>
              <c:strCache>
                <c:ptCount val="1"/>
                <c:pt idx="0">
                  <c:v>Selected LA- (none)</c:v>
                </c:pt>
              </c:strCache>
            </c:strRef>
          </c:tx>
          <c:spPr>
            <a:solidFill>
              <a:srgbClr val="66FF99"/>
            </a:solidFill>
            <a:ln w="12700">
              <a:solidFill>
                <a:schemeClr val="tx1">
                  <a:lumMod val="75000"/>
                  <a:lumOff val="25000"/>
                </a:schemeClr>
              </a:solidFill>
              <a:prstDash val="solid"/>
            </a:ln>
          </c:spPr>
          <c:invertIfNegative val="0"/>
          <c:cat>
            <c:strRef>
              <c:f>Population!$B$12:$B$31</c:f>
              <c:strCache>
                <c:ptCount val="20"/>
                <c:pt idx="0">
                  <c:v>Bracknell Forest</c:v>
                </c:pt>
                <c:pt idx="1">
                  <c:v>Brighton and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strCache>
            </c:strRef>
          </c:cat>
          <c:val>
            <c:numRef>
              <c:f>Population!$W$12:$W$31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0"/>
          <c:showCatName val="0"/>
          <c:showSerName val="0"/>
          <c:showPercent val="0"/>
          <c:showBubbleSize val="0"/>
        </c:dLbls>
        <c:gapWidth val="40"/>
        <c:overlap val="100"/>
        <c:axId val="139474432"/>
        <c:axId val="139475968"/>
      </c:barChart>
      <c:catAx>
        <c:axId val="13947443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75968"/>
        <c:crossesAt val="0"/>
        <c:auto val="1"/>
        <c:lblAlgn val="ctr"/>
        <c:lblOffset val="100"/>
        <c:noMultiLvlLbl val="0"/>
      </c:catAx>
      <c:valAx>
        <c:axId val="139475968"/>
        <c:scaling>
          <c:orientation val="minMax"/>
          <c:max val="350000"/>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74432"/>
        <c:crosses val="max"/>
        <c:crossBetween val="between"/>
      </c:valAx>
      <c:spPr>
        <a:noFill/>
        <a:ln w="12700">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Re-referrals vs. IDACI</a:t>
            </a:r>
          </a:p>
        </c:rich>
      </c:tx>
      <c:layout>
        <c:manualLayout>
          <c:xMode val="edge"/>
          <c:yMode val="edge"/>
          <c:x val="0.34291248076749026"/>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'Re-referrals'!$R$11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layout>
                <c:manualLayout>
                  <c:x val="1.1506860232336037E-2"/>
                  <c:y val="4.1989738377135773E-3"/>
                </c:manualLayout>
              </c:layout>
              <c:tx>
                <c:rich>
                  <a:bodyPr/>
                  <a:lstStyle/>
                  <a:p>
                    <a:r>
                      <a:rPr lang="en-GB"/>
                      <a:t>Brighton &amp; Hove</a:t>
                    </a:r>
                  </a:p>
                </c:rich>
              </c:tx>
              <c:dLblPos val="r"/>
              <c:showLegendKey val="0"/>
              <c:showVal val="0"/>
              <c:showCatName val="0"/>
              <c:showSerName val="0"/>
              <c:showPercent val="0"/>
              <c:showBubbleSize val="0"/>
            </c:dLbl>
            <c:dLbl>
              <c:idx val="2"/>
              <c:tx>
                <c:rich>
                  <a:bodyPr/>
                  <a:lstStyle/>
                  <a:p>
                    <a:r>
                      <a:rPr lang="en-GB"/>
                      <a:t>Buckinghamshire</a:t>
                    </a:r>
                  </a:p>
                </c:rich>
              </c:tx>
              <c:dLblPos val="l"/>
              <c:showLegendKey val="0"/>
              <c:showVal val="0"/>
              <c:showCatName val="0"/>
              <c:showSerName val="0"/>
              <c:showPercent val="0"/>
              <c:showBubbleSize val="0"/>
            </c:dLbl>
            <c:dLbl>
              <c:idx val="3"/>
              <c:tx>
                <c:rich>
                  <a:bodyPr/>
                  <a:lstStyle/>
                  <a:p>
                    <a:r>
                      <a:rPr lang="en-GB"/>
                      <a:t>East Sussex</a:t>
                    </a:r>
                  </a:p>
                </c:rich>
              </c:tx>
              <c:showLegendKey val="0"/>
              <c:showVal val="0"/>
              <c:showCatName val="0"/>
              <c:showSerName val="0"/>
              <c:showPercent val="0"/>
              <c:showBubbleSize val="0"/>
            </c:dLbl>
            <c:dLbl>
              <c:idx val="4"/>
              <c:tx>
                <c:rich>
                  <a:bodyPr/>
                  <a:lstStyle/>
                  <a:p>
                    <a:r>
                      <a:rPr lang="en-GB"/>
                      <a:t>Hampshire</a:t>
                    </a:r>
                  </a:p>
                </c:rich>
              </c:tx>
              <c:dLblPos val="l"/>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dLblPos val="r"/>
              <c:showLegendKey val="0"/>
              <c:showVal val="0"/>
              <c:showCatName val="0"/>
              <c:showSerName val="0"/>
              <c:showPercent val="0"/>
              <c:showBubbleSize val="0"/>
            </c:dLbl>
            <c:dLbl>
              <c:idx val="7"/>
              <c:tx>
                <c:rich>
                  <a:bodyPr/>
                  <a:lstStyle/>
                  <a:p>
                    <a:r>
                      <a:rPr lang="en-GB"/>
                      <a:t>Medway</a:t>
                    </a:r>
                  </a:p>
                </c:rich>
              </c:tx>
              <c:showLegendKey val="0"/>
              <c:showVal val="0"/>
              <c:showCatName val="0"/>
              <c:showSerName val="0"/>
              <c:showPercent val="0"/>
              <c:showBubbleSize val="0"/>
            </c:dLbl>
            <c:dLbl>
              <c:idx val="8"/>
              <c:tx>
                <c:rich>
                  <a:bodyPr/>
                  <a:lstStyle/>
                  <a:p>
                    <a:r>
                      <a:rPr lang="en-GB"/>
                      <a:t>Milton Keynes</a:t>
                    </a:r>
                  </a:p>
                </c:rich>
              </c:tx>
              <c:dLblPos val="l"/>
              <c:showLegendKey val="0"/>
              <c:showVal val="0"/>
              <c:showCatName val="0"/>
              <c:showSerName val="0"/>
              <c:showPercent val="0"/>
              <c:showBubbleSize val="0"/>
            </c:dLbl>
            <c:dLbl>
              <c:idx val="9"/>
              <c:tx>
                <c:rich>
                  <a:bodyPr/>
                  <a:lstStyle/>
                  <a:p>
                    <a:r>
                      <a:rPr lang="en-GB"/>
                      <a:t>Oxfordshire</a:t>
                    </a:r>
                  </a:p>
                </c:rich>
              </c:tx>
              <c:dLblPos val="l"/>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tx>
                <c:rich>
                  <a:bodyPr/>
                  <a:lstStyle/>
                  <a:p>
                    <a:r>
                      <a:rPr lang="en-GB"/>
                      <a:t>Surrey</a:t>
                    </a:r>
                  </a:p>
                </c:rich>
              </c:tx>
              <c:dLblPos val="l"/>
              <c:showLegendKey val="0"/>
              <c:showVal val="0"/>
              <c:showCatName val="0"/>
              <c:showSerName val="0"/>
              <c:showPercent val="0"/>
              <c:showBubbleSize val="0"/>
            </c:dLbl>
            <c:dLbl>
              <c:idx val="15"/>
              <c:tx>
                <c:rich>
                  <a:bodyPr/>
                  <a:lstStyle/>
                  <a:p>
                    <a:r>
                      <a:rPr lang="en-GB"/>
                      <a:t>West Berkshire</a:t>
                    </a:r>
                  </a:p>
                </c:rich>
              </c:tx>
              <c:dLblPos val="l"/>
              <c:showLegendKey val="0"/>
              <c:showVal val="0"/>
              <c:showCatName val="0"/>
              <c:showSerName val="0"/>
              <c:showPercent val="0"/>
              <c:showBubbleSize val="0"/>
            </c:dLbl>
            <c:dLbl>
              <c:idx val="16"/>
              <c:layout>
                <c:manualLayout>
                  <c:x val="-1.4403289847495246E-2"/>
                  <c:y val="7.784265119402659E-3"/>
                </c:manualLayout>
              </c:layout>
              <c:tx>
                <c:rich>
                  <a:bodyPr/>
                  <a:lstStyle/>
                  <a:p>
                    <a:r>
                      <a:rPr lang="en-GB"/>
                      <a:t>West Sussex</a:t>
                    </a:r>
                  </a:p>
                </c:rich>
              </c:tx>
              <c:showLegendKey val="0"/>
              <c:showVal val="0"/>
              <c:showCatName val="0"/>
              <c:showSerName val="0"/>
              <c:showPercent val="0"/>
              <c:showBubbleSize val="0"/>
            </c:dLbl>
            <c:dLbl>
              <c:idx val="17"/>
              <c:tx>
                <c:rich>
                  <a:bodyPr/>
                  <a:lstStyle/>
                  <a:p>
                    <a:r>
                      <a:rPr lang="en-GB"/>
                      <a:t>Windsor &amp; Maidenhead</a:t>
                    </a:r>
                  </a:p>
                </c:rich>
              </c:tx>
              <c:showLegendKey val="0"/>
              <c:showVal val="0"/>
              <c:showCatName val="0"/>
              <c:showSerName val="0"/>
              <c:showPercent val="0"/>
              <c:showBubbleSize val="0"/>
            </c:dLbl>
            <c:dLbl>
              <c:idx val="18"/>
              <c:layout>
                <c:manualLayout>
                  <c:x val="-0.1240981240981241"/>
                  <c:y val="-1.2870015478473733E-2"/>
                </c:manualLayout>
              </c:layout>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('Re-referrals'!$R$12:$R$15,'Re-referrals'!$R$17:$R$31)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('Re-referrals'!$O$12:$O$15,'Re-referrals'!$O$17:$O$31)</c:f>
              <c:numCache>
                <c:formatCode>#,##0.0</c:formatCode>
                <c:ptCount val="19"/>
                <c:pt idx="0">
                  <c:v>88.560885608856083</c:v>
                </c:pt>
                <c:pt idx="1">
                  <c:v>276.43564356435644</c:v>
                </c:pt>
                <c:pt idx="2">
                  <c:v>215.47619047619048</c:v>
                </c:pt>
                <c:pt idx="3">
                  <c:v>217.55725190839695</c:v>
                </c:pt>
                <c:pt idx="4">
                  <c:v>160.23412557644556</c:v>
                </c:pt>
                <c:pt idx="5">
                  <c:v>261.62790697674421</c:v>
                </c:pt>
                <c:pt idx="6">
                  <c:v>155.77395577395578</c:v>
                </c:pt>
                <c:pt idx="7">
                  <c:v>207.30519480519482</c:v>
                </c:pt>
                <c:pt idx="8">
                  <c:v>127.49999999999999</c:v>
                </c:pt>
                <c:pt idx="9">
                  <c:v>95.866001425516743</c:v>
                </c:pt>
                <c:pt idx="10">
                  <c:v>102.58215962441315</c:v>
                </c:pt>
                <c:pt idx="11">
                  <c:v>90.489913544668582</c:v>
                </c:pt>
                <c:pt idx="12">
                  <c:v>121.85089974293059</c:v>
                </c:pt>
                <c:pt idx="13">
                  <c:v>235.0210970464135</c:v>
                </c:pt>
                <c:pt idx="14">
                  <c:v>153.61111111111111</c:v>
                </c:pt>
                <c:pt idx="15">
                  <c:v>77.310924369747895</c:v>
                </c:pt>
                <c:pt idx="16">
                  <c:v>95.928143712574851</c:v>
                </c:pt>
                <c:pt idx="17">
                  <c:v>61.861861861861861</c:v>
                </c:pt>
                <c:pt idx="18">
                  <c:v>105.24861878453039</c:v>
                </c:pt>
              </c:numCache>
            </c:numRef>
          </c:yVal>
          <c:smooth val="0"/>
        </c:ser>
        <c:ser>
          <c:idx val="3"/>
          <c:order val="1"/>
          <c:tx>
            <c:strRef>
              <c:f>'Re-referrals'!$B$16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manualLayout>
                  <c:x val="-1.7283947816994293E-2"/>
                  <c:y val="5.1895100796017727E-3"/>
                </c:manualLayout>
              </c:layout>
              <c:showLegendKey val="0"/>
              <c:showVal val="0"/>
              <c:showCatName val="0"/>
              <c:showSerName val="1"/>
              <c:showPercent val="0"/>
              <c:showBubbleSize val="0"/>
            </c:dLbl>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'Re-referrals'!$R$16</c:f>
              <c:numCache>
                <c:formatCode>0.0</c:formatCode>
                <c:ptCount val="1"/>
                <c:pt idx="0">
                  <c:v>14.7</c:v>
                </c:pt>
              </c:numCache>
            </c:numRef>
          </c:xVal>
          <c:yVal>
            <c:numRef>
              <c:f>'Re-referrals'!$O$16</c:f>
              <c:numCache>
                <c:formatCode>#,##0.0</c:formatCode>
                <c:ptCount val="1"/>
                <c:pt idx="0">
                  <c:v>107.49796251018745</c:v>
                </c:pt>
              </c:numCache>
            </c:numRef>
          </c:yVal>
          <c:smooth val="0"/>
        </c:ser>
        <c:ser>
          <c:idx val="1"/>
          <c:order val="2"/>
          <c:tx>
            <c:strRef>
              <c:f>'Re-referrals'!$Y$5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'Re-referrals'!$X$79</c:f>
              <c:numCache>
                <c:formatCode>0.00</c:formatCode>
                <c:ptCount val="1"/>
                <c:pt idx="0">
                  <c:v>#N/A</c:v>
                </c:pt>
              </c:numCache>
            </c:numRef>
          </c:xVal>
          <c:yVal>
            <c:numRef>
              <c:f>'Re-referrals'!$Y$79</c:f>
              <c:numCache>
                <c:formatCode>0.00</c:formatCode>
                <c:ptCount val="1"/>
                <c:pt idx="0">
                  <c:v>#N/A</c:v>
                </c:pt>
              </c:numCache>
            </c:numRef>
          </c:yVal>
          <c:smooth val="0"/>
        </c:ser>
        <c:ser>
          <c:idx val="2"/>
          <c:order val="3"/>
          <c:tx>
            <c:strRef>
              <c:f>'Re-referrals'!$W$82</c:f>
              <c:strCache>
                <c:ptCount val="1"/>
                <c:pt idx="0">
                  <c:v>National Trend 2014</c:v>
                </c:pt>
              </c:strCache>
            </c:strRef>
          </c:tx>
          <c:spPr>
            <a:ln w="25400">
              <a:solidFill>
                <a:srgbClr val="333333"/>
              </a:solidFill>
              <a:prstDash val="solid"/>
            </a:ln>
          </c:spPr>
          <c:marker>
            <c:symbol val="none"/>
          </c:marker>
          <c:xVal>
            <c:numRef>
              <c:f>'Re-referrals'!$Z$82:$Z$83</c:f>
              <c:numCache>
                <c:formatCode>#,##0</c:formatCode>
                <c:ptCount val="2"/>
                <c:pt idx="0" formatCode="General">
                  <c:v>0</c:v>
                </c:pt>
                <c:pt idx="1">
                  <c:v>40</c:v>
                </c:pt>
              </c:numCache>
            </c:numRef>
          </c:xVal>
          <c:yVal>
            <c:numRef>
              <c:f>'Re-referrals'!$AA$82:$AA$83</c:f>
              <c:numCache>
                <c:formatCode>General</c:formatCode>
                <c:ptCount val="2"/>
                <c:pt idx="0">
                  <c:v>119.14</c:v>
                </c:pt>
                <c:pt idx="1">
                  <c:v>141.13999999999999</c:v>
                </c:pt>
              </c:numCache>
            </c:numRef>
          </c:yVal>
          <c:smooth val="0"/>
        </c:ser>
        <c:ser>
          <c:idx val="4"/>
          <c:order val="4"/>
          <c:tx>
            <c:strRef>
              <c:f>'Re-referrals'!$B$32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layout>
                <c:manualLayout>
                  <c:x val="-5.4834054834054888E-2"/>
                  <c:y val="1.544401857416848E-2"/>
                </c:manualLayout>
              </c:layout>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'Re-referrals'!$R$32</c:f>
              <c:numCache>
                <c:formatCode>0.0</c:formatCode>
                <c:ptCount val="1"/>
                <c:pt idx="0">
                  <c:v>15.1</c:v>
                </c:pt>
              </c:numCache>
            </c:numRef>
          </c:xVal>
          <c:yVal>
            <c:numRef>
              <c:f>'Re-referrals'!$O$32</c:f>
              <c:numCache>
                <c:formatCode>#,##0.0</c:formatCode>
                <c:ptCount val="1"/>
                <c:pt idx="0">
                  <c:v>152.76629570747218</c:v>
                </c:pt>
              </c:numCache>
            </c:numRef>
          </c:yVal>
          <c:smooth val="0"/>
        </c:ser>
        <c:ser>
          <c:idx val="5"/>
          <c:order val="5"/>
          <c:tx>
            <c:strRef>
              <c:f>'Re-referrals'!$W$84</c:f>
              <c:strCache>
                <c:ptCount val="1"/>
                <c:pt idx="0">
                  <c:v>South East LA Trend 2014</c:v>
                </c:pt>
              </c:strCache>
            </c:strRef>
          </c:tx>
          <c:spPr>
            <a:ln w="25400">
              <a:solidFill>
                <a:srgbClr val="BA1400"/>
              </a:solidFill>
              <a:prstDash val="solid"/>
            </a:ln>
          </c:spPr>
          <c:marker>
            <c:symbol val="none"/>
          </c:marker>
          <c:xVal>
            <c:numRef>
              <c:f>'Re-referrals'!$Z$84:$Z$85</c:f>
              <c:numCache>
                <c:formatCode>#,##0</c:formatCode>
                <c:ptCount val="2"/>
                <c:pt idx="0" formatCode="General">
                  <c:v>0</c:v>
                </c:pt>
                <c:pt idx="1">
                  <c:v>40</c:v>
                </c:pt>
              </c:numCache>
            </c:numRef>
          </c:xVal>
          <c:yVal>
            <c:numRef>
              <c:f>'Re-referrals'!$AA$84:$AA$85</c:f>
              <c:numCache>
                <c:formatCode>General</c:formatCode>
                <c:ptCount val="2"/>
                <c:pt idx="0">
                  <c:v>83.558999999999997</c:v>
                </c:pt>
                <c:pt idx="1">
                  <c:v>240.40699999999998</c:v>
                </c:pt>
              </c:numCache>
            </c:numRef>
          </c:yVal>
          <c:smooth val="0"/>
        </c:ser>
        <c:ser>
          <c:idx val="6"/>
          <c:order val="6"/>
          <c:tx>
            <c:strRef>
              <c:f>'Re-referrals'!$B$33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'Re-referrals'!$R$33</c:f>
              <c:numCache>
                <c:formatCode>0.0</c:formatCode>
                <c:ptCount val="1"/>
                <c:pt idx="0">
                  <c:v>21.8</c:v>
                </c:pt>
              </c:numCache>
            </c:numRef>
          </c:xVal>
          <c:yVal>
            <c:numRef>
              <c:f>'Re-referrals'!$O$33</c:f>
              <c:numCache>
                <c:formatCode>#,##0.0</c:formatCode>
                <c:ptCount val="1"/>
                <c:pt idx="0">
                  <c:v>134.15919643868315</c:v>
                </c:pt>
              </c:numCache>
            </c:numRef>
          </c:yVal>
          <c:smooth val="0"/>
        </c:ser>
        <c:dLbls>
          <c:showLegendKey val="0"/>
          <c:showVal val="0"/>
          <c:showCatName val="0"/>
          <c:showSerName val="0"/>
          <c:showPercent val="0"/>
          <c:showBubbleSize val="0"/>
        </c:dLbls>
        <c:axId val="142113792"/>
        <c:axId val="142120064"/>
      </c:scatterChart>
      <c:valAx>
        <c:axId val="142113792"/>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120064"/>
        <c:crosses val="autoZero"/>
        <c:crossBetween val="midCat"/>
      </c:valAx>
      <c:valAx>
        <c:axId val="142120064"/>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Re-referrals 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113792"/>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Re-referrals,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'Re-referrals'!$B$12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'Re-referrals'!$K$11:$O$11</c:f>
              <c:numCache>
                <c:formatCode>General</c:formatCode>
                <c:ptCount val="5"/>
                <c:pt idx="0">
                  <c:v>2010</c:v>
                </c:pt>
                <c:pt idx="1">
                  <c:v>2011</c:v>
                </c:pt>
                <c:pt idx="2">
                  <c:v>2012</c:v>
                </c:pt>
                <c:pt idx="3">
                  <c:v>2013</c:v>
                </c:pt>
                <c:pt idx="4">
                  <c:v>2014</c:v>
                </c:pt>
              </c:numCache>
            </c:numRef>
          </c:cat>
          <c:val>
            <c:numRef>
              <c:f>'Re-referrals'!$K$12:$O$12</c:f>
              <c:numCache>
                <c:formatCode>#,##0.0</c:formatCode>
                <c:ptCount val="5"/>
                <c:pt idx="0">
                  <c:v>#N/A</c:v>
                </c:pt>
                <c:pt idx="1">
                  <c:v>112.90915777859507</c:v>
                </c:pt>
                <c:pt idx="2">
                  <c:v>115.0375939849624</c:v>
                </c:pt>
                <c:pt idx="3">
                  <c:v>82.330827067669162</c:v>
                </c:pt>
                <c:pt idx="4">
                  <c:v>88.560885608856083</c:v>
                </c:pt>
              </c:numCache>
            </c:numRef>
          </c:val>
          <c:smooth val="0"/>
        </c:ser>
        <c:ser>
          <c:idx val="1"/>
          <c:order val="1"/>
          <c:tx>
            <c:strRef>
              <c:f>'Re-referrals'!$B$13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'Re-referrals'!$K$13:$O$13</c:f>
              <c:numCache>
                <c:formatCode>#,##0.0</c:formatCode>
                <c:ptCount val="5"/>
                <c:pt idx="0">
                  <c:v>#N/A</c:v>
                </c:pt>
                <c:pt idx="1">
                  <c:v>242.17252396166134</c:v>
                </c:pt>
                <c:pt idx="2">
                  <c:v>304.00801603206412</c:v>
                </c:pt>
                <c:pt idx="3">
                  <c:v>365.33864541832668</c:v>
                </c:pt>
                <c:pt idx="4">
                  <c:v>276.43564356435644</c:v>
                </c:pt>
              </c:numCache>
            </c:numRef>
          </c:val>
          <c:smooth val="0"/>
        </c:ser>
        <c:ser>
          <c:idx val="2"/>
          <c:order val="2"/>
          <c:tx>
            <c:strRef>
              <c:f>'Re-referrals'!$B$14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'Re-referrals'!$K$14:$O$14</c:f>
              <c:numCache>
                <c:formatCode>#,##0.0</c:formatCode>
                <c:ptCount val="5"/>
                <c:pt idx="0">
                  <c:v>#N/A</c:v>
                </c:pt>
                <c:pt idx="1">
                  <c:v>79.986119545415178</c:v>
                </c:pt>
                <c:pt idx="2">
                  <c:v>73.160173160173159</c:v>
                </c:pt>
                <c:pt idx="3">
                  <c:v>98.796216680997418</c:v>
                </c:pt>
                <c:pt idx="4">
                  <c:v>215.47619047619048</c:v>
                </c:pt>
              </c:numCache>
            </c:numRef>
          </c:val>
          <c:smooth val="0"/>
        </c:ser>
        <c:ser>
          <c:idx val="5"/>
          <c:order val="3"/>
          <c:tx>
            <c:strRef>
              <c:f>'Re-referrals'!$B$15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'Re-referrals'!$K$15:$O$15</c:f>
              <c:numCache>
                <c:formatCode>#,##0.0</c:formatCode>
                <c:ptCount val="5"/>
                <c:pt idx="0">
                  <c:v>#N/A</c:v>
                </c:pt>
                <c:pt idx="1">
                  <c:v>#N/A</c:v>
                </c:pt>
                <c:pt idx="2">
                  <c:v>852.54074784276133</c:v>
                </c:pt>
                <c:pt idx="3">
                  <c:v>386.97318007662835</c:v>
                </c:pt>
                <c:pt idx="4">
                  <c:v>217.55725190839695</c:v>
                </c:pt>
              </c:numCache>
            </c:numRef>
          </c:val>
          <c:smooth val="0"/>
        </c:ser>
        <c:ser>
          <c:idx val="3"/>
          <c:order val="4"/>
          <c:tx>
            <c:strRef>
              <c:f>'Re-referrals'!$B$16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'Re-referrals'!$K$16:$O$16</c:f>
              <c:numCache>
                <c:formatCode>#,##0.0</c:formatCode>
                <c:ptCount val="5"/>
                <c:pt idx="0">
                  <c:v>#N/A</c:v>
                </c:pt>
                <c:pt idx="1">
                  <c:v>105.76845502218636</c:v>
                </c:pt>
                <c:pt idx="2">
                  <c:v>122.83142389525369</c:v>
                </c:pt>
                <c:pt idx="3">
                  <c:v>90.530612244897966</c:v>
                </c:pt>
                <c:pt idx="4">
                  <c:v>107.49796251018745</c:v>
                </c:pt>
              </c:numCache>
            </c:numRef>
          </c:val>
          <c:smooth val="0"/>
        </c:ser>
        <c:ser>
          <c:idx val="9"/>
          <c:order val="5"/>
          <c:tx>
            <c:strRef>
              <c:f>'Re-referrals'!$B$17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'Re-referrals'!$K$17:$O$17</c:f>
              <c:numCache>
                <c:formatCode>#,##0.0</c:formatCode>
                <c:ptCount val="5"/>
                <c:pt idx="0">
                  <c:v>64.141212363345801</c:v>
                </c:pt>
                <c:pt idx="1">
                  <c:v>76.096427534127216</c:v>
                </c:pt>
                <c:pt idx="2">
                  <c:v>89.650249821556031</c:v>
                </c:pt>
                <c:pt idx="3">
                  <c:v>82.342470630117489</c:v>
                </c:pt>
                <c:pt idx="4">
                  <c:v>160.23412557644556</c:v>
                </c:pt>
              </c:numCache>
            </c:numRef>
          </c:val>
          <c:smooth val="0"/>
        </c:ser>
        <c:ser>
          <c:idx val="10"/>
          <c:order val="6"/>
          <c:tx>
            <c:strRef>
              <c:f>'Re-referrals'!$B$18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'Re-referrals'!$K$18:$O$18</c:f>
              <c:numCache>
                <c:formatCode>#,##0.0</c:formatCode>
                <c:ptCount val="5"/>
                <c:pt idx="0">
                  <c:v>#N/A</c:v>
                </c:pt>
                <c:pt idx="1">
                  <c:v>#N/A</c:v>
                </c:pt>
                <c:pt idx="2">
                  <c:v>#N/A</c:v>
                </c:pt>
                <c:pt idx="3">
                  <c:v>456.53846153846155</c:v>
                </c:pt>
                <c:pt idx="4">
                  <c:v>261.62790697674421</c:v>
                </c:pt>
              </c:numCache>
            </c:numRef>
          </c:val>
          <c:smooth val="0"/>
        </c:ser>
        <c:ser>
          <c:idx val="11"/>
          <c:order val="7"/>
          <c:tx>
            <c:strRef>
              <c:f>'Re-referrals'!$B$19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'Re-referrals'!$K$19:$O$19</c:f>
              <c:numCache>
                <c:formatCode>#,##0.0</c:formatCode>
                <c:ptCount val="5"/>
                <c:pt idx="0">
                  <c:v>#N/A</c:v>
                </c:pt>
                <c:pt idx="1">
                  <c:v>#N/A</c:v>
                </c:pt>
                <c:pt idx="2">
                  <c:v>177.06848466067552</c:v>
                </c:pt>
                <c:pt idx="3">
                  <c:v>109.47823402284656</c:v>
                </c:pt>
                <c:pt idx="4">
                  <c:v>155.77395577395578</c:v>
                </c:pt>
              </c:numCache>
            </c:numRef>
          </c:val>
          <c:smooth val="0"/>
        </c:ser>
        <c:ser>
          <c:idx val="12"/>
          <c:order val="8"/>
          <c:tx>
            <c:strRef>
              <c:f>'Re-referrals'!$B$20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'Re-referrals'!$K$20:$O$20</c:f>
              <c:numCache>
                <c:formatCode>#,##0.0</c:formatCode>
                <c:ptCount val="5"/>
                <c:pt idx="0">
                  <c:v>#N/A</c:v>
                </c:pt>
                <c:pt idx="1">
                  <c:v>139.28145751745294</c:v>
                </c:pt>
                <c:pt idx="2">
                  <c:v>282.29508196721309</c:v>
                </c:pt>
                <c:pt idx="3">
                  <c:v>539.73727422003287</c:v>
                </c:pt>
                <c:pt idx="4">
                  <c:v>207.30519480519482</c:v>
                </c:pt>
              </c:numCache>
            </c:numRef>
          </c:val>
          <c:smooth val="0"/>
        </c:ser>
        <c:ser>
          <c:idx val="13"/>
          <c:order val="9"/>
          <c:tx>
            <c:strRef>
              <c:f>'Re-referrals'!$B$21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'Re-referrals'!$K$21:$O$21</c:f>
              <c:numCache>
                <c:formatCode>#,##0.0</c:formatCode>
                <c:ptCount val="5"/>
                <c:pt idx="0">
                  <c:v>#N/A</c:v>
                </c:pt>
                <c:pt idx="1">
                  <c:v>167.6330150068213</c:v>
                </c:pt>
                <c:pt idx="2">
                  <c:v>99.354838709677423</c:v>
                </c:pt>
                <c:pt idx="3">
                  <c:v>151.57728706624604</c:v>
                </c:pt>
                <c:pt idx="4">
                  <c:v>127.49999999999999</c:v>
                </c:pt>
              </c:numCache>
            </c:numRef>
          </c:val>
          <c:smooth val="0"/>
        </c:ser>
        <c:ser>
          <c:idx val="15"/>
          <c:order val="10"/>
          <c:tx>
            <c:strRef>
              <c:f>'Re-referrals'!$B$22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'Re-referrals'!$K$22:$O$22</c:f>
              <c:numCache>
                <c:formatCode>#,##0.0</c:formatCode>
                <c:ptCount val="5"/>
                <c:pt idx="0">
                  <c:v>#N/A</c:v>
                </c:pt>
                <c:pt idx="1">
                  <c:v>94.079422382671481</c:v>
                </c:pt>
                <c:pt idx="2">
                  <c:v>110.8695652173913</c:v>
                </c:pt>
                <c:pt idx="3">
                  <c:v>119.18103448275862</c:v>
                </c:pt>
                <c:pt idx="4">
                  <c:v>95.866001425516743</c:v>
                </c:pt>
              </c:numCache>
            </c:numRef>
          </c:val>
          <c:smooth val="0"/>
        </c:ser>
        <c:ser>
          <c:idx val="16"/>
          <c:order val="11"/>
          <c:tx>
            <c:strRef>
              <c:f>'Re-referrals'!$B$23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'Re-referrals'!$K$23:$O$23</c:f>
              <c:numCache>
                <c:formatCode>#,##0.0</c:formatCode>
                <c:ptCount val="5"/>
                <c:pt idx="0">
                  <c:v>#N/A</c:v>
                </c:pt>
                <c:pt idx="1">
                  <c:v>215.30479896238651</c:v>
                </c:pt>
                <c:pt idx="2">
                  <c:v>156.23529411764707</c:v>
                </c:pt>
                <c:pt idx="3">
                  <c:v>98.581560283687949</c:v>
                </c:pt>
                <c:pt idx="4">
                  <c:v>102.58215962441315</c:v>
                </c:pt>
              </c:numCache>
            </c:numRef>
          </c:val>
          <c:smooth val="0"/>
        </c:ser>
        <c:ser>
          <c:idx val="17"/>
          <c:order val="12"/>
          <c:tx>
            <c:strRef>
              <c:f>'Re-referrals'!$B$24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'Re-referrals'!$K$24:$O$24</c:f>
              <c:numCache>
                <c:formatCode>#,##0.0</c:formatCode>
                <c:ptCount val="5"/>
                <c:pt idx="0">
                  <c:v>#N/A</c:v>
                </c:pt>
                <c:pt idx="1">
                  <c:v>195.33527696793004</c:v>
                </c:pt>
                <c:pt idx="2">
                  <c:v>201.49700598802397</c:v>
                </c:pt>
                <c:pt idx="3">
                  <c:v>93.823529411764696</c:v>
                </c:pt>
                <c:pt idx="4">
                  <c:v>90.489913544668582</c:v>
                </c:pt>
              </c:numCache>
            </c:numRef>
          </c:val>
          <c:smooth val="0"/>
        </c:ser>
        <c:ser>
          <c:idx val="19"/>
          <c:order val="13"/>
          <c:tx>
            <c:strRef>
              <c:f>'Re-referrals'!$B$25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'Re-referrals'!$K$25:$O$25</c:f>
              <c:numCache>
                <c:formatCode>#,##0.0</c:formatCode>
                <c:ptCount val="5"/>
                <c:pt idx="0">
                  <c:v>211.17608836907081</c:v>
                </c:pt>
                <c:pt idx="1">
                  <c:v>132.3668452568547</c:v>
                </c:pt>
                <c:pt idx="2">
                  <c:v>105.08021390374331</c:v>
                </c:pt>
                <c:pt idx="3">
                  <c:v>81.84210526315789</c:v>
                </c:pt>
                <c:pt idx="4">
                  <c:v>121.85089974293059</c:v>
                </c:pt>
              </c:numCache>
            </c:numRef>
          </c:val>
          <c:smooth val="0"/>
        </c:ser>
        <c:ser>
          <c:idx val="20"/>
          <c:order val="14"/>
          <c:tx>
            <c:strRef>
              <c:f>'Re-referrals'!$B$26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'Re-referrals'!$K$26:$O$26</c:f>
              <c:numCache>
                <c:formatCode>#,##0.0</c:formatCode>
                <c:ptCount val="5"/>
                <c:pt idx="0">
                  <c:v>#N/A</c:v>
                </c:pt>
                <c:pt idx="1">
                  <c:v>216.9898430286238</c:v>
                </c:pt>
                <c:pt idx="2">
                  <c:v>232.68398268398269</c:v>
                </c:pt>
                <c:pt idx="3">
                  <c:v>251.18279569892474</c:v>
                </c:pt>
                <c:pt idx="4">
                  <c:v>235.0210970464135</c:v>
                </c:pt>
              </c:numCache>
            </c:numRef>
          </c:val>
          <c:smooth val="0"/>
        </c:ser>
        <c:ser>
          <c:idx val="22"/>
          <c:order val="15"/>
          <c:tx>
            <c:strRef>
              <c:f>'Re-referrals'!$B$27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'Re-referrals'!$K$27:$O$27</c:f>
              <c:numCache>
                <c:formatCode>#,##0.0</c:formatCode>
                <c:ptCount val="5"/>
                <c:pt idx="0">
                  <c:v>#N/A</c:v>
                </c:pt>
                <c:pt idx="1">
                  <c:v>80.539639969117005</c:v>
                </c:pt>
                <c:pt idx="2">
                  <c:v>133.03643724696354</c:v>
                </c:pt>
                <c:pt idx="3">
                  <c:v>155.56891025641025</c:v>
                </c:pt>
                <c:pt idx="4">
                  <c:v>153.61111111111111</c:v>
                </c:pt>
              </c:numCache>
            </c:numRef>
          </c:val>
          <c:smooth val="0"/>
        </c:ser>
        <c:ser>
          <c:idx val="23"/>
          <c:order val="16"/>
          <c:tx>
            <c:strRef>
              <c:f>'Re-referrals'!$B$28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'Re-referrals'!$K$28:$O$28</c:f>
              <c:numCache>
                <c:formatCode>#,##0.0</c:formatCode>
                <c:ptCount val="5"/>
                <c:pt idx="0">
                  <c:v>#N/A</c:v>
                </c:pt>
                <c:pt idx="1">
                  <c:v>69.951007076755573</c:v>
                </c:pt>
                <c:pt idx="2">
                  <c:v>52.542372881355938</c:v>
                </c:pt>
                <c:pt idx="3">
                  <c:v>53.203342618384404</c:v>
                </c:pt>
                <c:pt idx="4">
                  <c:v>77.310924369747895</c:v>
                </c:pt>
              </c:numCache>
            </c:numRef>
          </c:val>
          <c:smooth val="0"/>
        </c:ser>
        <c:ser>
          <c:idx val="24"/>
          <c:order val="17"/>
          <c:tx>
            <c:strRef>
              <c:f>'Re-referrals'!$B$29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'Re-referrals'!$K$29:$O$29</c:f>
              <c:numCache>
                <c:formatCode>#,##0.0</c:formatCode>
                <c:ptCount val="5"/>
                <c:pt idx="0">
                  <c:v>#N/A</c:v>
                </c:pt>
                <c:pt idx="1">
                  <c:v>80.765272143851803</c:v>
                </c:pt>
                <c:pt idx="2">
                  <c:v>139.23357664233578</c:v>
                </c:pt>
                <c:pt idx="3">
                  <c:v>119.44444444444446</c:v>
                </c:pt>
                <c:pt idx="4">
                  <c:v>95.928143712574851</c:v>
                </c:pt>
              </c:numCache>
            </c:numRef>
          </c:val>
          <c:smooth val="0"/>
        </c:ser>
        <c:ser>
          <c:idx val="25"/>
          <c:order val="18"/>
          <c:tx>
            <c:strRef>
              <c:f>'Re-referrals'!$B$30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'Re-referrals'!$K$30:$O$30</c:f>
              <c:numCache>
                <c:formatCode>#,##0.0</c:formatCode>
                <c:ptCount val="5"/>
                <c:pt idx="0">
                  <c:v>#N/A</c:v>
                </c:pt>
                <c:pt idx="1">
                  <c:v>47.675103001765748</c:v>
                </c:pt>
                <c:pt idx="2">
                  <c:v>38.036809815950917</c:v>
                </c:pt>
                <c:pt idx="3">
                  <c:v>56.193353474320247</c:v>
                </c:pt>
                <c:pt idx="4">
                  <c:v>61.861861861861861</c:v>
                </c:pt>
              </c:numCache>
            </c:numRef>
          </c:val>
          <c:smooth val="0"/>
        </c:ser>
        <c:ser>
          <c:idx val="26"/>
          <c:order val="19"/>
          <c:tx>
            <c:strRef>
              <c:f>'Re-referrals'!$B$31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'Re-referrals'!$K$11:$O$11</c:f>
              <c:numCache>
                <c:formatCode>General</c:formatCode>
                <c:ptCount val="5"/>
                <c:pt idx="0">
                  <c:v>2010</c:v>
                </c:pt>
                <c:pt idx="1">
                  <c:v>2011</c:v>
                </c:pt>
                <c:pt idx="2">
                  <c:v>2012</c:v>
                </c:pt>
                <c:pt idx="3">
                  <c:v>2013</c:v>
                </c:pt>
                <c:pt idx="4">
                  <c:v>2014</c:v>
                </c:pt>
              </c:numCache>
            </c:numRef>
          </c:cat>
          <c:val>
            <c:numRef>
              <c:f>'Re-referrals'!$K$31:$O$31</c:f>
              <c:numCache>
                <c:formatCode>#,##0.0</c:formatCode>
                <c:ptCount val="5"/>
                <c:pt idx="0">
                  <c:v>#N/A</c:v>
                </c:pt>
                <c:pt idx="1">
                  <c:v>69.966814159292042</c:v>
                </c:pt>
                <c:pt idx="2">
                  <c:v>67.696629213483149</c:v>
                </c:pt>
                <c:pt idx="3">
                  <c:v>73.184357541899445</c:v>
                </c:pt>
                <c:pt idx="4">
                  <c:v>105.24861878453039</c:v>
                </c:pt>
              </c:numCache>
            </c:numRef>
          </c:val>
          <c:smooth val="0"/>
        </c:ser>
        <c:ser>
          <c:idx val="4"/>
          <c:order val="20"/>
          <c:tx>
            <c:strRef>
              <c:f>'Re-referrals'!$B$32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'Re-referrals'!$K$11:$O$11</c:f>
              <c:numCache>
                <c:formatCode>General</c:formatCode>
                <c:ptCount val="5"/>
                <c:pt idx="0">
                  <c:v>2010</c:v>
                </c:pt>
                <c:pt idx="1">
                  <c:v>2011</c:v>
                </c:pt>
                <c:pt idx="2">
                  <c:v>2012</c:v>
                </c:pt>
                <c:pt idx="3">
                  <c:v>2013</c:v>
                </c:pt>
                <c:pt idx="4">
                  <c:v>2014</c:v>
                </c:pt>
              </c:numCache>
            </c:numRef>
          </c:cat>
          <c:val>
            <c:numRef>
              <c:f>'Re-referrals'!$K$32:$O$32</c:f>
              <c:numCache>
                <c:formatCode>#,##0.0</c:formatCode>
                <c:ptCount val="5"/>
                <c:pt idx="0">
                  <c:v>#N/A</c:v>
                </c:pt>
                <c:pt idx="1">
                  <c:v>78.557739692273998</c:v>
                </c:pt>
                <c:pt idx="2">
                  <c:v>175.11285468615648</c:v>
                </c:pt>
                <c:pt idx="3">
                  <c:v>154.38427854320199</c:v>
                </c:pt>
                <c:pt idx="4">
                  <c:v>152.76629570747218</c:v>
                </c:pt>
              </c:numCache>
            </c:numRef>
          </c:val>
          <c:smooth val="0"/>
        </c:ser>
        <c:ser>
          <c:idx val="6"/>
          <c:order val="21"/>
          <c:tx>
            <c:strRef>
              <c:f>'Re-referrals'!$B$33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'Re-referrals'!$K$11:$O$11</c:f>
              <c:numCache>
                <c:formatCode>General</c:formatCode>
                <c:ptCount val="5"/>
                <c:pt idx="0">
                  <c:v>2010</c:v>
                </c:pt>
                <c:pt idx="1">
                  <c:v>2011</c:v>
                </c:pt>
                <c:pt idx="2">
                  <c:v>2012</c:v>
                </c:pt>
                <c:pt idx="3">
                  <c:v>2013</c:v>
                </c:pt>
                <c:pt idx="4">
                  <c:v>2014</c:v>
                </c:pt>
              </c:numCache>
            </c:numRef>
          </c:cat>
          <c:val>
            <c:numRef>
              <c:f>'Re-referrals'!$K$33:$O$33</c:f>
              <c:numCache>
                <c:formatCode>#,##0.0</c:formatCode>
                <c:ptCount val="5"/>
                <c:pt idx="0">
                  <c:v>#N/A</c:v>
                </c:pt>
                <c:pt idx="1">
                  <c:v>142.50276133050863</c:v>
                </c:pt>
                <c:pt idx="2">
                  <c:v>139.05544582392778</c:v>
                </c:pt>
                <c:pt idx="3">
                  <c:v>129.5898223294582</c:v>
                </c:pt>
                <c:pt idx="4">
                  <c:v>134.15919643868315</c:v>
                </c:pt>
              </c:numCache>
            </c:numRef>
          </c:val>
          <c:smooth val="0"/>
        </c:ser>
        <c:ser>
          <c:idx val="7"/>
          <c:order val="22"/>
          <c:tx>
            <c:strRef>
              <c:f>'Re-referrals'!$Y$5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'Re-referrals'!$K$11:$O$11</c:f>
              <c:numCache>
                <c:formatCode>General</c:formatCode>
                <c:ptCount val="5"/>
                <c:pt idx="0">
                  <c:v>2010</c:v>
                </c:pt>
                <c:pt idx="1">
                  <c:v>2011</c:v>
                </c:pt>
                <c:pt idx="2">
                  <c:v>2012</c:v>
                </c:pt>
                <c:pt idx="3">
                  <c:v>2013</c:v>
                </c:pt>
                <c:pt idx="4">
                  <c:v>2014</c:v>
                </c:pt>
              </c:numCache>
            </c:numRef>
          </c:cat>
          <c:val>
            <c:numRef>
              <c:f>'Re-referrals'!$W$88:$AA$88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875520"/>
        <c:axId val="148885888"/>
      </c:lineChart>
      <c:catAx>
        <c:axId val="148875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85888"/>
        <c:crosses val="autoZero"/>
        <c:auto val="1"/>
        <c:lblAlgn val="ctr"/>
        <c:lblOffset val="100"/>
        <c:tickLblSkip val="1"/>
        <c:tickMarkSkip val="1"/>
        <c:noMultiLvlLbl val="0"/>
      </c:catAx>
      <c:valAx>
        <c:axId val="14888588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8875520"/>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of total Referrals which were Re-referrals</a:t>
            </a:r>
          </a:p>
        </c:rich>
      </c:tx>
      <c:layout>
        <c:manualLayout>
          <c:xMode val="edge"/>
          <c:yMode val="edge"/>
          <c:x val="0.13901227090203469"/>
          <c:y val="1.858736059479554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'Re-referrals'!$B$144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'Re-referrals'!$D$143:$H$143</c:f>
              <c:numCache>
                <c:formatCode>General</c:formatCode>
                <c:ptCount val="5"/>
                <c:pt idx="0">
                  <c:v>2010</c:v>
                </c:pt>
                <c:pt idx="1">
                  <c:v>2011</c:v>
                </c:pt>
                <c:pt idx="2">
                  <c:v>2012</c:v>
                </c:pt>
                <c:pt idx="3">
                  <c:v>2013</c:v>
                </c:pt>
                <c:pt idx="4">
                  <c:v>2014</c:v>
                </c:pt>
              </c:numCache>
            </c:numRef>
          </c:cat>
          <c:val>
            <c:numRef>
              <c:f>'Re-referrals'!$D$144:$H$144</c:f>
              <c:numCache>
                <c:formatCode>0.0%</c:formatCode>
                <c:ptCount val="5"/>
                <c:pt idx="0">
                  <c:v>#N/A</c:v>
                </c:pt>
                <c:pt idx="1">
                  <c:v>0.23470948012232415</c:v>
                </c:pt>
                <c:pt idx="2">
                  <c:v>0.23269961977186313</c:v>
                </c:pt>
                <c:pt idx="3">
                  <c:v>0.19945355191256831</c:v>
                </c:pt>
                <c:pt idx="4">
                  <c:v>0.21126760563380281</c:v>
                </c:pt>
              </c:numCache>
            </c:numRef>
          </c:val>
          <c:smooth val="0"/>
        </c:ser>
        <c:ser>
          <c:idx val="1"/>
          <c:order val="1"/>
          <c:tx>
            <c:strRef>
              <c:f>'Re-referrals'!$B$145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'Re-referrals'!$D$145:$H$145</c:f>
              <c:numCache>
                <c:formatCode>0.0%</c:formatCode>
                <c:ptCount val="5"/>
                <c:pt idx="0">
                  <c:v>#N/A</c:v>
                </c:pt>
                <c:pt idx="1">
                  <c:v>0.2536248048182021</c:v>
                </c:pt>
                <c:pt idx="2">
                  <c:v>0.3226972984471389</c:v>
                </c:pt>
                <c:pt idx="3">
                  <c:v>0.38248175182481753</c:v>
                </c:pt>
                <c:pt idx="4">
                  <c:v>0.32986767485822305</c:v>
                </c:pt>
              </c:numCache>
            </c:numRef>
          </c:val>
          <c:smooth val="0"/>
        </c:ser>
        <c:ser>
          <c:idx val="2"/>
          <c:order val="2"/>
          <c:tx>
            <c:strRef>
              <c:f>'Re-referrals'!$B$146</c:f>
              <c:strCache>
                <c:ptCount val="1"/>
                <c:pt idx="0">
                  <c:v>Buckinghamshire</c:v>
                </c:pt>
              </c:strCache>
            </c:strRef>
          </c:tx>
          <c:spPr>
            <a:ln w="12700">
              <a:solidFill>
                <a:srgbClr val="FCF600"/>
              </a:solidFill>
              <a:prstDash val="solid"/>
            </a:ln>
          </c:spPr>
          <c:marker>
            <c:symbol val="triangle"/>
            <c:size val="5"/>
            <c:spPr>
              <a:solidFill>
                <a:srgbClr val="CCCC00"/>
              </a:solidFill>
              <a:ln>
                <a:solidFill>
                  <a:srgbClr val="CCCC00"/>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'Re-referrals'!$D$146:$H$146</c:f>
              <c:numCache>
                <c:formatCode>0.0%</c:formatCode>
                <c:ptCount val="5"/>
                <c:pt idx="0">
                  <c:v>#N/A</c:v>
                </c:pt>
                <c:pt idx="1">
                  <c:v>0.24865156418554496</c:v>
                </c:pt>
                <c:pt idx="2">
                  <c:v>0.2306852306852307</c:v>
                </c:pt>
                <c:pt idx="3">
                  <c:v>0.26007243096423721</c:v>
                </c:pt>
                <c:pt idx="4">
                  <c:v>0.34631679650129837</c:v>
                </c:pt>
              </c:numCache>
            </c:numRef>
          </c:val>
          <c:smooth val="0"/>
        </c:ser>
        <c:ser>
          <c:idx val="5"/>
          <c:order val="3"/>
          <c:tx>
            <c:strRef>
              <c:f>'Re-referrals'!$B$147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'Re-referrals'!$D$147:$H$147</c:f>
              <c:numCache>
                <c:formatCode>0.0%</c:formatCode>
                <c:ptCount val="5"/>
                <c:pt idx="0">
                  <c:v>#N/A</c:v>
                </c:pt>
                <c:pt idx="1">
                  <c:v>#N/A</c:v>
                </c:pt>
                <c:pt idx="2">
                  <c:v>0.55281317998134905</c:v>
                </c:pt>
                <c:pt idx="3">
                  <c:v>0.41731226113004855</c:v>
                </c:pt>
                <c:pt idx="4">
                  <c:v>0.30686406460296095</c:v>
                </c:pt>
              </c:numCache>
            </c:numRef>
          </c:val>
          <c:smooth val="0"/>
        </c:ser>
        <c:ser>
          <c:idx val="3"/>
          <c:order val="4"/>
          <c:tx>
            <c:strRef>
              <c:f>'Re-referrals'!$B$148</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'Re-referrals'!$D$148:$H$148</c:f>
              <c:numCache>
                <c:formatCode>0.0%</c:formatCode>
                <c:ptCount val="5"/>
                <c:pt idx="0">
                  <c:v>#N/A</c:v>
                </c:pt>
                <c:pt idx="1">
                  <c:v>0.24909747292418771</c:v>
                </c:pt>
                <c:pt idx="2">
                  <c:v>0.26914111529496143</c:v>
                </c:pt>
                <c:pt idx="3">
                  <c:v>0.2218</c:v>
                </c:pt>
                <c:pt idx="4">
                  <c:v>0.25234360053568011</c:v>
                </c:pt>
              </c:numCache>
            </c:numRef>
          </c:val>
          <c:smooth val="0"/>
        </c:ser>
        <c:ser>
          <c:idx val="9"/>
          <c:order val="5"/>
          <c:tx>
            <c:strRef>
              <c:f>'Re-referrals'!$B$149</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'Re-referrals'!$D$149:$H$149</c:f>
              <c:numCache>
                <c:formatCode>0.0%</c:formatCode>
                <c:ptCount val="5"/>
                <c:pt idx="0">
                  <c:v>0.22763598865687032</c:v>
                </c:pt>
                <c:pt idx="1">
                  <c:v>0.20876494023904382</c:v>
                </c:pt>
                <c:pt idx="2">
                  <c:v>0.24782951854775059</c:v>
                </c:pt>
                <c:pt idx="3">
                  <c:v>0.22462853258230553</c:v>
                </c:pt>
                <c:pt idx="4">
                  <c:v>0.27862077473476438</c:v>
                </c:pt>
              </c:numCache>
            </c:numRef>
          </c:val>
          <c:smooth val="0"/>
        </c:ser>
        <c:ser>
          <c:idx val="10"/>
          <c:order val="6"/>
          <c:tx>
            <c:strRef>
              <c:f>'Re-referrals'!$B$150</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'Re-referrals'!$D$150:$H$150</c:f>
              <c:numCache>
                <c:formatCode>0.0%</c:formatCode>
                <c:ptCount val="5"/>
                <c:pt idx="0">
                  <c:v>#N/A</c:v>
                </c:pt>
                <c:pt idx="1">
                  <c:v>#N/A</c:v>
                </c:pt>
                <c:pt idx="2">
                  <c:v>#N/A</c:v>
                </c:pt>
                <c:pt idx="3">
                  <c:v>0.39752176825184193</c:v>
                </c:pt>
                <c:pt idx="4">
                  <c:v>0.30529172320217096</c:v>
                </c:pt>
              </c:numCache>
            </c:numRef>
          </c:val>
          <c:smooth val="0"/>
        </c:ser>
        <c:ser>
          <c:idx val="11"/>
          <c:order val="7"/>
          <c:tx>
            <c:strRef>
              <c:f>'Re-referrals'!$B$151</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'Re-referrals'!$D$151:$H$151</c:f>
              <c:numCache>
                <c:formatCode>0.0%</c:formatCode>
                <c:ptCount val="5"/>
                <c:pt idx="0">
                  <c:v>#N/A</c:v>
                </c:pt>
                <c:pt idx="1">
                  <c:v>#N/A</c:v>
                </c:pt>
                <c:pt idx="2">
                  <c:v>0.33107364273712264</c:v>
                </c:pt>
                <c:pt idx="3">
                  <c:v>0.24214695438404807</c:v>
                </c:pt>
                <c:pt idx="4">
                  <c:v>0.26466290962220829</c:v>
                </c:pt>
              </c:numCache>
            </c:numRef>
          </c:val>
          <c:smooth val="0"/>
        </c:ser>
        <c:ser>
          <c:idx val="12"/>
          <c:order val="8"/>
          <c:tx>
            <c:strRef>
              <c:f>'Re-referrals'!$B$152</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'Re-referrals'!$D$152:$H$152</c:f>
              <c:numCache>
                <c:formatCode>0.0%</c:formatCode>
                <c:ptCount val="5"/>
                <c:pt idx="0">
                  <c:v>#N/A</c:v>
                </c:pt>
                <c:pt idx="1">
                  <c:v>0.24258600237247954</c:v>
                </c:pt>
                <c:pt idx="2">
                  <c:v>0.31718548535641922</c:v>
                </c:pt>
                <c:pt idx="3">
                  <c:v>0.446542589322103</c:v>
                </c:pt>
                <c:pt idx="4">
                  <c:v>0.29983564216952335</c:v>
                </c:pt>
              </c:numCache>
            </c:numRef>
          </c:val>
          <c:smooth val="0"/>
        </c:ser>
        <c:ser>
          <c:idx val="13"/>
          <c:order val="9"/>
          <c:tx>
            <c:strRef>
              <c:f>'Re-referrals'!$B$153</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'Re-referrals'!$D$153:$H$153</c:f>
              <c:numCache>
                <c:formatCode>0.0%</c:formatCode>
                <c:ptCount val="5"/>
                <c:pt idx="0">
                  <c:v>#N/A</c:v>
                </c:pt>
                <c:pt idx="1">
                  <c:v>0.3238879736408567</c:v>
                </c:pt>
                <c:pt idx="2">
                  <c:v>0.2598059890341628</c:v>
                </c:pt>
                <c:pt idx="3">
                  <c:v>0.29397369226063014</c:v>
                </c:pt>
                <c:pt idx="4">
                  <c:v>0.26003824091778205</c:v>
                </c:pt>
              </c:numCache>
            </c:numRef>
          </c:val>
          <c:smooth val="0"/>
        </c:ser>
        <c:ser>
          <c:idx val="15"/>
          <c:order val="10"/>
          <c:tx>
            <c:strRef>
              <c:f>'Re-referrals'!$B$154</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'Re-referrals'!$D$154:$H$154</c:f>
              <c:numCache>
                <c:formatCode>0.0%</c:formatCode>
                <c:ptCount val="5"/>
                <c:pt idx="0">
                  <c:v>#N/A</c:v>
                </c:pt>
                <c:pt idx="1">
                  <c:v>0.24156470152020765</c:v>
                </c:pt>
                <c:pt idx="2">
                  <c:v>0.24060386853278817</c:v>
                </c:pt>
                <c:pt idx="3">
                  <c:v>0.25877398221806269</c:v>
                </c:pt>
                <c:pt idx="4">
                  <c:v>0.22777307366638441</c:v>
                </c:pt>
              </c:numCache>
            </c:numRef>
          </c:val>
          <c:smooth val="0"/>
        </c:ser>
        <c:ser>
          <c:idx val="16"/>
          <c:order val="11"/>
          <c:tx>
            <c:strRef>
              <c:f>'Re-referrals'!$B$155</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'Re-referrals'!$D$155:$H$155</c:f>
              <c:numCache>
                <c:formatCode>0.0%</c:formatCode>
                <c:ptCount val="5"/>
                <c:pt idx="0">
                  <c:v>#N/A</c:v>
                </c:pt>
                <c:pt idx="1">
                  <c:v>0.27759197324414714</c:v>
                </c:pt>
                <c:pt idx="2">
                  <c:v>0.2859603789836348</c:v>
                </c:pt>
                <c:pt idx="3">
                  <c:v>0.22749590834697217</c:v>
                </c:pt>
                <c:pt idx="4">
                  <c:v>0.23984632272228321</c:v>
                </c:pt>
              </c:numCache>
            </c:numRef>
          </c:val>
          <c:smooth val="0"/>
        </c:ser>
        <c:ser>
          <c:idx val="17"/>
          <c:order val="12"/>
          <c:tx>
            <c:strRef>
              <c:f>'Re-referrals'!$B$156</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'Re-referrals'!$D$156:$H$156</c:f>
              <c:numCache>
                <c:formatCode>0.0%</c:formatCode>
                <c:ptCount val="5"/>
                <c:pt idx="0">
                  <c:v>#N/A</c:v>
                </c:pt>
                <c:pt idx="1">
                  <c:v>0.25605095541401274</c:v>
                </c:pt>
                <c:pt idx="2">
                  <c:v>0.32231800766283525</c:v>
                </c:pt>
                <c:pt idx="3">
                  <c:v>0.18976799524092802</c:v>
                </c:pt>
                <c:pt idx="4">
                  <c:v>0.1812933025404157</c:v>
                </c:pt>
              </c:numCache>
            </c:numRef>
          </c:val>
          <c:smooth val="0"/>
        </c:ser>
        <c:ser>
          <c:idx val="19"/>
          <c:order val="13"/>
          <c:tx>
            <c:strRef>
              <c:f>'Re-referrals'!$B$157</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'Re-referrals'!$D$157:$H$157</c:f>
              <c:numCache>
                <c:formatCode>0.0%</c:formatCode>
                <c:ptCount val="5"/>
                <c:pt idx="0">
                  <c:v>0.19196692262256349</c:v>
                </c:pt>
                <c:pt idx="1">
                  <c:v>0.22128556375131717</c:v>
                </c:pt>
                <c:pt idx="2">
                  <c:v>0.20915380521554017</c:v>
                </c:pt>
                <c:pt idx="3">
                  <c:v>0.17976878612716762</c:v>
                </c:pt>
                <c:pt idx="4">
                  <c:v>0.18907060231352213</c:v>
                </c:pt>
              </c:numCache>
            </c:numRef>
          </c:val>
          <c:smooth val="0"/>
        </c:ser>
        <c:ser>
          <c:idx val="20"/>
          <c:order val="14"/>
          <c:tx>
            <c:strRef>
              <c:f>'Re-referrals'!$B$158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'Re-referrals'!$D$158:$H$158</c:f>
              <c:numCache>
                <c:formatCode>0.0%</c:formatCode>
                <c:ptCount val="5"/>
                <c:pt idx="0">
                  <c:v>#N/A</c:v>
                </c:pt>
                <c:pt idx="1">
                  <c:v>0.29606299212598369</c:v>
                </c:pt>
                <c:pt idx="2">
                  <c:v>0.29275599128540303</c:v>
                </c:pt>
                <c:pt idx="3">
                  <c:v>0.30559916274201987</c:v>
                </c:pt>
                <c:pt idx="4">
                  <c:v>0.32094497263036587</c:v>
                </c:pt>
              </c:numCache>
            </c:numRef>
          </c:val>
          <c:smooth val="0"/>
        </c:ser>
        <c:ser>
          <c:idx val="22"/>
          <c:order val="15"/>
          <c:tx>
            <c:strRef>
              <c:f>'Re-referrals'!$B$159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'Re-referrals'!$D$159:$H$159</c:f>
              <c:numCache>
                <c:formatCode>0.0%</c:formatCode>
                <c:ptCount val="5"/>
                <c:pt idx="0">
                  <c:v>#N/A</c:v>
                </c:pt>
                <c:pt idx="1">
                  <c:v>0.2487762018325593</c:v>
                </c:pt>
                <c:pt idx="2">
                  <c:v>0.29092518813634349</c:v>
                </c:pt>
                <c:pt idx="3">
                  <c:v>0.33097511080804637</c:v>
                </c:pt>
                <c:pt idx="4">
                  <c:v>0.32871942934782611</c:v>
                </c:pt>
              </c:numCache>
            </c:numRef>
          </c:val>
          <c:smooth val="0"/>
        </c:ser>
        <c:ser>
          <c:idx val="23"/>
          <c:order val="16"/>
          <c:tx>
            <c:strRef>
              <c:f>'Re-referrals'!$B$160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'Re-referrals'!$D$160:$H$160</c:f>
              <c:numCache>
                <c:formatCode>0.0%</c:formatCode>
                <c:ptCount val="5"/>
                <c:pt idx="0">
                  <c:v>#N/A</c:v>
                </c:pt>
                <c:pt idx="1">
                  <c:v>0.23643054277828887</c:v>
                </c:pt>
                <c:pt idx="2">
                  <c:v>0.17095588235294118</c:v>
                </c:pt>
                <c:pt idx="3">
                  <c:v>0.18260038240917781</c:v>
                </c:pt>
                <c:pt idx="4">
                  <c:v>0.22204344328238135</c:v>
                </c:pt>
              </c:numCache>
            </c:numRef>
          </c:val>
          <c:smooth val="0"/>
        </c:ser>
        <c:ser>
          <c:idx val="24"/>
          <c:order val="17"/>
          <c:tx>
            <c:strRef>
              <c:f>'Re-referrals'!$B$161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'Re-referrals'!$D$161:$H$161</c:f>
              <c:numCache>
                <c:formatCode>0.0%</c:formatCode>
                <c:ptCount val="5"/>
                <c:pt idx="0">
                  <c:v>#N/A</c:v>
                </c:pt>
                <c:pt idx="1">
                  <c:v>0.21221762647152403</c:v>
                </c:pt>
                <c:pt idx="2">
                  <c:v>0.29996068667278208</c:v>
                </c:pt>
                <c:pt idx="3">
                  <c:v>0.26933551198257083</c:v>
                </c:pt>
                <c:pt idx="4">
                  <c:v>0.2425435276305829</c:v>
                </c:pt>
              </c:numCache>
            </c:numRef>
          </c:val>
          <c:smooth val="0"/>
        </c:ser>
        <c:ser>
          <c:idx val="25"/>
          <c:order val="18"/>
          <c:tx>
            <c:strRef>
              <c:f>'Re-referrals'!$B$162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'Re-referrals'!$D$162:$H$162</c:f>
              <c:numCache>
                <c:formatCode>0.0%</c:formatCode>
                <c:ptCount val="5"/>
                <c:pt idx="0">
                  <c:v>#N/A</c:v>
                </c:pt>
                <c:pt idx="1">
                  <c:v>0.20377358490566039</c:v>
                </c:pt>
                <c:pt idx="2">
                  <c:v>0.11460258780036968</c:v>
                </c:pt>
                <c:pt idx="3">
                  <c:v>0.17816091954022989</c:v>
                </c:pt>
                <c:pt idx="4">
                  <c:v>0.19750719079578141</c:v>
                </c:pt>
              </c:numCache>
            </c:numRef>
          </c:val>
          <c:smooth val="0"/>
        </c:ser>
        <c:ser>
          <c:idx val="26"/>
          <c:order val="19"/>
          <c:tx>
            <c:strRef>
              <c:f>'Re-referrals'!$B$163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'Re-referrals'!$D$163:$H$163</c:f>
              <c:numCache>
                <c:formatCode>0.0%</c:formatCode>
                <c:ptCount val="5"/>
                <c:pt idx="0">
                  <c:v>#N/A</c:v>
                </c:pt>
                <c:pt idx="1">
                  <c:v>0.2344763670064875</c:v>
                </c:pt>
                <c:pt idx="2">
                  <c:v>0.22650375939849623</c:v>
                </c:pt>
                <c:pt idx="3">
                  <c:v>0.22962313759859773</c:v>
                </c:pt>
                <c:pt idx="4">
                  <c:v>0.2690677966101695</c:v>
                </c:pt>
              </c:numCache>
            </c:numRef>
          </c:val>
          <c:smooth val="0"/>
        </c:ser>
        <c:ser>
          <c:idx val="4"/>
          <c:order val="20"/>
          <c:tx>
            <c:strRef>
              <c:f>'Re-referrals'!$B$164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'Re-referrals'!$D$143:$H$143</c:f>
              <c:numCache>
                <c:formatCode>General</c:formatCode>
                <c:ptCount val="5"/>
                <c:pt idx="0">
                  <c:v>2010</c:v>
                </c:pt>
                <c:pt idx="1">
                  <c:v>2011</c:v>
                </c:pt>
                <c:pt idx="2">
                  <c:v>2012</c:v>
                </c:pt>
                <c:pt idx="3">
                  <c:v>2013</c:v>
                </c:pt>
                <c:pt idx="4">
                  <c:v>2014</c:v>
                </c:pt>
              </c:numCache>
            </c:numRef>
          </c:cat>
          <c:val>
            <c:numRef>
              <c:f>'Re-referrals'!$D$164:$H$164</c:f>
              <c:numCache>
                <c:formatCode>0.0%</c:formatCode>
                <c:ptCount val="5"/>
                <c:pt idx="0" formatCode="0%">
                  <c:v>#N/A</c:v>
                </c:pt>
                <c:pt idx="1">
                  <c:v>0.14586510502450234</c:v>
                </c:pt>
                <c:pt idx="2">
                  <c:v>0.32188756408610009</c:v>
                </c:pt>
                <c:pt idx="3">
                  <c:v>0.30010484465344173</c:v>
                </c:pt>
                <c:pt idx="4">
                  <c:v>0.28091289137489162</c:v>
                </c:pt>
              </c:numCache>
            </c:numRef>
          </c:val>
          <c:smooth val="0"/>
        </c:ser>
        <c:ser>
          <c:idx val="6"/>
          <c:order val="21"/>
          <c:tx>
            <c:strRef>
              <c:f>'Re-referrals'!$B$165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'Re-referrals'!$D$143:$H$143</c:f>
              <c:numCache>
                <c:formatCode>General</c:formatCode>
                <c:ptCount val="5"/>
                <c:pt idx="0">
                  <c:v>2010</c:v>
                </c:pt>
                <c:pt idx="1">
                  <c:v>2011</c:v>
                </c:pt>
                <c:pt idx="2">
                  <c:v>2012</c:v>
                </c:pt>
                <c:pt idx="3">
                  <c:v>2013</c:v>
                </c:pt>
                <c:pt idx="4">
                  <c:v>2014</c:v>
                </c:pt>
              </c:numCache>
            </c:numRef>
          </c:cat>
          <c:val>
            <c:numRef>
              <c:f>'Re-referrals'!$D$165:$H$165</c:f>
              <c:numCache>
                <c:formatCode>0.0%</c:formatCode>
                <c:ptCount val="5"/>
                <c:pt idx="0" formatCode="0%">
                  <c:v>#N/A</c:v>
                </c:pt>
                <c:pt idx="1">
                  <c:v>0.25593495934959348</c:v>
                </c:pt>
                <c:pt idx="2">
                  <c:v>0.26061807965625516</c:v>
                </c:pt>
                <c:pt idx="3">
                  <c:v>0.24886267902274642</c:v>
                </c:pt>
                <c:pt idx="4">
                  <c:v>0.23411371237458195</c:v>
                </c:pt>
              </c:numCache>
            </c:numRef>
          </c:val>
          <c:smooth val="0"/>
        </c:ser>
        <c:ser>
          <c:idx val="7"/>
          <c:order val="22"/>
          <c:tx>
            <c:strRef>
              <c:f>'Re-referrals'!$Y$5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'Re-referrals'!$W$176:$AA$176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010304"/>
        <c:axId val="149020672"/>
      </c:lineChart>
      <c:catAx>
        <c:axId val="14901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020672"/>
        <c:crosses val="autoZero"/>
        <c:auto val="1"/>
        <c:lblAlgn val="ctr"/>
        <c:lblOffset val="100"/>
        <c:tickLblSkip val="1"/>
        <c:tickMarkSkip val="1"/>
        <c:noMultiLvlLbl val="0"/>
      </c:catAx>
      <c:valAx>
        <c:axId val="14902067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010304"/>
        <c:crosses val="autoZero"/>
        <c:crossBetween val="between"/>
      </c:valAx>
      <c:spPr>
        <a:noFill/>
        <a:ln w="3175">
          <a:solidFill>
            <a:srgbClr val="000000"/>
          </a:solidFill>
          <a:prstDash val="solid"/>
        </a:ln>
      </c:spPr>
    </c:plotArea>
    <c:legend>
      <c:legendPos val="r"/>
      <c:layout>
        <c:manualLayout>
          <c:xMode val="edge"/>
          <c:yMode val="edge"/>
          <c:x val="0.68194406733641066"/>
          <c:y val="8.0567280391066365E-2"/>
          <c:w val="0.31805594813468829"/>
          <c:h val="0.8988266057820839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Assessments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Assessments!$T$11</c:f>
              <c:strCache>
                <c:ptCount val="1"/>
                <c:pt idx="0">
                  <c:v>Distance</c:v>
                </c:pt>
              </c:strCache>
            </c:strRef>
          </c:tx>
          <c:spPr>
            <a:solidFill>
              <a:srgbClr val="FB994F"/>
            </a:solidFill>
            <a:ln w="25400">
              <a:noFill/>
            </a:ln>
          </c:spPr>
          <c:invertIfNegative val="0"/>
          <c:cat>
            <c:strRef>
              <c:f>Assessments!$B$12:$B$32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Assessments!$T$12:$T$32</c:f>
              <c:numCache>
                <c:formatCode>#,##0</c:formatCode>
                <c:ptCount val="21"/>
                <c:pt idx="0">
                  <c:v>-155.78918531365315</c:v>
                </c:pt>
                <c:pt idx="1">
                  <c:v>-70.921673663366391</c:v>
                </c:pt>
                <c:pt idx="2">
                  <c:v>-135.14264870748298</c:v>
                </c:pt>
                <c:pt idx="3">
                  <c:v>-214.44077992366419</c:v>
                </c:pt>
                <c:pt idx="4">
                  <c:v>42.940492722086333</c:v>
                </c:pt>
                <c:pt idx="5">
                  <c:v>83.500780940049708</c:v>
                </c:pt>
                <c:pt idx="6">
                  <c:v>115.84273612403103</c:v>
                </c:pt>
                <c:pt idx="7">
                  <c:v>86.717008304668298</c:v>
                </c:pt>
                <c:pt idx="8">
                  <c:v>40.755934545454579</c:v>
                </c:pt>
                <c:pt idx="9">
                  <c:v>-143.44857000000002</c:v>
                </c:pt>
                <c:pt idx="10">
                  <c:v>-156.7764333713472</c:v>
                </c:pt>
                <c:pt idx="11">
                  <c:v>140.08948755868528</c:v>
                </c:pt>
                <c:pt idx="12">
                  <c:v>28.959628587896191</c:v>
                </c:pt>
                <c:pt idx="13">
                  <c:v>285.44331719794343</c:v>
                </c:pt>
                <c:pt idx="14">
                  <c:v>#N/A</c:v>
                </c:pt>
                <c:pt idx="15">
                  <c:v>-62.734301587301616</c:v>
                </c:pt>
                <c:pt idx="16">
                  <c:v>-98.893148907562988</c:v>
                </c:pt>
                <c:pt idx="17">
                  <c:v>-100.28295017964069</c:v>
                </c:pt>
                <c:pt idx="18">
                  <c:v>-257.72701624624625</c:v>
                </c:pt>
                <c:pt idx="19">
                  <c:v>-167.30355038674037</c:v>
                </c:pt>
                <c:pt idx="20">
                  <c:v>-30.031892374429276</c:v>
                </c:pt>
              </c:numCache>
            </c:numRef>
          </c:val>
        </c:ser>
        <c:ser>
          <c:idx val="0"/>
          <c:order val="1"/>
          <c:tx>
            <c:strRef>
              <c:f>Assessments!$Y$5</c:f>
              <c:strCache>
                <c:ptCount val="1"/>
                <c:pt idx="0">
                  <c:v>Selected LA- (none)</c:v>
                </c:pt>
              </c:strCache>
            </c:strRef>
          </c:tx>
          <c:spPr>
            <a:solidFill>
              <a:srgbClr val="66FF99"/>
            </a:solidFill>
            <a:ln w="12700">
              <a:solidFill>
                <a:srgbClr val="000000"/>
              </a:solidFill>
              <a:prstDash val="solid"/>
            </a:ln>
          </c:spPr>
          <c:invertIfNegative val="0"/>
          <c:cat>
            <c:strRef>
              <c:f>Assessments!$B$12:$B$32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Assessments!$X$98:$X$117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5525376"/>
        <c:axId val="139739520"/>
      </c:barChart>
      <c:catAx>
        <c:axId val="14552537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739520"/>
        <c:crossesAt val="0"/>
        <c:auto val="1"/>
        <c:lblAlgn val="ctr"/>
        <c:lblOffset val="100"/>
        <c:noMultiLvlLbl val="0"/>
      </c:catAx>
      <c:valAx>
        <c:axId val="139739520"/>
        <c:scaling>
          <c:orientation val="minMax"/>
          <c:min val="-300"/>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525376"/>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Assessments</a:t>
            </a:r>
            <a:r>
              <a:rPr lang="en-GB" baseline="0"/>
              <a:t> </a:t>
            </a:r>
            <a:r>
              <a:rPr lang="en-GB"/>
              <a:t>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Assessments!$I$9</c:f>
              <c:strCache>
                <c:ptCount val="1"/>
                <c:pt idx="0">
                  <c:v>% Change 2011-14</c:v>
                </c:pt>
              </c:strCache>
            </c:strRef>
          </c:tx>
          <c:spPr>
            <a:solidFill>
              <a:srgbClr val="FB994F"/>
            </a:solidFill>
            <a:ln w="25400">
              <a:noFill/>
            </a:ln>
          </c:spPr>
          <c:invertIfNegative val="0"/>
          <c:cat>
            <c:strRef>
              <c:f>Assessments!$B$12:$B$33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Assessments!$I$12:$I$33</c:f>
              <c:numCache>
                <c:formatCode>0.0%</c:formatCode>
                <c:ptCount val="22"/>
                <c:pt idx="0">
                  <c:v>-0.22440944881889763</c:v>
                </c:pt>
                <c:pt idx="1">
                  <c:v>-0.50926976920166478</c:v>
                </c:pt>
                <c:pt idx="2">
                  <c:v>-5.7136877354541649E-2</c:v>
                </c:pt>
                <c:pt idx="3">
                  <c:v>-0.61968113187625384</c:v>
                </c:pt>
                <c:pt idx="4">
                  <c:v>-3.944720246880451E-2</c:v>
                </c:pt>
                <c:pt idx="5">
                  <c:v>0.43808489304812837</c:v>
                </c:pt>
                <c:pt idx="6">
                  <c:v>0.26785714285714285</c:v>
                </c:pt>
                <c:pt idx="7">
                  <c:v>6.4978645515558264E-2</c:v>
                </c:pt>
                <c:pt idx="8">
                  <c:v>0.1960352422907489</c:v>
                </c:pt>
                <c:pt idx="9">
                  <c:v>0.37676056338028169</c:v>
                </c:pt>
                <c:pt idx="10">
                  <c:v>-1.7563739376770537E-2</c:v>
                </c:pt>
                <c:pt idx="11">
                  <c:v>0.38293216630196936</c:v>
                </c:pt>
                <c:pt idx="12">
                  <c:v>-0.32881462799495587</c:v>
                </c:pt>
                <c:pt idx="13">
                  <c:v>0.60101946246524562</c:v>
                </c:pt>
                <c:pt idx="14">
                  <c:v>#N/A</c:v>
                </c:pt>
                <c:pt idx="15">
                  <c:v>0.58320631841485382</c:v>
                </c:pt>
                <c:pt idx="16">
                  <c:v>0.10154525386313466</c:v>
                </c:pt>
                <c:pt idx="17">
                  <c:v>-0.18799190465482349</c:v>
                </c:pt>
                <c:pt idx="18">
                  <c:v>-2.1990740740740741E-2</c:v>
                </c:pt>
                <c:pt idx="19">
                  <c:v>-0.14722617354196302</c:v>
                </c:pt>
                <c:pt idx="20">
                  <c:v>-1.1023589012072456E-2</c:v>
                </c:pt>
                <c:pt idx="21">
                  <c:v>4.6115728900255754E-2</c:v>
                </c:pt>
              </c:numCache>
            </c:numRef>
          </c:val>
        </c:ser>
        <c:ser>
          <c:idx val="1"/>
          <c:order val="1"/>
          <c:tx>
            <c:strRef>
              <c:f>Assessments!$Y$5</c:f>
              <c:strCache>
                <c:ptCount val="1"/>
                <c:pt idx="0">
                  <c:v>Selected LA- (none)</c:v>
                </c:pt>
              </c:strCache>
            </c:strRef>
          </c:tx>
          <c:spPr>
            <a:solidFill>
              <a:srgbClr val="66FF99"/>
            </a:solidFill>
            <a:ln w="12700">
              <a:solidFill>
                <a:srgbClr val="000000"/>
              </a:solidFill>
              <a:prstDash val="solid"/>
            </a:ln>
          </c:spPr>
          <c:invertIfNegative val="0"/>
          <c:cat>
            <c:strRef>
              <c:f>Assessments!$B$12:$B$33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9165568"/>
        <c:axId val="149167104"/>
      </c:barChart>
      <c:catAx>
        <c:axId val="14916556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167104"/>
        <c:crosses val="autoZero"/>
        <c:auto val="1"/>
        <c:lblAlgn val="ctr"/>
        <c:lblOffset val="100"/>
        <c:noMultiLvlLbl val="0"/>
      </c:catAx>
      <c:valAx>
        <c:axId val="149167104"/>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165568"/>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Assessments vs. IDACI</a:t>
            </a:r>
          </a:p>
        </c:rich>
      </c:tx>
      <c:layout>
        <c:manualLayout>
          <c:xMode val="edge"/>
          <c:yMode val="edge"/>
          <c:x val="0.34291248076749026"/>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Assessments!$R$11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layout>
                <c:manualLayout>
                  <c:x val="1.1506860232336037E-2"/>
                  <c:y val="4.1989738377135773E-3"/>
                </c:manualLayout>
              </c:layout>
              <c:tx>
                <c:rich>
                  <a:bodyPr/>
                  <a:lstStyle/>
                  <a:p>
                    <a:r>
                      <a:rPr lang="en-GB"/>
                      <a:t>Brighton &amp; Hove</a:t>
                    </a:r>
                  </a:p>
                </c:rich>
              </c:tx>
              <c:dLblPos val="r"/>
              <c:showLegendKey val="0"/>
              <c:showVal val="0"/>
              <c:showCatName val="0"/>
              <c:showSerName val="0"/>
              <c:showPercent val="0"/>
              <c:showBubbleSize val="0"/>
            </c:dLbl>
            <c:dLbl>
              <c:idx val="2"/>
              <c:tx>
                <c:rich>
                  <a:bodyPr/>
                  <a:lstStyle/>
                  <a:p>
                    <a:r>
                      <a:rPr lang="en-GB"/>
                      <a:t>Buckinghamshire</a:t>
                    </a:r>
                  </a:p>
                </c:rich>
              </c:tx>
              <c:dLblPos val="l"/>
              <c:showLegendKey val="0"/>
              <c:showVal val="0"/>
              <c:showCatName val="0"/>
              <c:showSerName val="0"/>
              <c:showPercent val="0"/>
              <c:showBubbleSize val="0"/>
            </c:dLbl>
            <c:dLbl>
              <c:idx val="3"/>
              <c:tx>
                <c:rich>
                  <a:bodyPr/>
                  <a:lstStyle/>
                  <a:p>
                    <a:r>
                      <a:rPr lang="en-GB"/>
                      <a:t>East Sussex</a:t>
                    </a:r>
                  </a:p>
                </c:rich>
              </c:tx>
              <c:showLegendKey val="0"/>
              <c:showVal val="0"/>
              <c:showCatName val="0"/>
              <c:showSerName val="0"/>
              <c:showPercent val="0"/>
              <c:showBubbleSize val="0"/>
            </c:dLbl>
            <c:dLbl>
              <c:idx val="4"/>
              <c:tx>
                <c:rich>
                  <a:bodyPr/>
                  <a:lstStyle/>
                  <a:p>
                    <a:r>
                      <a:rPr lang="en-GB"/>
                      <a:t>Hampshire</a:t>
                    </a:r>
                  </a:p>
                </c:rich>
              </c:tx>
              <c:dLblPos val="l"/>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dLblPos val="l"/>
              <c:showLegendKey val="0"/>
              <c:showVal val="0"/>
              <c:showCatName val="0"/>
              <c:showSerName val="0"/>
              <c:showPercent val="0"/>
              <c:showBubbleSize val="0"/>
            </c:dLbl>
            <c:dLbl>
              <c:idx val="7"/>
              <c:tx>
                <c:rich>
                  <a:bodyPr/>
                  <a:lstStyle/>
                  <a:p>
                    <a:r>
                      <a:rPr lang="en-GB"/>
                      <a:t>Medway</a:t>
                    </a:r>
                  </a:p>
                </c:rich>
              </c:tx>
              <c:dLblPos val="l"/>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tx>
                <c:rich>
                  <a:bodyPr/>
                  <a:lstStyle/>
                  <a:p>
                    <a:r>
                      <a:rPr lang="en-GB"/>
                      <a:t>Surrey</a:t>
                    </a:r>
                  </a:p>
                </c:rich>
              </c:tx>
              <c:dLblPos val="l"/>
              <c:showLegendKey val="0"/>
              <c:showVal val="0"/>
              <c:showCatName val="0"/>
              <c:showSerName val="0"/>
              <c:showPercent val="0"/>
              <c:showBubbleSize val="0"/>
            </c:dLbl>
            <c:dLbl>
              <c:idx val="15"/>
              <c:tx>
                <c:rich>
                  <a:bodyPr/>
                  <a:lstStyle/>
                  <a:p>
                    <a:r>
                      <a:rPr lang="en-GB"/>
                      <a:t>West Berkshire</a:t>
                    </a:r>
                  </a:p>
                </c:rich>
              </c:tx>
              <c:dLblPos val="l"/>
              <c:showLegendKey val="0"/>
              <c:showVal val="0"/>
              <c:showCatName val="0"/>
              <c:showSerName val="0"/>
              <c:showPercent val="0"/>
              <c:showBubbleSize val="0"/>
            </c:dLbl>
            <c:dLbl>
              <c:idx val="16"/>
              <c:layout>
                <c:manualLayout>
                  <c:x val="-1.7316017316017316E-2"/>
                  <c:y val="-1.544401857416848E-2"/>
                </c:manualLayout>
              </c:layout>
              <c:tx>
                <c:rich>
                  <a:bodyPr/>
                  <a:lstStyle/>
                  <a:p>
                    <a:r>
                      <a:rPr lang="en-GB"/>
                      <a:t>West Sussex</a:t>
                    </a:r>
                  </a:p>
                </c:rich>
              </c:tx>
              <c:dLblPos val="r"/>
              <c:showLegendKey val="0"/>
              <c:showVal val="0"/>
              <c:showCatName val="0"/>
              <c:showSerName val="0"/>
              <c:showPercent val="0"/>
              <c:showBubbleSize val="0"/>
            </c:dLbl>
            <c:dLbl>
              <c:idx val="17"/>
              <c:tx>
                <c:rich>
                  <a:bodyPr/>
                  <a:lstStyle/>
                  <a:p>
                    <a:r>
                      <a:rPr lang="en-GB"/>
                      <a:t>Windsor &amp; Maidenhead</a:t>
                    </a:r>
                  </a:p>
                </c:rich>
              </c:tx>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(Assessments!$R$12:$R$15,Assessments!$R$17:$R$31)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(Assessments!$O$12:$O$15,Assessments!$O$17:$O$31)</c:f>
              <c:numCache>
                <c:formatCode>#,##0.0</c:formatCode>
                <c:ptCount val="19"/>
                <c:pt idx="0">
                  <c:v>363.46863468634689</c:v>
                </c:pt>
                <c:pt idx="1">
                  <c:v>513.66336633663366</c:v>
                </c:pt>
                <c:pt idx="2">
                  <c:v>383.07823129251699</c:v>
                </c:pt>
                <c:pt idx="3">
                  <c:v>343.70229007633588</c:v>
                </c:pt>
                <c:pt idx="4">
                  <c:v>610.53565094004966</c:v>
                </c:pt>
                <c:pt idx="5">
                  <c:v>687.98449612403101</c:v>
                </c:pt>
                <c:pt idx="6">
                  <c:v>643.30466830466833</c:v>
                </c:pt>
                <c:pt idx="7">
                  <c:v>617.04545454545462</c:v>
                </c:pt>
                <c:pt idx="8">
                  <c:v>427.65625</c:v>
                </c:pt>
                <c:pt idx="9">
                  <c:v>370.77690662865285</c:v>
                </c:pt>
                <c:pt idx="10">
                  <c:v>741.78403755868533</c:v>
                </c:pt>
                <c:pt idx="11">
                  <c:v>613.54466858789624</c:v>
                </c:pt>
                <c:pt idx="12">
                  <c:v>888.17480719794344</c:v>
                </c:pt>
                <c:pt idx="13">
                  <c:v>#N/A</c:v>
                </c:pt>
                <c:pt idx="14">
                  <c:v>453.41269841269843</c:v>
                </c:pt>
                <c:pt idx="15">
                  <c:v>419.32773109243698</c:v>
                </c:pt>
                <c:pt idx="16">
                  <c:v>432.45508982035926</c:v>
                </c:pt>
                <c:pt idx="17">
                  <c:v>253.75375375375376</c:v>
                </c:pt>
                <c:pt idx="18">
                  <c:v>331.21546961325964</c:v>
                </c:pt>
              </c:numCache>
            </c:numRef>
          </c:yVal>
          <c:smooth val="0"/>
        </c:ser>
        <c:ser>
          <c:idx val="3"/>
          <c:order val="1"/>
          <c:tx>
            <c:strRef>
              <c:f>Assessments!$B$16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a:lstStyle/>
              <a:p>
                <a:pPr>
                  <a:defRPr sz="600" b="0" i="0" u="none" strike="noStrike" baseline="0">
                    <a:solidFill>
                      <a:srgbClr val="969696"/>
                    </a:solidFill>
                    <a:latin typeface="Arial"/>
                    <a:ea typeface="Arial"/>
                    <a:cs typeface="Arial"/>
                  </a:defRPr>
                </a:pPr>
                <a:endParaRPr lang="en-US"/>
              </a:p>
            </c:txPr>
            <c:dLblPos val="l"/>
            <c:showLegendKey val="0"/>
            <c:showVal val="0"/>
            <c:showCatName val="0"/>
            <c:showSerName val="1"/>
            <c:showPercent val="0"/>
            <c:showBubbleSize val="0"/>
            <c:showLeaderLines val="0"/>
          </c:dLbls>
          <c:xVal>
            <c:numRef>
              <c:f>Assessments!$R$16</c:f>
              <c:numCache>
                <c:formatCode>0.0</c:formatCode>
                <c:ptCount val="1"/>
                <c:pt idx="0">
                  <c:v>14.7</c:v>
                </c:pt>
              </c:numCache>
            </c:numRef>
          </c:xVal>
          <c:yVal>
            <c:numRef>
              <c:f>Assessments!$O$16</c:f>
              <c:numCache>
                <c:formatCode>#,##0.0</c:formatCode>
                <c:ptCount val="1"/>
                <c:pt idx="0">
                  <c:v>583.45558272208632</c:v>
                </c:pt>
              </c:numCache>
            </c:numRef>
          </c:yVal>
          <c:smooth val="0"/>
        </c:ser>
        <c:ser>
          <c:idx val="1"/>
          <c:order val="2"/>
          <c:tx>
            <c:strRef>
              <c:f>Assessments!$Y$5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Assessments!$X$79</c:f>
              <c:numCache>
                <c:formatCode>0.00</c:formatCode>
                <c:ptCount val="1"/>
                <c:pt idx="0">
                  <c:v>#N/A</c:v>
                </c:pt>
              </c:numCache>
            </c:numRef>
          </c:xVal>
          <c:yVal>
            <c:numRef>
              <c:f>Assessments!$Y$79</c:f>
              <c:numCache>
                <c:formatCode>0.00</c:formatCode>
                <c:ptCount val="1"/>
                <c:pt idx="0">
                  <c:v>#N/A</c:v>
                </c:pt>
              </c:numCache>
            </c:numRef>
          </c:yVal>
          <c:smooth val="0"/>
        </c:ser>
        <c:ser>
          <c:idx val="2"/>
          <c:order val="3"/>
          <c:tx>
            <c:strRef>
              <c:f>Assessments!$W$82</c:f>
              <c:strCache>
                <c:ptCount val="1"/>
                <c:pt idx="0">
                  <c:v>National Trend 2014</c:v>
                </c:pt>
              </c:strCache>
            </c:strRef>
          </c:tx>
          <c:spPr>
            <a:ln w="25400">
              <a:solidFill>
                <a:srgbClr val="333333"/>
              </a:solidFill>
              <a:prstDash val="solid"/>
            </a:ln>
          </c:spPr>
          <c:marker>
            <c:symbol val="none"/>
          </c:marker>
          <c:xVal>
            <c:numRef>
              <c:f>Assessments!$Z$82:$Z$83</c:f>
              <c:numCache>
                <c:formatCode>#,##0</c:formatCode>
                <c:ptCount val="2"/>
                <c:pt idx="0" formatCode="General">
                  <c:v>0</c:v>
                </c:pt>
                <c:pt idx="1">
                  <c:v>40</c:v>
                </c:pt>
              </c:numCache>
            </c:numRef>
          </c:xVal>
          <c:yVal>
            <c:numRef>
              <c:f>Assessments!$AA$82:$AA$83</c:f>
              <c:numCache>
                <c:formatCode>General</c:formatCode>
                <c:ptCount val="2"/>
                <c:pt idx="0">
                  <c:v>464.3</c:v>
                </c:pt>
                <c:pt idx="1">
                  <c:v>671.68799999999999</c:v>
                </c:pt>
              </c:numCache>
            </c:numRef>
          </c:yVal>
          <c:smooth val="0"/>
        </c:ser>
        <c:ser>
          <c:idx val="4"/>
          <c:order val="4"/>
          <c:tx>
            <c:strRef>
              <c:f>Assessments!$B$32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Assessments!$R$32</c:f>
              <c:numCache>
                <c:formatCode>0.0</c:formatCode>
                <c:ptCount val="1"/>
                <c:pt idx="0">
                  <c:v>15.1</c:v>
                </c:pt>
              </c:numCache>
            </c:numRef>
          </c:xVal>
          <c:yVal>
            <c:numRef>
              <c:f>Assessments!$O$32</c:f>
              <c:numCache>
                <c:formatCode>#,##0.0</c:formatCode>
                <c:ptCount val="1"/>
                <c:pt idx="0">
                  <c:v>512.55707762557074</c:v>
                </c:pt>
              </c:numCache>
            </c:numRef>
          </c:yVal>
          <c:smooth val="0"/>
        </c:ser>
        <c:ser>
          <c:idx val="5"/>
          <c:order val="5"/>
          <c:tx>
            <c:strRef>
              <c:f>Assessments!$W$84</c:f>
              <c:strCache>
                <c:ptCount val="1"/>
                <c:pt idx="0">
                  <c:v>South East LA Trend 2014</c:v>
                </c:pt>
              </c:strCache>
            </c:strRef>
          </c:tx>
          <c:spPr>
            <a:ln w="25400">
              <a:solidFill>
                <a:srgbClr val="BA1400"/>
              </a:solidFill>
              <a:prstDash val="solid"/>
            </a:ln>
          </c:spPr>
          <c:marker>
            <c:symbol val="none"/>
          </c:marker>
          <c:xVal>
            <c:numRef>
              <c:f>Assessments!$Z$84:$Z$85</c:f>
              <c:numCache>
                <c:formatCode>#,##0</c:formatCode>
                <c:ptCount val="2"/>
                <c:pt idx="0" formatCode="General">
                  <c:v>0</c:v>
                </c:pt>
                <c:pt idx="1">
                  <c:v>40</c:v>
                </c:pt>
              </c:numCache>
            </c:numRef>
          </c:xVal>
          <c:yVal>
            <c:numRef>
              <c:f>Assessments!$AA$84:$AA$85</c:f>
              <c:numCache>
                <c:formatCode>General</c:formatCode>
                <c:ptCount val="2"/>
                <c:pt idx="0">
                  <c:v>175.86</c:v>
                </c:pt>
                <c:pt idx="1">
                  <c:v>985.06000000000006</c:v>
                </c:pt>
              </c:numCache>
            </c:numRef>
          </c:yVal>
          <c:smooth val="0"/>
        </c:ser>
        <c:ser>
          <c:idx val="6"/>
          <c:order val="6"/>
          <c:tx>
            <c:strRef>
              <c:f>Assessments!$B$33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Assessments!$R$33</c:f>
              <c:numCache>
                <c:formatCode>0.0</c:formatCode>
                <c:ptCount val="1"/>
                <c:pt idx="0">
                  <c:v>21.8</c:v>
                </c:pt>
              </c:numCache>
            </c:numRef>
          </c:xVal>
          <c:yVal>
            <c:numRef>
              <c:f>Assessments!$O$33</c:f>
              <c:numCache>
                <c:formatCode>#,##0.0</c:formatCode>
                <c:ptCount val="1"/>
                <c:pt idx="0">
                  <c:v>570.13302668374149</c:v>
                </c:pt>
              </c:numCache>
            </c:numRef>
          </c:yVal>
          <c:smooth val="0"/>
        </c:ser>
        <c:dLbls>
          <c:showLegendKey val="0"/>
          <c:showVal val="0"/>
          <c:showCatName val="0"/>
          <c:showSerName val="0"/>
          <c:showPercent val="0"/>
          <c:showBubbleSize val="0"/>
        </c:dLbls>
        <c:axId val="149534592"/>
        <c:axId val="149557248"/>
      </c:scatterChart>
      <c:valAx>
        <c:axId val="149534592"/>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a:t>
                </a:r>
                <a:r>
                  <a:rPr lang="en-GB" baseline="0"/>
                  <a:t> Authority IDACI Score 2010</a:t>
                </a:r>
                <a:endParaRPr lang="en-GB"/>
              </a:p>
            </c:rich>
          </c:tx>
          <c:layout>
            <c:manualLayout>
              <c:xMode val="edge"/>
              <c:yMode val="edge"/>
              <c:x val="0.3428475465990479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557248"/>
        <c:crosses val="autoZero"/>
        <c:crossBetween val="midCat"/>
      </c:valAx>
      <c:valAx>
        <c:axId val="149557248"/>
        <c:scaling>
          <c:orientation val="minMax"/>
          <c:max val="1000"/>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Assessments</a:t>
                </a:r>
                <a:r>
                  <a:rPr lang="en-GB" baseline="0"/>
                  <a:t> </a:t>
                </a:r>
                <a:r>
                  <a:rPr lang="en-GB"/>
                  <a:t>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534592"/>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Assessments,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Assessments!$B$12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Assessments!$K$11:$O$11</c:f>
              <c:numCache>
                <c:formatCode>General</c:formatCode>
                <c:ptCount val="5"/>
                <c:pt idx="0">
                  <c:v>2010</c:v>
                </c:pt>
                <c:pt idx="1">
                  <c:v>2011</c:v>
                </c:pt>
                <c:pt idx="2">
                  <c:v>2012</c:v>
                </c:pt>
                <c:pt idx="3">
                  <c:v>2013</c:v>
                </c:pt>
                <c:pt idx="4">
                  <c:v>2014</c:v>
                </c:pt>
              </c:numCache>
            </c:numRef>
          </c:cat>
          <c:val>
            <c:numRef>
              <c:f>Assessments!$K$12:$O$12</c:f>
              <c:numCache>
                <c:formatCode>#,##0.0</c:formatCode>
                <c:ptCount val="5"/>
                <c:pt idx="0">
                  <c:v>416.35687732342006</c:v>
                </c:pt>
                <c:pt idx="1">
                  <c:v>467.08348657594706</c:v>
                </c:pt>
                <c:pt idx="2">
                  <c:v>517.66917293233075</c:v>
                </c:pt>
                <c:pt idx="3">
                  <c:v>476.69172932330827</c:v>
                </c:pt>
                <c:pt idx="4">
                  <c:v>363.46863468634689</c:v>
                </c:pt>
              </c:numCache>
            </c:numRef>
          </c:val>
          <c:smooth val="0"/>
        </c:ser>
        <c:ser>
          <c:idx val="1"/>
          <c:order val="1"/>
          <c:tx>
            <c:strRef>
              <c:f>Assessments!$B$13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Assessments!$K$13:$O$13</c:f>
              <c:numCache>
                <c:formatCode>#,##0.0</c:formatCode>
                <c:ptCount val="5"/>
                <c:pt idx="0">
                  <c:v>617.67222935387247</c:v>
                </c:pt>
                <c:pt idx="1">
                  <c:v>1125.8785942492013</c:v>
                </c:pt>
                <c:pt idx="2">
                  <c:v>967.33466933867737</c:v>
                </c:pt>
                <c:pt idx="3">
                  <c:v>820.91633466135465</c:v>
                </c:pt>
                <c:pt idx="4">
                  <c:v>513.66336633663366</c:v>
                </c:pt>
              </c:numCache>
            </c:numRef>
          </c:val>
          <c:smooth val="0"/>
        </c:ser>
        <c:ser>
          <c:idx val="2"/>
          <c:order val="2"/>
          <c:tx>
            <c:strRef>
              <c:f>Assessments!$B$14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Assessments!$K$14:$O$14</c:f>
              <c:numCache>
                <c:formatCode>#,##0.0</c:formatCode>
                <c:ptCount val="5"/>
                <c:pt idx="0">
                  <c:v>359.45945945945948</c:v>
                </c:pt>
                <c:pt idx="1">
                  <c:v>414.50507504120759</c:v>
                </c:pt>
                <c:pt idx="2">
                  <c:v>422.85714285714289</c:v>
                </c:pt>
                <c:pt idx="3">
                  <c:v>363.9724849527085</c:v>
                </c:pt>
                <c:pt idx="4">
                  <c:v>383.07823129251699</c:v>
                </c:pt>
              </c:numCache>
            </c:numRef>
          </c:val>
          <c:smooth val="0"/>
        </c:ser>
        <c:ser>
          <c:idx val="5"/>
          <c:order val="3"/>
          <c:tx>
            <c:strRef>
              <c:f>Assessments!$B$15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Assessments!$K$15:$O$15</c:f>
              <c:numCache>
                <c:formatCode>#,##0.0</c:formatCode>
                <c:ptCount val="5"/>
                <c:pt idx="0">
                  <c:v>651.24795220198507</c:v>
                </c:pt>
                <c:pt idx="1">
                  <c:v>911.90063547082616</c:v>
                </c:pt>
                <c:pt idx="2">
                  <c:v>904.2186001917546</c:v>
                </c:pt>
                <c:pt idx="3">
                  <c:v>496.26436781609198</c:v>
                </c:pt>
                <c:pt idx="4">
                  <c:v>343.70229007633588</c:v>
                </c:pt>
              </c:numCache>
            </c:numRef>
          </c:val>
          <c:smooth val="0"/>
        </c:ser>
        <c:ser>
          <c:idx val="3"/>
          <c:order val="4"/>
          <c:tx>
            <c:strRef>
              <c:f>Assessments!$B$16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Assessments!$K$16:$O$16</c:f>
              <c:numCache>
                <c:formatCode>#,##0.0</c:formatCode>
                <c:ptCount val="5"/>
                <c:pt idx="0">
                  <c:v>513.58783565189265</c:v>
                </c:pt>
                <c:pt idx="1">
                  <c:v>601.29084308188783</c:v>
                </c:pt>
                <c:pt idx="2">
                  <c:v>514.48445171849426</c:v>
                </c:pt>
                <c:pt idx="3">
                  <c:v>517.46938775510205</c:v>
                </c:pt>
                <c:pt idx="4">
                  <c:v>583.45558272208632</c:v>
                </c:pt>
              </c:numCache>
            </c:numRef>
          </c:val>
          <c:smooth val="0"/>
        </c:ser>
        <c:ser>
          <c:idx val="9"/>
          <c:order val="5"/>
          <c:tx>
            <c:strRef>
              <c:f>Assessments!$B$17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Assessments!$K$17:$O$17</c:f>
              <c:numCache>
                <c:formatCode>#,##0.0</c:formatCode>
                <c:ptCount val="5"/>
                <c:pt idx="0">
                  <c:v>263.06613881523987</c:v>
                </c:pt>
                <c:pt idx="1">
                  <c:v>434.50479233226832</c:v>
                </c:pt>
                <c:pt idx="2">
                  <c:v>491.11349036402567</c:v>
                </c:pt>
                <c:pt idx="3">
                  <c:v>499.60840156639375</c:v>
                </c:pt>
                <c:pt idx="4">
                  <c:v>610.53565094004966</c:v>
                </c:pt>
              </c:numCache>
            </c:numRef>
          </c:val>
          <c:smooth val="0"/>
        </c:ser>
        <c:ser>
          <c:idx val="10"/>
          <c:order val="6"/>
          <c:tx>
            <c:strRef>
              <c:f>Assessments!$B$18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Assessments!$K$18:$O$18</c:f>
              <c:numCache>
                <c:formatCode>#,##0.0</c:formatCode>
                <c:ptCount val="5"/>
                <c:pt idx="0">
                  <c:v>470.8554125662377</c:v>
                </c:pt>
                <c:pt idx="1">
                  <c:v>533.13023610053312</c:v>
                </c:pt>
                <c:pt idx="2">
                  <c:v>368.9655172413793</c:v>
                </c:pt>
                <c:pt idx="3">
                  <c:v>541.92307692307691</c:v>
                </c:pt>
                <c:pt idx="4">
                  <c:v>687.98449612403101</c:v>
                </c:pt>
              </c:numCache>
            </c:numRef>
          </c:val>
          <c:smooth val="0"/>
        </c:ser>
        <c:ser>
          <c:idx val="11"/>
          <c:order val="7"/>
          <c:tx>
            <c:strRef>
              <c:f>Assessments!$B$19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Assessments!$K$19:$O$19</c:f>
              <c:numCache>
                <c:formatCode>#,##0.0</c:formatCode>
                <c:ptCount val="5"/>
                <c:pt idx="0">
                  <c:v>400.67437379576108</c:v>
                </c:pt>
                <c:pt idx="1">
                  <c:v>628.55134064107892</c:v>
                </c:pt>
                <c:pt idx="2">
                  <c:v>848.5900216919739</c:v>
                </c:pt>
                <c:pt idx="3">
                  <c:v>642.88360605125035</c:v>
                </c:pt>
                <c:pt idx="4">
                  <c:v>643.30466830466833</c:v>
                </c:pt>
              </c:numCache>
            </c:numRef>
          </c:val>
          <c:smooth val="0"/>
        </c:ser>
        <c:ser>
          <c:idx val="12"/>
          <c:order val="8"/>
          <c:tx>
            <c:strRef>
              <c:f>Assessments!$B$20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Assessments!$K$20:$O$20</c:f>
              <c:numCache>
                <c:formatCode>#,##0.0</c:formatCode>
                <c:ptCount val="5"/>
                <c:pt idx="0">
                  <c:v>435.04171632896305</c:v>
                </c:pt>
                <c:pt idx="1">
                  <c:v>541.12038140643619</c:v>
                </c:pt>
                <c:pt idx="2">
                  <c:v>769.50819672131149</c:v>
                </c:pt>
                <c:pt idx="3">
                  <c:v>750.57471264367825</c:v>
                </c:pt>
                <c:pt idx="4">
                  <c:v>617.04545454545462</c:v>
                </c:pt>
              </c:numCache>
            </c:numRef>
          </c:val>
          <c:smooth val="0"/>
        </c:ser>
        <c:ser>
          <c:idx val="13"/>
          <c:order val="9"/>
          <c:tx>
            <c:strRef>
              <c:f>Assessments!$B$21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Assessments!$K$21:$O$21</c:f>
              <c:numCache>
                <c:formatCode>#,##0.0</c:formatCode>
                <c:ptCount val="5"/>
                <c:pt idx="0">
                  <c:v>373.56321839080465</c:v>
                </c:pt>
                <c:pt idx="1">
                  <c:v>339.01773533424284</c:v>
                </c:pt>
                <c:pt idx="2">
                  <c:v>343.54838709677421</c:v>
                </c:pt>
                <c:pt idx="3">
                  <c:v>350.31545741324925</c:v>
                </c:pt>
                <c:pt idx="4">
                  <c:v>427.65625</c:v>
                </c:pt>
              </c:numCache>
            </c:numRef>
          </c:val>
          <c:smooth val="0"/>
        </c:ser>
        <c:ser>
          <c:idx val="15"/>
          <c:order val="10"/>
          <c:tx>
            <c:strRef>
              <c:f>Assessments!$B$22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Assessments!$K$22:$O$22</c:f>
              <c:numCache>
                <c:formatCode>#,##0.0</c:formatCode>
                <c:ptCount val="5"/>
                <c:pt idx="0">
                  <c:v>335.17562359101157</c:v>
                </c:pt>
                <c:pt idx="1">
                  <c:v>382.3104693140794</c:v>
                </c:pt>
                <c:pt idx="2">
                  <c:v>423.62318840579712</c:v>
                </c:pt>
                <c:pt idx="3">
                  <c:v>441.59482758620686</c:v>
                </c:pt>
                <c:pt idx="4">
                  <c:v>370.77690662865285</c:v>
                </c:pt>
              </c:numCache>
            </c:numRef>
          </c:val>
          <c:smooth val="0"/>
        </c:ser>
        <c:ser>
          <c:idx val="16"/>
          <c:order val="11"/>
          <c:tx>
            <c:strRef>
              <c:f>Assessments!$B$23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Assessments!$K$23:$O$23</c:f>
              <c:numCache>
                <c:formatCode>#,##0.0</c:formatCode>
                <c:ptCount val="5"/>
                <c:pt idx="0">
                  <c:v>400.57336460776651</c:v>
                </c:pt>
                <c:pt idx="1">
                  <c:v>592.73670557717253</c:v>
                </c:pt>
                <c:pt idx="2">
                  <c:v>555.29411764705878</c:v>
                </c:pt>
                <c:pt idx="3">
                  <c:v>628.36879432624119</c:v>
                </c:pt>
                <c:pt idx="4">
                  <c:v>741.78403755868533</c:v>
                </c:pt>
              </c:numCache>
            </c:numRef>
          </c:val>
          <c:smooth val="0"/>
        </c:ser>
        <c:ser>
          <c:idx val="17"/>
          <c:order val="12"/>
          <c:tx>
            <c:strRef>
              <c:f>Assessments!$B$24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Assessments!$K$24:$O$24</c:f>
              <c:numCache>
                <c:formatCode>#,##0.0</c:formatCode>
                <c:ptCount val="5"/>
                <c:pt idx="0">
                  <c:v>807.65423952490926</c:v>
                </c:pt>
                <c:pt idx="1">
                  <c:v>1027.5348234531909</c:v>
                </c:pt>
                <c:pt idx="2">
                  <c:v>913.4730538922156</c:v>
                </c:pt>
                <c:pt idx="3">
                  <c:v>695.58823529411768</c:v>
                </c:pt>
                <c:pt idx="4">
                  <c:v>613.54466858789624</c:v>
                </c:pt>
              </c:numCache>
            </c:numRef>
          </c:val>
          <c:smooth val="0"/>
        </c:ser>
        <c:ser>
          <c:idx val="19"/>
          <c:order val="13"/>
          <c:tx>
            <c:strRef>
              <c:f>Assessments!$B$25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Assessments!$K$25:$O$25</c:f>
              <c:numCache>
                <c:formatCode>#,##0.0</c:formatCode>
                <c:ptCount val="5"/>
                <c:pt idx="0">
                  <c:v>705.9779077322936</c:v>
                </c:pt>
                <c:pt idx="1">
                  <c:v>680.11345729593438</c:v>
                </c:pt>
                <c:pt idx="2">
                  <c:v>683.95721925133682</c:v>
                </c:pt>
                <c:pt idx="3">
                  <c:v>644.21052631578948</c:v>
                </c:pt>
                <c:pt idx="4">
                  <c:v>888.17480719794344</c:v>
                </c:pt>
              </c:numCache>
            </c:numRef>
          </c:val>
          <c:smooth val="0"/>
        </c:ser>
        <c:ser>
          <c:idx val="20"/>
          <c:order val="14"/>
          <c:tx>
            <c:strRef>
              <c:f>Assessments!$B$26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Assessments!$K$26:$O$26</c:f>
              <c:numCache>
                <c:formatCode>#,##0.0</c:formatCode>
                <c:ptCount val="5"/>
                <c:pt idx="0">
                  <c:v>985.01958976722744</c:v>
                </c:pt>
                <c:pt idx="1">
                  <c:v>850.41551246537392</c:v>
                </c:pt>
                <c:pt idx="2">
                  <c:v>809.95670995670991</c:v>
                </c:pt>
                <c:pt idx="3">
                  <c:v>975.48387096774195</c:v>
                </c:pt>
                <c:pt idx="4">
                  <c:v>#N/A</c:v>
                </c:pt>
              </c:numCache>
            </c:numRef>
          </c:val>
          <c:smooth val="0"/>
        </c:ser>
        <c:ser>
          <c:idx val="22"/>
          <c:order val="15"/>
          <c:tx>
            <c:strRef>
              <c:f>Assessments!$B$27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Assessments!$K$27:$O$27</c:f>
              <c:numCache>
                <c:formatCode>#,##0.0</c:formatCode>
                <c:ptCount val="5"/>
                <c:pt idx="0">
                  <c:v>279.09944023707607</c:v>
                </c:pt>
                <c:pt idx="1">
                  <c:v>293.26669104799061</c:v>
                </c:pt>
                <c:pt idx="2">
                  <c:v>489.0688259109312</c:v>
                </c:pt>
                <c:pt idx="3">
                  <c:v>471.79487179487182</c:v>
                </c:pt>
                <c:pt idx="4">
                  <c:v>453.41269841269843</c:v>
                </c:pt>
              </c:numCache>
            </c:numRef>
          </c:val>
          <c:smooth val="0"/>
        </c:ser>
        <c:ser>
          <c:idx val="23"/>
          <c:order val="16"/>
          <c:tx>
            <c:strRef>
              <c:f>Assessments!$B$28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Assessments!$K$28:$O$28</c:f>
              <c:numCache>
                <c:formatCode>#,##0.0</c:formatCode>
                <c:ptCount val="5"/>
                <c:pt idx="0">
                  <c:v>320.67741054356731</c:v>
                </c:pt>
                <c:pt idx="1">
                  <c:v>369.89657049537288</c:v>
                </c:pt>
                <c:pt idx="2">
                  <c:v>369.77401129943502</c:v>
                </c:pt>
                <c:pt idx="3">
                  <c:v>400.83565459610026</c:v>
                </c:pt>
                <c:pt idx="4">
                  <c:v>419.32773109243698</c:v>
                </c:pt>
              </c:numCache>
            </c:numRef>
          </c:val>
          <c:smooth val="0"/>
        </c:ser>
        <c:ser>
          <c:idx val="24"/>
          <c:order val="17"/>
          <c:tx>
            <c:strRef>
              <c:f>Assessments!$B$29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Assessments!$K$29:$O$29</c:f>
              <c:numCache>
                <c:formatCode>#,##0.0</c:formatCode>
                <c:ptCount val="5"/>
                <c:pt idx="0">
                  <c:v>457.71265276342189</c:v>
                </c:pt>
                <c:pt idx="1">
                  <c:v>538.47551008052312</c:v>
                </c:pt>
                <c:pt idx="2">
                  <c:v>695.1946472019464</c:v>
                </c:pt>
                <c:pt idx="3">
                  <c:v>677.77777777777783</c:v>
                </c:pt>
                <c:pt idx="4">
                  <c:v>432.45508982035926</c:v>
                </c:pt>
              </c:numCache>
            </c:numRef>
          </c:val>
          <c:smooth val="0"/>
        </c:ser>
        <c:ser>
          <c:idx val="25"/>
          <c:order val="18"/>
          <c:tx>
            <c:strRef>
              <c:f>Assessments!$B$30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Assessments!$K$30:$O$30</c:f>
              <c:numCache>
                <c:formatCode>#,##0.0</c:formatCode>
                <c:ptCount val="5"/>
                <c:pt idx="0">
                  <c:v>355.40905004495056</c:v>
                </c:pt>
                <c:pt idx="1">
                  <c:v>254.2672160094173</c:v>
                </c:pt>
                <c:pt idx="2">
                  <c:v>344.78527607361963</c:v>
                </c:pt>
                <c:pt idx="3">
                  <c:v>294.25981873111783</c:v>
                </c:pt>
                <c:pt idx="4">
                  <c:v>253.75375375375376</c:v>
                </c:pt>
              </c:numCache>
            </c:numRef>
          </c:val>
          <c:smooth val="0"/>
        </c:ser>
        <c:ser>
          <c:idx val="26"/>
          <c:order val="19"/>
          <c:tx>
            <c:strRef>
              <c:f>Assessments!$B$31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Assessments!$K$11:$O$11</c:f>
              <c:numCache>
                <c:formatCode>General</c:formatCode>
                <c:ptCount val="5"/>
                <c:pt idx="0">
                  <c:v>2010</c:v>
                </c:pt>
                <c:pt idx="1">
                  <c:v>2011</c:v>
                </c:pt>
                <c:pt idx="2">
                  <c:v>2012</c:v>
                </c:pt>
                <c:pt idx="3">
                  <c:v>2013</c:v>
                </c:pt>
                <c:pt idx="4">
                  <c:v>2014</c:v>
                </c:pt>
              </c:numCache>
            </c:numRef>
          </c:cat>
          <c:val>
            <c:numRef>
              <c:f>Assessments!$K$31:$O$31</c:f>
              <c:numCache>
                <c:formatCode>#,##0.0</c:formatCode>
                <c:ptCount val="5"/>
                <c:pt idx="0">
                  <c:v>392.61931187569371</c:v>
                </c:pt>
                <c:pt idx="1">
                  <c:v>388.8274336283186</c:v>
                </c:pt>
                <c:pt idx="2">
                  <c:v>441.57303370786514</c:v>
                </c:pt>
                <c:pt idx="3">
                  <c:v>418.43575418994419</c:v>
                </c:pt>
                <c:pt idx="4">
                  <c:v>331.21546961325964</c:v>
                </c:pt>
              </c:numCache>
            </c:numRef>
          </c:val>
          <c:smooth val="0"/>
        </c:ser>
        <c:ser>
          <c:idx val="4"/>
          <c:order val="20"/>
          <c:tx>
            <c:strRef>
              <c:f>Assessments!$B$32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Assessments!$K$11:$O$11</c:f>
              <c:numCache>
                <c:formatCode>General</c:formatCode>
                <c:ptCount val="5"/>
                <c:pt idx="0">
                  <c:v>2010</c:v>
                </c:pt>
                <c:pt idx="1">
                  <c:v>2011</c:v>
                </c:pt>
                <c:pt idx="2">
                  <c:v>2012</c:v>
                </c:pt>
                <c:pt idx="3">
                  <c:v>2013</c:v>
                </c:pt>
                <c:pt idx="4">
                  <c:v>2014</c:v>
                </c:pt>
              </c:numCache>
            </c:numRef>
          </c:cat>
          <c:val>
            <c:numRef>
              <c:f>Assessments!$K$32:$O$32</c:f>
              <c:numCache>
                <c:formatCode>#,##0.0</c:formatCode>
                <c:ptCount val="5"/>
                <c:pt idx="0">
                  <c:v>405.8891582194799</c:v>
                </c:pt>
                <c:pt idx="1">
                  <c:v>522.04457099052729</c:v>
                </c:pt>
                <c:pt idx="2">
                  <c:v>615.444969905417</c:v>
                </c:pt>
                <c:pt idx="3">
                  <c:v>549.64220869379471</c:v>
                </c:pt>
                <c:pt idx="4">
                  <c:v>512.55707762557074</c:v>
                </c:pt>
              </c:numCache>
            </c:numRef>
          </c:val>
          <c:smooth val="0"/>
        </c:ser>
        <c:ser>
          <c:idx val="6"/>
          <c:order val="21"/>
          <c:tx>
            <c:strRef>
              <c:f>Assessments!$B$33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Assessments!$K$11:$O$11</c:f>
              <c:numCache>
                <c:formatCode>General</c:formatCode>
                <c:ptCount val="5"/>
                <c:pt idx="0">
                  <c:v>2010</c:v>
                </c:pt>
                <c:pt idx="1">
                  <c:v>2011</c:v>
                </c:pt>
                <c:pt idx="2">
                  <c:v>2012</c:v>
                </c:pt>
                <c:pt idx="3">
                  <c:v>2013</c:v>
                </c:pt>
                <c:pt idx="4">
                  <c:v>2014</c:v>
                </c:pt>
              </c:numCache>
            </c:numRef>
          </c:cat>
          <c:val>
            <c:numRef>
              <c:f>Assessments!$K$33:$O$33</c:f>
              <c:numCache>
                <c:formatCode>#,##0.0</c:formatCode>
                <c:ptCount val="5"/>
                <c:pt idx="0">
                  <c:v>487.97253979640942</c:v>
                </c:pt>
                <c:pt idx="1">
                  <c:v>566.38962826153875</c:v>
                </c:pt>
                <c:pt idx="2">
                  <c:v>592.70069130925503</c:v>
                </c:pt>
                <c:pt idx="3">
                  <c:v>591.55077867953503</c:v>
                </c:pt>
                <c:pt idx="4">
                  <c:v>570.13302668374149</c:v>
                </c:pt>
              </c:numCache>
            </c:numRef>
          </c:val>
          <c:smooth val="0"/>
        </c:ser>
        <c:ser>
          <c:idx val="7"/>
          <c:order val="22"/>
          <c:tx>
            <c:strRef>
              <c:f>Assessments!$Y$5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Assessments!$K$11:$O$11</c:f>
              <c:numCache>
                <c:formatCode>General</c:formatCode>
                <c:ptCount val="5"/>
                <c:pt idx="0">
                  <c:v>2010</c:v>
                </c:pt>
                <c:pt idx="1">
                  <c:v>2011</c:v>
                </c:pt>
                <c:pt idx="2">
                  <c:v>2012</c:v>
                </c:pt>
                <c:pt idx="3">
                  <c:v>2013</c:v>
                </c:pt>
                <c:pt idx="4">
                  <c:v>2014</c:v>
                </c:pt>
              </c:numCache>
            </c:numRef>
          </c:cat>
          <c:val>
            <c:numRef>
              <c:f>Assessments!$W$88:$AA$88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681280"/>
        <c:axId val="149683200"/>
      </c:lineChart>
      <c:catAx>
        <c:axId val="1496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683200"/>
        <c:crosses val="autoZero"/>
        <c:auto val="1"/>
        <c:lblAlgn val="ctr"/>
        <c:lblOffset val="100"/>
        <c:tickLblSkip val="1"/>
        <c:tickMarkSkip val="1"/>
        <c:noMultiLvlLbl val="0"/>
      </c:catAx>
      <c:valAx>
        <c:axId val="14968320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681280"/>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1" i="0" u="none" strike="noStrike" baseline="0">
                <a:solidFill>
                  <a:srgbClr val="000000"/>
                </a:solidFill>
                <a:latin typeface="Arial"/>
                <a:ea typeface="Arial"/>
                <a:cs typeface="Arial"/>
              </a:defRPr>
            </a:pPr>
            <a:r>
              <a:rPr lang="en-GB" baseline="0"/>
              <a:t>% of Continuous Assessments completed in each time band </a:t>
            </a:r>
          </a:p>
        </c:rich>
      </c:tx>
      <c:layout>
        <c:manualLayout>
          <c:xMode val="edge"/>
          <c:yMode val="edge"/>
          <c:x val="0.11661787395881372"/>
          <c:y val="1.0469758798398376E-2"/>
        </c:manualLayout>
      </c:layout>
      <c:overlay val="0"/>
      <c:spPr>
        <a:noFill/>
        <a:ln w="25400">
          <a:noFill/>
        </a:ln>
      </c:spPr>
    </c:title>
    <c:autoTitleDeleted val="0"/>
    <c:plotArea>
      <c:layout>
        <c:manualLayout>
          <c:layoutTarget val="inner"/>
          <c:xMode val="edge"/>
          <c:yMode val="edge"/>
          <c:x val="0.28014279126172137"/>
          <c:y val="0.13188989054992248"/>
          <c:w val="0.6547250357262826"/>
          <c:h val="0.80003237733969379"/>
        </c:manualLayout>
      </c:layout>
      <c:barChart>
        <c:barDir val="bar"/>
        <c:grouping val="percentStacked"/>
        <c:varyColors val="0"/>
        <c:ser>
          <c:idx val="0"/>
          <c:order val="0"/>
          <c:tx>
            <c:strRef>
              <c:f>Assessments!$D$230:$D$231</c:f>
              <c:strCache>
                <c:ptCount val="1"/>
                <c:pt idx="0">
                  <c:v>Within 10 Days</c:v>
                </c:pt>
              </c:strCache>
            </c:strRef>
          </c:tx>
          <c:spPr>
            <a:solidFill>
              <a:srgbClr val="339966"/>
            </a:solidFill>
            <a:ln w="12700">
              <a:solidFill>
                <a:schemeClr val="tx1">
                  <a:lumMod val="95000"/>
                  <a:lumOff val="5000"/>
                </a:schemeClr>
              </a:solidFill>
              <a:prstDash val="solid"/>
            </a:ln>
          </c:spPr>
          <c:invertIfNegative val="0"/>
          <c:cat>
            <c:strRef>
              <c:f>Assessments!$B$232:$B$253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Assessments!$D$232:$D$253</c:f>
              <c:numCache>
                <c:formatCode>0.0%</c:formatCode>
                <c:ptCount val="22"/>
                <c:pt idx="0">
                  <c:v>0.50544135429262393</c:v>
                </c:pt>
                <c:pt idx="1">
                  <c:v>0.1658868566567418</c:v>
                </c:pt>
                <c:pt idx="2">
                  <c:v>0.37858183584264204</c:v>
                </c:pt>
                <c:pt idx="3">
                  <c:v>0.11937812326485286</c:v>
                </c:pt>
                <c:pt idx="4">
                  <c:v>#N/A</c:v>
                </c:pt>
                <c:pt idx="5">
                  <c:v>0.25303470678748502</c:v>
                </c:pt>
                <c:pt idx="6">
                  <c:v>0.16071428571428573</c:v>
                </c:pt>
                <c:pt idx="7">
                  <c:v>0.19387964674471145</c:v>
                </c:pt>
                <c:pt idx="8">
                  <c:v>8.6556169429097607E-2</c:v>
                </c:pt>
                <c:pt idx="9">
                  <c:v>#N/A</c:v>
                </c:pt>
                <c:pt idx="10">
                  <c:v>0.13807531380753138</c:v>
                </c:pt>
                <c:pt idx="11">
                  <c:v>#N/A</c:v>
                </c:pt>
                <c:pt idx="12">
                  <c:v>0.46413502109704641</c:v>
                </c:pt>
                <c:pt idx="13">
                  <c:v>0.28833172613307617</c:v>
                </c:pt>
                <c:pt idx="14">
                  <c:v>#N/A</c:v>
                </c:pt>
                <c:pt idx="15">
                  <c:v>0.25</c:v>
                </c:pt>
                <c:pt idx="16">
                  <c:v>#N/A</c:v>
                </c:pt>
                <c:pt idx="17">
                  <c:v>0.43498452012383904</c:v>
                </c:pt>
                <c:pt idx="18">
                  <c:v>#N/A</c:v>
                </c:pt>
                <c:pt idx="19">
                  <c:v>0.76595744680851063</c:v>
                </c:pt>
                <c:pt idx="20">
                  <c:v>0.2420443587270974</c:v>
                </c:pt>
                <c:pt idx="21">
                  <c:v>0.23786158498316884</c:v>
                </c:pt>
              </c:numCache>
            </c:numRef>
          </c:val>
        </c:ser>
        <c:ser>
          <c:idx val="1"/>
          <c:order val="1"/>
          <c:tx>
            <c:strRef>
              <c:f>Assessments!$E$230:$E$231</c:f>
              <c:strCache>
                <c:ptCount val="1"/>
                <c:pt idx="0">
                  <c:v>11-20 Days</c:v>
                </c:pt>
              </c:strCache>
            </c:strRef>
          </c:tx>
          <c:spPr>
            <a:solidFill>
              <a:srgbClr val="FB994F"/>
            </a:solidFill>
            <a:ln w="12700">
              <a:solidFill>
                <a:srgbClr val="000000"/>
              </a:solidFill>
              <a:prstDash val="solid"/>
            </a:ln>
          </c:spPr>
          <c:invertIfNegative val="0"/>
          <c:cat>
            <c:strRef>
              <c:f>Assessments!$B$232:$B$253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Assessments!$E$232:$E$253</c:f>
              <c:numCache>
                <c:formatCode>0.0%</c:formatCode>
                <c:ptCount val="22"/>
                <c:pt idx="0">
                  <c:v>0</c:v>
                </c:pt>
                <c:pt idx="1">
                  <c:v>0.1786473840918758</c:v>
                </c:pt>
                <c:pt idx="2">
                  <c:v>0.14764448761534726</c:v>
                </c:pt>
                <c:pt idx="3">
                  <c:v>9.4114380899500277E-2</c:v>
                </c:pt>
                <c:pt idx="4">
                  <c:v>#N/A</c:v>
                </c:pt>
                <c:pt idx="5">
                  <c:v>0.33287741494272527</c:v>
                </c:pt>
                <c:pt idx="6">
                  <c:v>0.30867346938775508</c:v>
                </c:pt>
                <c:pt idx="7">
                  <c:v>0.13719449578968987</c:v>
                </c:pt>
                <c:pt idx="8">
                  <c:v>0.15574848724019993</c:v>
                </c:pt>
                <c:pt idx="9">
                  <c:v>#N/A</c:v>
                </c:pt>
                <c:pt idx="10">
                  <c:v>0.2292887029288703</c:v>
                </c:pt>
                <c:pt idx="11">
                  <c:v>#N/A</c:v>
                </c:pt>
                <c:pt idx="12">
                  <c:v>0.28270042194092826</c:v>
                </c:pt>
                <c:pt idx="13">
                  <c:v>6.1716489874638382E-2</c:v>
                </c:pt>
                <c:pt idx="14">
                  <c:v>#N/A</c:v>
                </c:pt>
                <c:pt idx="15">
                  <c:v>0.6216216216216216</c:v>
                </c:pt>
                <c:pt idx="16">
                  <c:v>#N/A</c:v>
                </c:pt>
                <c:pt idx="17">
                  <c:v>0.16718266253869968</c:v>
                </c:pt>
                <c:pt idx="18">
                  <c:v>#N/A</c:v>
                </c:pt>
                <c:pt idx="19">
                  <c:v>0.13539651837524178</c:v>
                </c:pt>
                <c:pt idx="20">
                  <c:v>0.18964963034394086</c:v>
                </c:pt>
                <c:pt idx="21">
                  <c:v>0.19375820163176813</c:v>
                </c:pt>
              </c:numCache>
            </c:numRef>
          </c:val>
        </c:ser>
        <c:ser>
          <c:idx val="2"/>
          <c:order val="2"/>
          <c:tx>
            <c:strRef>
              <c:f>Assessments!$F$230:$F$231</c:f>
              <c:strCache>
                <c:ptCount val="1"/>
                <c:pt idx="0">
                  <c:v>21-30 Days</c:v>
                </c:pt>
              </c:strCache>
            </c:strRef>
          </c:tx>
          <c:spPr>
            <a:solidFill>
              <a:srgbClr val="9999FF"/>
            </a:solidFill>
            <a:ln w="12700">
              <a:solidFill>
                <a:srgbClr val="000000"/>
              </a:solidFill>
              <a:prstDash val="solid"/>
            </a:ln>
          </c:spPr>
          <c:invertIfNegative val="0"/>
          <c:cat>
            <c:strRef>
              <c:f>Assessments!$B$232:$B$253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Assessments!$F$232:$F$253</c:f>
              <c:numCache>
                <c:formatCode>0.0%</c:formatCode>
                <c:ptCount val="22"/>
                <c:pt idx="0">
                  <c:v>0.13663845223700122</c:v>
                </c:pt>
                <c:pt idx="1">
                  <c:v>0.16120799659719268</c:v>
                </c:pt>
                <c:pt idx="2">
                  <c:v>0.19766877124817872</c:v>
                </c:pt>
                <c:pt idx="3">
                  <c:v>0.13548028872848417</c:v>
                </c:pt>
                <c:pt idx="4">
                  <c:v>#N/A</c:v>
                </c:pt>
                <c:pt idx="5">
                  <c:v>0.17934689690545391</c:v>
                </c:pt>
                <c:pt idx="6">
                  <c:v>0.20918367346938777</c:v>
                </c:pt>
                <c:pt idx="7">
                  <c:v>0.13205997124666255</c:v>
                </c:pt>
                <c:pt idx="8">
                  <c:v>0.16285188108392529</c:v>
                </c:pt>
                <c:pt idx="9">
                  <c:v>#N/A</c:v>
                </c:pt>
                <c:pt idx="10">
                  <c:v>0.1698744769874477</c:v>
                </c:pt>
                <c:pt idx="11">
                  <c:v>#N/A</c:v>
                </c:pt>
                <c:pt idx="12">
                  <c:v>0.12236286919831224</c:v>
                </c:pt>
                <c:pt idx="13">
                  <c:v>7.2324011571841845E-2</c:v>
                </c:pt>
                <c:pt idx="14">
                  <c:v>#N/A</c:v>
                </c:pt>
                <c:pt idx="15">
                  <c:v>0.12837837837837837</c:v>
                </c:pt>
                <c:pt idx="16">
                  <c:v>#N/A</c:v>
                </c:pt>
                <c:pt idx="17">
                  <c:v>0.11506707946336429</c:v>
                </c:pt>
                <c:pt idx="18">
                  <c:v>#N/A</c:v>
                </c:pt>
                <c:pt idx="19">
                  <c:v>5.0290135396518373E-2</c:v>
                </c:pt>
                <c:pt idx="20">
                  <c:v>0.15364834458373514</c:v>
                </c:pt>
                <c:pt idx="21">
                  <c:v>0.14879899583499742</c:v>
                </c:pt>
              </c:numCache>
            </c:numRef>
          </c:val>
        </c:ser>
        <c:ser>
          <c:idx val="5"/>
          <c:order val="3"/>
          <c:tx>
            <c:strRef>
              <c:f>Assessments!$G$230:$G$231</c:f>
              <c:strCache>
                <c:ptCount val="1"/>
                <c:pt idx="0">
                  <c:v>31-45 Days</c:v>
                </c:pt>
              </c:strCache>
            </c:strRef>
          </c:tx>
          <c:spPr>
            <a:solidFill>
              <a:srgbClr val="FF99CC"/>
            </a:solidFill>
            <a:ln w="12700">
              <a:solidFill>
                <a:srgbClr val="000000"/>
              </a:solidFill>
              <a:prstDash val="solid"/>
            </a:ln>
          </c:spPr>
          <c:invertIfNegative val="0"/>
          <c:cat>
            <c:strRef>
              <c:f>Assessments!$B$232:$B$253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Assessments!$G$232:$G$253</c:f>
              <c:numCache>
                <c:formatCode>0.0%</c:formatCode>
                <c:ptCount val="22"/>
                <c:pt idx="0">
                  <c:v>8.7061668681983076E-2</c:v>
                </c:pt>
                <c:pt idx="1">
                  <c:v>0.31986388770735857</c:v>
                </c:pt>
                <c:pt idx="2">
                  <c:v>0.10587663914521613</c:v>
                </c:pt>
                <c:pt idx="3">
                  <c:v>0.20571904497501389</c:v>
                </c:pt>
                <c:pt idx="4">
                  <c:v>#N/A</c:v>
                </c:pt>
                <c:pt idx="5">
                  <c:v>0.14840143614293042</c:v>
                </c:pt>
                <c:pt idx="6">
                  <c:v>0.22704081632653061</c:v>
                </c:pt>
                <c:pt idx="7">
                  <c:v>0.37399876771410967</c:v>
                </c:pt>
                <c:pt idx="8">
                  <c:v>0.28229413312286239</c:v>
                </c:pt>
                <c:pt idx="9">
                  <c:v>#N/A</c:v>
                </c:pt>
                <c:pt idx="10">
                  <c:v>0.33054393305439328</c:v>
                </c:pt>
                <c:pt idx="11">
                  <c:v>#N/A</c:v>
                </c:pt>
                <c:pt idx="12">
                  <c:v>0.13080168776371309</c:v>
                </c:pt>
                <c:pt idx="13">
                  <c:v>0.23915139826422371</c:v>
                </c:pt>
                <c:pt idx="14">
                  <c:v>#N/A</c:v>
                </c:pt>
                <c:pt idx="15">
                  <c:v>0</c:v>
                </c:pt>
                <c:pt idx="16">
                  <c:v>#N/A</c:v>
                </c:pt>
                <c:pt idx="17">
                  <c:v>0.24458204334365324</c:v>
                </c:pt>
                <c:pt idx="18">
                  <c:v>#N/A</c:v>
                </c:pt>
                <c:pt idx="19">
                  <c:v>4.8355899419729204E-2</c:v>
                </c:pt>
                <c:pt idx="20">
                  <c:v>0.2262937962070074</c:v>
                </c:pt>
                <c:pt idx="21">
                  <c:v>0.24214069721001882</c:v>
                </c:pt>
              </c:numCache>
            </c:numRef>
          </c:val>
        </c:ser>
        <c:ser>
          <c:idx val="9"/>
          <c:order val="4"/>
          <c:tx>
            <c:strRef>
              <c:f>Assessments!$H$230:$H$231</c:f>
              <c:strCache>
                <c:ptCount val="1"/>
                <c:pt idx="0">
                  <c:v>Over 45 Days</c:v>
                </c:pt>
              </c:strCache>
            </c:strRef>
          </c:tx>
          <c:spPr>
            <a:solidFill>
              <a:srgbClr val="9B4719"/>
            </a:solidFill>
            <a:ln w="12700">
              <a:solidFill>
                <a:srgbClr val="000000"/>
              </a:solidFill>
              <a:prstDash val="solid"/>
            </a:ln>
          </c:spPr>
          <c:invertIfNegative val="0"/>
          <c:cat>
            <c:strRef>
              <c:f>Assessments!$B$232:$B$253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Assessments!$H$232:$H$253</c:f>
              <c:numCache>
                <c:formatCode>0.0%</c:formatCode>
                <c:ptCount val="22"/>
                <c:pt idx="0">
                  <c:v>1.0882708585247884E-2</c:v>
                </c:pt>
                <c:pt idx="1">
                  <c:v>0.17439387494683115</c:v>
                </c:pt>
                <c:pt idx="2">
                  <c:v>0.17022826614861583</c:v>
                </c:pt>
                <c:pt idx="3">
                  <c:v>0.4453081621321488</c:v>
                </c:pt>
                <c:pt idx="4">
                  <c:v>#N/A</c:v>
                </c:pt>
                <c:pt idx="5">
                  <c:v>8.633954522140537E-2</c:v>
                </c:pt>
                <c:pt idx="6">
                  <c:v>9.438775510204081E-2</c:v>
                </c:pt>
                <c:pt idx="7">
                  <c:v>0.16286711850482646</c:v>
                </c:pt>
                <c:pt idx="8">
                  <c:v>0.31254932912391475</c:v>
                </c:pt>
                <c:pt idx="9">
                  <c:v>#N/A</c:v>
                </c:pt>
                <c:pt idx="10">
                  <c:v>0.13221757322175731</c:v>
                </c:pt>
                <c:pt idx="11">
                  <c:v>#N/A</c:v>
                </c:pt>
                <c:pt idx="12">
                  <c:v>0</c:v>
                </c:pt>
                <c:pt idx="13">
                  <c:v>0.33847637415621984</c:v>
                </c:pt>
                <c:pt idx="14">
                  <c:v>#N/A</c:v>
                </c:pt>
                <c:pt idx="15">
                  <c:v>0</c:v>
                </c:pt>
                <c:pt idx="16">
                  <c:v>#N/A</c:v>
                </c:pt>
                <c:pt idx="17">
                  <c:v>3.8183694530443756E-2</c:v>
                </c:pt>
                <c:pt idx="18">
                  <c:v>#N/A</c:v>
                </c:pt>
                <c:pt idx="19">
                  <c:v>0</c:v>
                </c:pt>
                <c:pt idx="20">
                  <c:v>0.18836387013821923</c:v>
                </c:pt>
                <c:pt idx="21">
                  <c:v>0.17744052034004679</c:v>
                </c:pt>
              </c:numCache>
            </c:numRef>
          </c:val>
        </c:ser>
        <c:dLbls>
          <c:showLegendKey val="0"/>
          <c:showVal val="0"/>
          <c:showCatName val="0"/>
          <c:showSerName val="0"/>
          <c:showPercent val="0"/>
          <c:showBubbleSize val="0"/>
        </c:dLbls>
        <c:gapWidth val="80"/>
        <c:overlap val="100"/>
        <c:axId val="149791872"/>
        <c:axId val="149793408"/>
      </c:barChart>
      <c:catAx>
        <c:axId val="149791872"/>
        <c:scaling>
          <c:orientation val="maxMin"/>
        </c:scaling>
        <c:delete val="0"/>
        <c:axPos val="l"/>
        <c:majorGridlines>
          <c:spPr>
            <a:ln>
              <a:prstDash val="sysDash"/>
            </a:ln>
          </c:spPr>
        </c:majorGridlines>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49793408"/>
        <c:crosses val="autoZero"/>
        <c:auto val="1"/>
        <c:lblAlgn val="ctr"/>
        <c:lblOffset val="100"/>
        <c:noMultiLvlLbl val="0"/>
      </c:catAx>
      <c:valAx>
        <c:axId val="149793408"/>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en-US"/>
          </a:p>
        </c:txPr>
        <c:crossAx val="149791872"/>
        <c:crosses val="max"/>
        <c:crossBetween val="between"/>
      </c:valAx>
      <c:spPr>
        <a:solidFill>
          <a:srgbClr val="FFFFFF"/>
        </a:solidFill>
        <a:ln w="3175">
          <a:solidFill>
            <a:srgbClr val="000000"/>
          </a:solidFill>
          <a:prstDash val="solid"/>
        </a:ln>
      </c:spPr>
    </c:plotArea>
    <c:legend>
      <c:legendPos val="r"/>
      <c:layout>
        <c:manualLayout>
          <c:xMode val="edge"/>
          <c:yMode val="edge"/>
          <c:x val="2.2988482188099589E-2"/>
          <c:y val="8.442535011590703E-2"/>
          <c:w val="0.95594050743657044"/>
          <c:h val="3.3464566929133854E-2"/>
        </c:manualLayout>
      </c:layout>
      <c:overlay val="0"/>
      <c:txPr>
        <a:bodyPr/>
        <a:lstStyle/>
        <a:p>
          <a:pPr>
            <a:defRPr sz="800" b="0" i="0" u="none" strike="noStrike" baseline="0">
              <a:solidFill>
                <a:srgbClr val="000000"/>
              </a:solidFill>
              <a:latin typeface="Arial"/>
              <a:ea typeface="Arial"/>
              <a:cs typeface="Arial"/>
            </a:defRPr>
          </a:pPr>
          <a:endParaRPr lang="en-US"/>
        </a:p>
      </c:txPr>
    </c:legend>
    <c:plotVisOnly val="0"/>
    <c:dispBlanksAs val="zero"/>
    <c:showDLblsOverMax val="0"/>
  </c:chart>
  <c:printSettings>
    <c:headerFooter alignWithMargins="0"/>
    <c:pageMargins b="1" l="0.750000000000004" r="0.750000000000004"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of Initial Assessments completed within 10 working days of Referral</a:t>
            </a:r>
          </a:p>
        </c:rich>
      </c:tx>
      <c:layout>
        <c:manualLayout>
          <c:xMode val="edge"/>
          <c:yMode val="edge"/>
          <c:x val="0.13901227090203469"/>
          <c:y val="1.1152416356877323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Assessments!$B$144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Assessments!$D$143:$H$143</c:f>
              <c:numCache>
                <c:formatCode>General</c:formatCode>
                <c:ptCount val="5"/>
                <c:pt idx="0">
                  <c:v>2010</c:v>
                </c:pt>
                <c:pt idx="1">
                  <c:v>2011</c:v>
                </c:pt>
                <c:pt idx="2">
                  <c:v>2012</c:v>
                </c:pt>
                <c:pt idx="3">
                  <c:v>2013</c:v>
                </c:pt>
                <c:pt idx="4">
                  <c:v>2014</c:v>
                </c:pt>
              </c:numCache>
            </c:numRef>
          </c:cat>
          <c:val>
            <c:numRef>
              <c:f>Assessments!$D$144:$H$144</c:f>
              <c:numCache>
                <c:formatCode>0.0%</c:formatCode>
                <c:ptCount val="5"/>
                <c:pt idx="0">
                  <c:v>0.89467592592592593</c:v>
                </c:pt>
                <c:pt idx="1">
                  <c:v>0.90810810810810816</c:v>
                </c:pt>
                <c:pt idx="2">
                  <c:v>0.83995922528032618</c:v>
                </c:pt>
                <c:pt idx="3">
                  <c:v>0.9106529209621993</c:v>
                </c:pt>
                <c:pt idx="4">
                  <c:v>0.64197530864197527</c:v>
                </c:pt>
              </c:numCache>
            </c:numRef>
          </c:val>
          <c:smooth val="0"/>
        </c:ser>
        <c:ser>
          <c:idx val="1"/>
          <c:order val="1"/>
          <c:tx>
            <c:strRef>
              <c:f>Assessments!$B$145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Assessments!$D$145:$H$145</c:f>
              <c:numCache>
                <c:formatCode>0.0%</c:formatCode>
                <c:ptCount val="5"/>
                <c:pt idx="0">
                  <c:v>0.68160152526215445</c:v>
                </c:pt>
                <c:pt idx="1">
                  <c:v>0.60567915690866514</c:v>
                </c:pt>
                <c:pt idx="2">
                  <c:v>0.68250889104429358</c:v>
                </c:pt>
                <c:pt idx="3">
                  <c:v>0.93697646589549266</c:v>
                </c:pt>
                <c:pt idx="4">
                  <c:v>0.82474226804123707</c:v>
                </c:pt>
              </c:numCache>
            </c:numRef>
          </c:val>
          <c:smooth val="0"/>
        </c:ser>
        <c:ser>
          <c:idx val="2"/>
          <c:order val="2"/>
          <c:tx>
            <c:strRef>
              <c:f>Assessments!$B$146</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Assessments!$D$146:$H$146</c:f>
              <c:numCache>
                <c:formatCode>0.0%</c:formatCode>
                <c:ptCount val="5"/>
                <c:pt idx="0">
                  <c:v>0.64201088696765929</c:v>
                </c:pt>
                <c:pt idx="1">
                  <c:v>0.7415501165501166</c:v>
                </c:pt>
                <c:pt idx="2">
                  <c:v>0.73169302870533104</c:v>
                </c:pt>
                <c:pt idx="3">
                  <c:v>0.8107443820224719</c:v>
                </c:pt>
                <c:pt idx="4">
                  <c:v>0.18791946308724833</c:v>
                </c:pt>
              </c:numCache>
            </c:numRef>
          </c:val>
          <c:smooth val="0"/>
        </c:ser>
        <c:ser>
          <c:idx val="5"/>
          <c:order val="3"/>
          <c:tx>
            <c:strRef>
              <c:f>Assessments!$B$147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Assessments!$D$147:$H$147</c:f>
              <c:numCache>
                <c:formatCode>0.0%</c:formatCode>
                <c:ptCount val="5"/>
                <c:pt idx="0">
                  <c:v>#N/A</c:v>
                </c:pt>
                <c:pt idx="1">
                  <c:v>0.57002758197977321</c:v>
                </c:pt>
                <c:pt idx="2">
                  <c:v>0.50079791092412596</c:v>
                </c:pt>
                <c:pt idx="3">
                  <c:v>#N/A</c:v>
                </c:pt>
                <c:pt idx="4">
                  <c:v>#N/A</c:v>
                </c:pt>
              </c:numCache>
            </c:numRef>
          </c:val>
          <c:smooth val="0"/>
        </c:ser>
        <c:ser>
          <c:idx val="3"/>
          <c:order val="4"/>
          <c:tx>
            <c:strRef>
              <c:f>Assessments!$B$148</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Assessments!$D$148:$H$148</c:f>
              <c:numCache>
                <c:formatCode>0.0%</c:formatCode>
                <c:ptCount val="5"/>
                <c:pt idx="0">
                  <c:v>#N/A</c:v>
                </c:pt>
                <c:pt idx="1">
                  <c:v>#N/A</c:v>
                </c:pt>
                <c:pt idx="2">
                  <c:v>0.82155555555555559</c:v>
                </c:pt>
                <c:pt idx="3">
                  <c:v>0.80189317106152802</c:v>
                </c:pt>
                <c:pt idx="4">
                  <c:v>0.75076608784473953</c:v>
                </c:pt>
              </c:numCache>
            </c:numRef>
          </c:val>
          <c:smooth val="0"/>
        </c:ser>
        <c:ser>
          <c:idx val="9"/>
          <c:order val="5"/>
          <c:tx>
            <c:strRef>
              <c:f>Assessments!$B$149</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Assessments!$D$149:$H$149</c:f>
              <c:numCache>
                <c:formatCode>0.0%</c:formatCode>
                <c:ptCount val="5"/>
                <c:pt idx="0">
                  <c:v>0.68696416794899973</c:v>
                </c:pt>
                <c:pt idx="1">
                  <c:v>0.6596464836404663</c:v>
                </c:pt>
                <c:pt idx="2">
                  <c:v>0.65392682358424614</c:v>
                </c:pt>
                <c:pt idx="3">
                  <c:v>0.68120612268385317</c:v>
                </c:pt>
                <c:pt idx="4">
                  <c:v>0.51805054151624552</c:v>
                </c:pt>
              </c:numCache>
            </c:numRef>
          </c:val>
          <c:smooth val="0"/>
        </c:ser>
        <c:ser>
          <c:idx val="10"/>
          <c:order val="6"/>
          <c:tx>
            <c:strRef>
              <c:f>Assessments!$B$150</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Assessments!$D$150:$H$150</c:f>
              <c:numCache>
                <c:formatCode>0.0%</c:formatCode>
                <c:ptCount val="5"/>
                <c:pt idx="0">
                  <c:v>0.7556962025316456</c:v>
                </c:pt>
                <c:pt idx="1">
                  <c:v>#N/A</c:v>
                </c:pt>
                <c:pt idx="2">
                  <c:v>0.84514925373134331</c:v>
                </c:pt>
                <c:pt idx="3">
                  <c:v>0.71620111731843572</c:v>
                </c:pt>
                <c:pt idx="4">
                  <c:v>0.37485843714609285</c:v>
                </c:pt>
              </c:numCache>
            </c:numRef>
          </c:val>
          <c:smooth val="0"/>
        </c:ser>
        <c:ser>
          <c:idx val="11"/>
          <c:order val="7"/>
          <c:tx>
            <c:strRef>
              <c:f>Assessments!$B$151</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Assessments!$D$151:$H$151</c:f>
              <c:numCache>
                <c:formatCode>0.0%</c:formatCode>
                <c:ptCount val="5"/>
                <c:pt idx="0">
                  <c:v>#N/A</c:v>
                </c:pt>
                <c:pt idx="1">
                  <c:v>0.67106591103175217</c:v>
                </c:pt>
                <c:pt idx="2">
                  <c:v>0.90070824451626208</c:v>
                </c:pt>
                <c:pt idx="3">
                  <c:v>0.93535721126221028</c:v>
                </c:pt>
                <c:pt idx="4">
                  <c:v>0.89867731469927625</c:v>
                </c:pt>
              </c:numCache>
            </c:numRef>
          </c:val>
          <c:smooth val="0"/>
        </c:ser>
        <c:ser>
          <c:idx val="12"/>
          <c:order val="8"/>
          <c:tx>
            <c:strRef>
              <c:f>Assessments!$B$152</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Assessments!$D$152:$H$152</c:f>
              <c:numCache>
                <c:formatCode>0.0%</c:formatCode>
                <c:ptCount val="5"/>
                <c:pt idx="0">
                  <c:v>0.83696969696969692</c:v>
                </c:pt>
                <c:pt idx="1">
                  <c:v>0.77856197617997358</c:v>
                </c:pt>
                <c:pt idx="2">
                  <c:v>0.69825119236883948</c:v>
                </c:pt>
                <c:pt idx="3">
                  <c:v>0.73328566321058275</c:v>
                </c:pt>
                <c:pt idx="4">
                  <c:v>#N/A</c:v>
                </c:pt>
              </c:numCache>
            </c:numRef>
          </c:val>
          <c:smooth val="0"/>
        </c:ser>
        <c:ser>
          <c:idx val="13"/>
          <c:order val="9"/>
          <c:tx>
            <c:strRef>
              <c:f>Assessments!$B$153</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Assessments!$D$153:$H$153</c:f>
              <c:numCache>
                <c:formatCode>0.0%</c:formatCode>
                <c:ptCount val="5"/>
                <c:pt idx="0">
                  <c:v>0.89182227945911141</c:v>
                </c:pt>
                <c:pt idx="1">
                  <c:v>0.88084464555052788</c:v>
                </c:pt>
                <c:pt idx="2">
                  <c:v>0.93862068965517242</c:v>
                </c:pt>
                <c:pt idx="3">
                  <c:v>0.93612903225806454</c:v>
                </c:pt>
                <c:pt idx="4">
                  <c:v>0.91853471842536905</c:v>
                </c:pt>
              </c:numCache>
            </c:numRef>
          </c:val>
          <c:smooth val="0"/>
        </c:ser>
        <c:ser>
          <c:idx val="15"/>
          <c:order val="10"/>
          <c:tx>
            <c:strRef>
              <c:f>Assessments!$B$154</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Assessments!$D$154:$H$154</c:f>
              <c:numCache>
                <c:formatCode>0.0%</c:formatCode>
                <c:ptCount val="5"/>
                <c:pt idx="0">
                  <c:v>0.65978128797083835</c:v>
                </c:pt>
                <c:pt idx="1">
                  <c:v>0.84089569829110189</c:v>
                </c:pt>
                <c:pt idx="2">
                  <c:v>0.8989467691431825</c:v>
                </c:pt>
                <c:pt idx="3">
                  <c:v>0.96258314855875826</c:v>
                </c:pt>
                <c:pt idx="4">
                  <c:v>0.94441827602449369</c:v>
                </c:pt>
              </c:numCache>
            </c:numRef>
          </c:val>
          <c:smooth val="0"/>
        </c:ser>
        <c:ser>
          <c:idx val="16"/>
          <c:order val="11"/>
          <c:tx>
            <c:strRef>
              <c:f>Assessments!$B$155</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Assessments!$D$155:$H$155</c:f>
              <c:numCache>
                <c:formatCode>0.0%</c:formatCode>
                <c:ptCount val="5"/>
                <c:pt idx="0">
                  <c:v>0.77485131690739162</c:v>
                </c:pt>
                <c:pt idx="1">
                  <c:v>0.92523364485981308</c:v>
                </c:pt>
                <c:pt idx="2">
                  <c:v>0.94685039370078738</c:v>
                </c:pt>
                <c:pt idx="3">
                  <c:v>0.96532970768184911</c:v>
                </c:pt>
                <c:pt idx="4">
                  <c:v>0.9491749174917492</c:v>
                </c:pt>
              </c:numCache>
            </c:numRef>
          </c:val>
          <c:smooth val="0"/>
        </c:ser>
        <c:ser>
          <c:idx val="17"/>
          <c:order val="12"/>
          <c:tx>
            <c:strRef>
              <c:f>Assessments!$B$156</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Assessments!$D$156:$H$156</c:f>
              <c:numCache>
                <c:formatCode>0.0%</c:formatCode>
                <c:ptCount val="5"/>
                <c:pt idx="0">
                  <c:v>0.68672839506172845</c:v>
                </c:pt>
                <c:pt idx="1">
                  <c:v>0.70818014705882348</c:v>
                </c:pt>
                <c:pt idx="2">
                  <c:v>0.74085365853658536</c:v>
                </c:pt>
                <c:pt idx="3">
                  <c:v>0.77309361438313706</c:v>
                </c:pt>
                <c:pt idx="4">
                  <c:v>0.72848788638262318</c:v>
                </c:pt>
              </c:numCache>
            </c:numRef>
          </c:val>
          <c:smooth val="0"/>
        </c:ser>
        <c:ser>
          <c:idx val="19"/>
          <c:order val="13"/>
          <c:tx>
            <c:strRef>
              <c:f>Assessments!$B$157</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Assessments!$D$157:$H$157</c:f>
              <c:numCache>
                <c:formatCode>0.0%</c:formatCode>
                <c:ptCount val="5"/>
                <c:pt idx="0">
                  <c:v>0.80787401574803153</c:v>
                </c:pt>
                <c:pt idx="1">
                  <c:v>0.79942196531791909</c:v>
                </c:pt>
                <c:pt idx="2">
                  <c:v>0.60138248847926268</c:v>
                </c:pt>
                <c:pt idx="3">
                  <c:v>0.64690885914595286</c:v>
                </c:pt>
                <c:pt idx="4">
                  <c:v>0.48337028824833705</c:v>
                </c:pt>
              </c:numCache>
            </c:numRef>
          </c:val>
          <c:smooth val="0"/>
        </c:ser>
        <c:ser>
          <c:idx val="20"/>
          <c:order val="14"/>
          <c:tx>
            <c:strRef>
              <c:f>Assessments!$B$158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Assessments!$D$158:$H$158</c:f>
              <c:numCache>
                <c:formatCode>0.0%</c:formatCode>
                <c:ptCount val="5"/>
                <c:pt idx="0">
                  <c:v>0.35691724573594441</c:v>
                </c:pt>
                <c:pt idx="1">
                  <c:v>0.87192323738005839</c:v>
                </c:pt>
                <c:pt idx="2">
                  <c:v>0.60102115244347187</c:v>
                </c:pt>
                <c:pt idx="3">
                  <c:v>0.67891031527395163</c:v>
                </c:pt>
                <c:pt idx="4">
                  <c:v>#N/A</c:v>
                </c:pt>
              </c:numCache>
            </c:numRef>
          </c:val>
          <c:smooth val="0"/>
        </c:ser>
        <c:ser>
          <c:idx val="22"/>
          <c:order val="15"/>
          <c:tx>
            <c:strRef>
              <c:f>Assessments!$B$159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Assessments!$D$159:$H$159</c:f>
              <c:numCache>
                <c:formatCode>0.0%</c:formatCode>
                <c:ptCount val="5"/>
                <c:pt idx="0">
                  <c:v>0.88659793814432986</c:v>
                </c:pt>
                <c:pt idx="1">
                  <c:v>0.77191036165964055</c:v>
                </c:pt>
                <c:pt idx="2">
                  <c:v>0.61890047637440448</c:v>
                </c:pt>
                <c:pt idx="3">
                  <c:v>0.6696428571428571</c:v>
                </c:pt>
                <c:pt idx="4">
                  <c:v>0.76760030280090841</c:v>
                </c:pt>
              </c:numCache>
            </c:numRef>
          </c:val>
          <c:smooth val="0"/>
        </c:ser>
        <c:ser>
          <c:idx val="23"/>
          <c:order val="16"/>
          <c:tx>
            <c:strRef>
              <c:f>Assessments!$B$160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Assessments!$D$160:$H$160</c:f>
              <c:numCache>
                <c:formatCode>0.0%</c:formatCode>
                <c:ptCount val="5"/>
                <c:pt idx="0">
                  <c:v>0.79487179487179482</c:v>
                </c:pt>
                <c:pt idx="1">
                  <c:v>0.87729357798165142</c:v>
                </c:pt>
                <c:pt idx="2">
                  <c:v>0.84341637010676151</c:v>
                </c:pt>
                <c:pt idx="3">
                  <c:v>0.90470588235294114</c:v>
                </c:pt>
                <c:pt idx="4">
                  <c:v>0.84698795180722897</c:v>
                </c:pt>
              </c:numCache>
            </c:numRef>
          </c:val>
          <c:smooth val="0"/>
        </c:ser>
        <c:ser>
          <c:idx val="24"/>
          <c:order val="17"/>
          <c:tx>
            <c:strRef>
              <c:f>Assessments!$B$161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Assessments!$D$161:$H$161</c:f>
              <c:numCache>
                <c:formatCode>0.0%</c:formatCode>
                <c:ptCount val="5"/>
                <c:pt idx="0">
                  <c:v>0.5626055941430449</c:v>
                </c:pt>
                <c:pt idx="1">
                  <c:v>0.58539682539682536</c:v>
                </c:pt>
                <c:pt idx="2">
                  <c:v>0.82022144522144524</c:v>
                </c:pt>
                <c:pt idx="3">
                  <c:v>0.96902450300508558</c:v>
                </c:pt>
                <c:pt idx="4">
                  <c:v>0.98578931109051593</c:v>
                </c:pt>
              </c:numCache>
            </c:numRef>
          </c:val>
          <c:smooth val="0"/>
        </c:ser>
        <c:ser>
          <c:idx val="25"/>
          <c:order val="18"/>
          <c:tx>
            <c:strRef>
              <c:f>Assessments!$B$162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Assessments!$D$162:$H$162</c:f>
              <c:numCache>
                <c:formatCode>0.0%</c:formatCode>
                <c:ptCount val="5"/>
                <c:pt idx="0">
                  <c:v>0.78784119106699757</c:v>
                </c:pt>
                <c:pt idx="1">
                  <c:v>0.83473861720067455</c:v>
                </c:pt>
                <c:pt idx="2">
                  <c:v>0.76315789473684215</c:v>
                </c:pt>
                <c:pt idx="3">
                  <c:v>0.39080459770114945</c:v>
                </c:pt>
                <c:pt idx="4">
                  <c:v>0.51265822784810122</c:v>
                </c:pt>
              </c:numCache>
            </c:numRef>
          </c:val>
          <c:smooth val="0"/>
        </c:ser>
        <c:ser>
          <c:idx val="26"/>
          <c:order val="19"/>
          <c:tx>
            <c:strRef>
              <c:f>Assessments!$B$163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Assessments!$D$163:$H$163</c:f>
              <c:numCache>
                <c:formatCode>0.0%</c:formatCode>
                <c:ptCount val="5"/>
                <c:pt idx="0">
                  <c:v>0.92956349206349209</c:v>
                </c:pt>
                <c:pt idx="1">
                  <c:v>0.95725646123260433</c:v>
                </c:pt>
                <c:pt idx="2">
                  <c:v>0.93623481781376516</c:v>
                </c:pt>
                <c:pt idx="3">
                  <c:v>0.92673644148430068</c:v>
                </c:pt>
                <c:pt idx="4">
                  <c:v>0.97072072072072069</c:v>
                </c:pt>
              </c:numCache>
            </c:numRef>
          </c:val>
          <c:smooth val="0"/>
        </c:ser>
        <c:ser>
          <c:idx val="4"/>
          <c:order val="20"/>
          <c:tx>
            <c:strRef>
              <c:f>Assessments!$B$164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Assessments!$D$143:$H$143</c:f>
              <c:numCache>
                <c:formatCode>General</c:formatCode>
                <c:ptCount val="5"/>
                <c:pt idx="0">
                  <c:v>2010</c:v>
                </c:pt>
                <c:pt idx="1">
                  <c:v>2011</c:v>
                </c:pt>
                <c:pt idx="2">
                  <c:v>2012</c:v>
                </c:pt>
                <c:pt idx="3">
                  <c:v>2013</c:v>
                </c:pt>
                <c:pt idx="4">
                  <c:v>2014</c:v>
                </c:pt>
              </c:numCache>
            </c:numRef>
          </c:cat>
          <c:val>
            <c:numRef>
              <c:f>Assessments!$D$164:$H$164</c:f>
              <c:numCache>
                <c:formatCode>0.0%</c:formatCode>
                <c:ptCount val="5"/>
                <c:pt idx="0" formatCode="0%">
                  <c:v>#N/A</c:v>
                </c:pt>
                <c:pt idx="1">
                  <c:v>0.70807453416149069</c:v>
                </c:pt>
                <c:pt idx="2">
                  <c:v>0.7433380084151473</c:v>
                </c:pt>
                <c:pt idx="3">
                  <c:v>0.81399046104928463</c:v>
                </c:pt>
                <c:pt idx="4">
                  <c:v>0.77296428873418077</c:v>
                </c:pt>
              </c:numCache>
            </c:numRef>
          </c:val>
          <c:smooth val="0"/>
        </c:ser>
        <c:ser>
          <c:idx val="6"/>
          <c:order val="21"/>
          <c:tx>
            <c:strRef>
              <c:f>Assessments!$B$165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Assessments!$D$143:$H$143</c:f>
              <c:numCache>
                <c:formatCode>General</c:formatCode>
                <c:ptCount val="5"/>
                <c:pt idx="0">
                  <c:v>2010</c:v>
                </c:pt>
                <c:pt idx="1">
                  <c:v>2011</c:v>
                </c:pt>
                <c:pt idx="2">
                  <c:v>2012</c:v>
                </c:pt>
                <c:pt idx="3">
                  <c:v>2013</c:v>
                </c:pt>
                <c:pt idx="4">
                  <c:v>2014</c:v>
                </c:pt>
              </c:numCache>
            </c:numRef>
          </c:cat>
          <c:val>
            <c:numRef>
              <c:f>Assessments!$D$165:$H$165</c:f>
              <c:numCache>
                <c:formatCode>0.0%</c:formatCode>
                <c:ptCount val="5"/>
                <c:pt idx="0" formatCode="0%">
                  <c:v>0.75461674677460155</c:v>
                </c:pt>
                <c:pt idx="1">
                  <c:v>0.77239654388358348</c:v>
                </c:pt>
                <c:pt idx="2">
                  <c:v>0.77408637873754149</c:v>
                </c:pt>
                <c:pt idx="3">
                  <c:v>0.75469988674971689</c:v>
                </c:pt>
                <c:pt idx="4">
                  <c:v>0.69567613120705307</c:v>
                </c:pt>
              </c:numCache>
            </c:numRef>
          </c:val>
          <c:smooth val="0"/>
        </c:ser>
        <c:ser>
          <c:idx val="7"/>
          <c:order val="22"/>
          <c:tx>
            <c:strRef>
              <c:f>Assessments!$Y$5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Assessments!$W$176:$AA$176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263680"/>
        <c:axId val="149950464"/>
      </c:lineChart>
      <c:catAx>
        <c:axId val="15026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950464"/>
        <c:crosses val="autoZero"/>
        <c:auto val="1"/>
        <c:lblAlgn val="ctr"/>
        <c:lblOffset val="100"/>
        <c:tickLblSkip val="1"/>
        <c:tickMarkSkip val="1"/>
        <c:noMultiLvlLbl val="0"/>
      </c:catAx>
      <c:valAx>
        <c:axId val="149950464"/>
        <c:scaling>
          <c:orientation val="minMax"/>
          <c:max val="1"/>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263680"/>
        <c:crosses val="autoZero"/>
        <c:crossBetween val="between"/>
      </c:valAx>
      <c:spPr>
        <a:noFill/>
        <a:ln w="3175">
          <a:solidFill>
            <a:srgbClr val="000000"/>
          </a:solidFill>
          <a:prstDash val="solid"/>
        </a:ln>
      </c:spPr>
    </c:plotArea>
    <c:legend>
      <c:legendPos val="r"/>
      <c:layout>
        <c:manualLayout>
          <c:xMode val="edge"/>
          <c:yMode val="edge"/>
          <c:x val="0.67612167474698848"/>
          <c:y val="8.0567280391066365E-2"/>
          <c:w val="0.32387832525301152"/>
          <c:h val="0.901889380615744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of Core Assessments completed within 35 working days of their commencement</a:t>
            </a:r>
          </a:p>
        </c:rich>
      </c:tx>
      <c:layout>
        <c:manualLayout>
          <c:xMode val="edge"/>
          <c:yMode val="edge"/>
          <c:x val="0.13901227090203469"/>
          <c:y val="1.1152416356877323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Assessments!$B$188</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Assessments!$D$187:$H$187</c:f>
              <c:numCache>
                <c:formatCode>General</c:formatCode>
                <c:ptCount val="5"/>
                <c:pt idx="0">
                  <c:v>2010</c:v>
                </c:pt>
                <c:pt idx="1">
                  <c:v>2011</c:v>
                </c:pt>
                <c:pt idx="2">
                  <c:v>2012</c:v>
                </c:pt>
                <c:pt idx="3">
                  <c:v>2013</c:v>
                </c:pt>
                <c:pt idx="4">
                  <c:v>2014</c:v>
                </c:pt>
              </c:numCache>
            </c:numRef>
          </c:cat>
          <c:val>
            <c:numRef>
              <c:f>Assessments!$D$188:$H$188</c:f>
              <c:numCache>
                <c:formatCode>0.0%</c:formatCode>
                <c:ptCount val="5"/>
                <c:pt idx="0">
                  <c:v>0.81640625</c:v>
                </c:pt>
                <c:pt idx="1">
                  <c:v>0.78840579710144931</c:v>
                </c:pt>
                <c:pt idx="2">
                  <c:v>0.80555555555555558</c:v>
                </c:pt>
                <c:pt idx="3">
                  <c:v>0.85063291139240504</c:v>
                </c:pt>
                <c:pt idx="4">
                  <c:v>0.67164179104477617</c:v>
                </c:pt>
              </c:numCache>
            </c:numRef>
          </c:val>
          <c:smooth val="0"/>
        </c:ser>
        <c:ser>
          <c:idx val="1"/>
          <c:order val="1"/>
          <c:tx>
            <c:strRef>
              <c:f>Assessments!$B$189</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Assessments!$D$189:$H$189</c:f>
              <c:numCache>
                <c:formatCode>0.0%</c:formatCode>
                <c:ptCount val="5"/>
                <c:pt idx="0">
                  <c:v>0.74524714828897343</c:v>
                </c:pt>
                <c:pt idx="1">
                  <c:v>0.50267379679144386</c:v>
                </c:pt>
                <c:pt idx="2">
                  <c:v>0.74798154555940022</c:v>
                </c:pt>
                <c:pt idx="3">
                  <c:v>0.88723667905824044</c:v>
                </c:pt>
                <c:pt idx="4">
                  <c:v>0.86301369863013699</c:v>
                </c:pt>
              </c:numCache>
            </c:numRef>
          </c:val>
          <c:smooth val="0"/>
        </c:ser>
        <c:ser>
          <c:idx val="2"/>
          <c:order val="2"/>
          <c:tx>
            <c:strRef>
              <c:f>Assessments!$B$190</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Assessments!$D$190:$H$190</c:f>
              <c:numCache>
                <c:formatCode>0.0%</c:formatCode>
                <c:ptCount val="5"/>
                <c:pt idx="0">
                  <c:v>0.58899999999999997</c:v>
                </c:pt>
                <c:pt idx="1">
                  <c:v>0.63670133729569089</c:v>
                </c:pt>
                <c:pt idx="2">
                  <c:v>0.56394557823129254</c:v>
                </c:pt>
                <c:pt idx="3">
                  <c:v>0.63465703971119136</c:v>
                </c:pt>
                <c:pt idx="4">
                  <c:v>0.25630252100840334</c:v>
                </c:pt>
              </c:numCache>
            </c:numRef>
          </c:val>
          <c:smooth val="0"/>
        </c:ser>
        <c:ser>
          <c:idx val="5"/>
          <c:order val="3"/>
          <c:tx>
            <c:strRef>
              <c:f>Assessments!$B$191</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Assessments!$D$191:$H$191</c:f>
              <c:numCache>
                <c:formatCode>0.0%</c:formatCode>
                <c:ptCount val="5"/>
                <c:pt idx="0">
                  <c:v>0.7397402597402597</c:v>
                </c:pt>
                <c:pt idx="1">
                  <c:v>0.71918505942275046</c:v>
                </c:pt>
                <c:pt idx="2">
                  <c:v>0.69030732860520094</c:v>
                </c:pt>
                <c:pt idx="3">
                  <c:v>#N/A</c:v>
                </c:pt>
                <c:pt idx="4">
                  <c:v>#N/A</c:v>
                </c:pt>
              </c:numCache>
            </c:numRef>
          </c:val>
          <c:smooth val="0"/>
        </c:ser>
        <c:ser>
          <c:idx val="3"/>
          <c:order val="4"/>
          <c:tx>
            <c:strRef>
              <c:f>Assessments!$B$192</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Assessments!$D$192:$H$192</c:f>
              <c:numCache>
                <c:formatCode>0.0%</c:formatCode>
                <c:ptCount val="5"/>
                <c:pt idx="0">
                  <c:v>0.69403630077787382</c:v>
                </c:pt>
                <c:pt idx="1">
                  <c:v>0.70188003581020586</c:v>
                </c:pt>
                <c:pt idx="2">
                  <c:v>0.7800783435926133</c:v>
                </c:pt>
                <c:pt idx="3">
                  <c:v>0.78969505783385907</c:v>
                </c:pt>
                <c:pt idx="4">
                  <c:v>0.75839222614840984</c:v>
                </c:pt>
              </c:numCache>
            </c:numRef>
          </c:val>
          <c:smooth val="0"/>
        </c:ser>
        <c:ser>
          <c:idx val="9"/>
          <c:order val="5"/>
          <c:tx>
            <c:strRef>
              <c:f>Assessments!$B$193</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Assessments!$D$193:$H$193</c:f>
              <c:numCache>
                <c:formatCode>0.0%</c:formatCode>
                <c:ptCount val="5"/>
                <c:pt idx="0">
                  <c:v>0.80252412769116555</c:v>
                </c:pt>
                <c:pt idx="1">
                  <c:v>0.76747682285141572</c:v>
                </c:pt>
                <c:pt idx="2">
                  <c:v>0.72330565746283071</c:v>
                </c:pt>
                <c:pt idx="3">
                  <c:v>0.75584658559401308</c:v>
                </c:pt>
                <c:pt idx="4">
                  <c:v>0.66588884174798468</c:v>
                </c:pt>
              </c:numCache>
            </c:numRef>
          </c:val>
          <c:smooth val="0"/>
        </c:ser>
        <c:ser>
          <c:idx val="10"/>
          <c:order val="6"/>
          <c:tx>
            <c:strRef>
              <c:f>Assessments!$B$194</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Assessments!$D$194:$H$194</c:f>
              <c:numCache>
                <c:formatCode>0.0%</c:formatCode>
                <c:ptCount val="5"/>
                <c:pt idx="0">
                  <c:v>0.74669603524229078</c:v>
                </c:pt>
                <c:pt idx="1">
                  <c:v>0.63636363636363635</c:v>
                </c:pt>
                <c:pt idx="2">
                  <c:v>0.75409836065573765</c:v>
                </c:pt>
                <c:pt idx="3">
                  <c:v>0.69844357976653693</c:v>
                </c:pt>
                <c:pt idx="4">
                  <c:v>0.5864197530864198</c:v>
                </c:pt>
              </c:numCache>
            </c:numRef>
          </c:val>
          <c:smooth val="0"/>
        </c:ser>
        <c:ser>
          <c:idx val="11"/>
          <c:order val="7"/>
          <c:tx>
            <c:strRef>
              <c:f>Assessments!$B$195</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Assessments!$D$195:$H$195</c:f>
              <c:numCache>
                <c:formatCode>0.0%</c:formatCode>
                <c:ptCount val="5"/>
                <c:pt idx="0">
                  <c:v>0.80397727272727271</c:v>
                </c:pt>
                <c:pt idx="1">
                  <c:v>0.72211580963606892</c:v>
                </c:pt>
                <c:pt idx="2">
                  <c:v>0.71313965262092061</c:v>
                </c:pt>
                <c:pt idx="3">
                  <c:v>0.72285906945380984</c:v>
                </c:pt>
                <c:pt idx="4">
                  <c:v>0.68200421679275702</c:v>
                </c:pt>
              </c:numCache>
            </c:numRef>
          </c:val>
          <c:smooth val="0"/>
        </c:ser>
        <c:ser>
          <c:idx val="12"/>
          <c:order val="8"/>
          <c:tx>
            <c:strRef>
              <c:f>Assessments!$B$196</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Assessments!$D$196:$H$196</c:f>
              <c:numCache>
                <c:formatCode>0.0%</c:formatCode>
                <c:ptCount val="5"/>
                <c:pt idx="0">
                  <c:v>0.68287292817679557</c:v>
                </c:pt>
                <c:pt idx="1">
                  <c:v>0.73216245883644349</c:v>
                </c:pt>
                <c:pt idx="2">
                  <c:v>0.69076823757262751</c:v>
                </c:pt>
                <c:pt idx="3">
                  <c:v>0.57722660653889513</c:v>
                </c:pt>
                <c:pt idx="4">
                  <c:v>#N/A</c:v>
                </c:pt>
              </c:numCache>
            </c:numRef>
          </c:val>
          <c:smooth val="0"/>
        </c:ser>
        <c:ser>
          <c:idx val="13"/>
          <c:order val="9"/>
          <c:tx>
            <c:strRef>
              <c:f>Assessments!$B$197</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Assessments!$D$197:$H$197</c:f>
              <c:numCache>
                <c:formatCode>0.0%</c:formatCode>
                <c:ptCount val="5"/>
                <c:pt idx="0">
                  <c:v>0.83614864864864868</c:v>
                </c:pt>
                <c:pt idx="1">
                  <c:v>0.72809667673716016</c:v>
                </c:pt>
                <c:pt idx="2">
                  <c:v>0.77710843373493976</c:v>
                </c:pt>
                <c:pt idx="3">
                  <c:v>0.79880774962742174</c:v>
                </c:pt>
                <c:pt idx="4">
                  <c:v>0.76142697881828314</c:v>
                </c:pt>
              </c:numCache>
            </c:numRef>
          </c:val>
          <c:smooth val="0"/>
        </c:ser>
        <c:ser>
          <c:idx val="15"/>
          <c:order val="10"/>
          <c:tx>
            <c:strRef>
              <c:f>Assessments!$B$198</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Assessments!$D$198:$H$198</c:f>
              <c:numCache>
                <c:formatCode>0.0%</c:formatCode>
                <c:ptCount val="5"/>
                <c:pt idx="0">
                  <c:v>0.6590736522399393</c:v>
                </c:pt>
                <c:pt idx="1">
                  <c:v>0.82430299842188326</c:v>
                </c:pt>
                <c:pt idx="2">
                  <c:v>0.81140162880411493</c:v>
                </c:pt>
                <c:pt idx="3">
                  <c:v>0.84482079558881451</c:v>
                </c:pt>
                <c:pt idx="4">
                  <c:v>0.79989384288747345</c:v>
                </c:pt>
              </c:numCache>
            </c:numRef>
          </c:val>
          <c:smooth val="0"/>
        </c:ser>
        <c:ser>
          <c:idx val="16"/>
          <c:order val="11"/>
          <c:tx>
            <c:strRef>
              <c:f>Assessments!$B$199</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Assessments!$D$199:$H$199</c:f>
              <c:numCache>
                <c:formatCode>0.0%</c:formatCode>
                <c:ptCount val="5"/>
                <c:pt idx="0">
                  <c:v>0.85555555555555551</c:v>
                </c:pt>
                <c:pt idx="1">
                  <c:v>0.92321116928446767</c:v>
                </c:pt>
                <c:pt idx="2">
                  <c:v>0.67583732057416268</c:v>
                </c:pt>
                <c:pt idx="3">
                  <c:v>0.77169334456613314</c:v>
                </c:pt>
                <c:pt idx="4">
                  <c:v>0.79635258358662619</c:v>
                </c:pt>
              </c:numCache>
            </c:numRef>
          </c:val>
          <c:smooth val="0"/>
        </c:ser>
        <c:ser>
          <c:idx val="17"/>
          <c:order val="12"/>
          <c:tx>
            <c:strRef>
              <c:f>Assessments!$B$200</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Assessments!$D$200:$H$200</c:f>
              <c:numCache>
                <c:formatCode>0.0%</c:formatCode>
                <c:ptCount val="5"/>
                <c:pt idx="0">
                  <c:v>0.63293650793650791</c:v>
                </c:pt>
                <c:pt idx="1">
                  <c:v>0.62048192771084343</c:v>
                </c:pt>
                <c:pt idx="2">
                  <c:v>0.63372093023255816</c:v>
                </c:pt>
                <c:pt idx="3">
                  <c:v>0.69281914893617025</c:v>
                </c:pt>
                <c:pt idx="4">
                  <c:v>0.64978292329956588</c:v>
                </c:pt>
              </c:numCache>
            </c:numRef>
          </c:val>
          <c:smooth val="0"/>
        </c:ser>
        <c:ser>
          <c:idx val="19"/>
          <c:order val="13"/>
          <c:tx>
            <c:strRef>
              <c:f>Assessments!$B$201</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Assessments!$D$201:$H$201</c:f>
              <c:numCache>
                <c:formatCode>0.0%</c:formatCode>
                <c:ptCount val="5"/>
                <c:pt idx="0">
                  <c:v>0.83921568627450982</c:v>
                </c:pt>
                <c:pt idx="1">
                  <c:v>0.66901408450704225</c:v>
                </c:pt>
                <c:pt idx="2">
                  <c:v>0.56569343065693434</c:v>
                </c:pt>
                <c:pt idx="3">
                  <c:v>0.7565415244596132</c:v>
                </c:pt>
                <c:pt idx="4">
                  <c:v>0.3464788732394366</c:v>
                </c:pt>
              </c:numCache>
            </c:numRef>
          </c:val>
          <c:smooth val="0"/>
        </c:ser>
        <c:ser>
          <c:idx val="20"/>
          <c:order val="14"/>
          <c:tx>
            <c:strRef>
              <c:f>Assessments!$B$202</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Assessments!$D$202:$H$202</c:f>
              <c:numCache>
                <c:formatCode>0.0%</c:formatCode>
                <c:ptCount val="5"/>
                <c:pt idx="0">
                  <c:v>0.30054151624548736</c:v>
                </c:pt>
                <c:pt idx="1">
                  <c:v>0.6301476301476302</c:v>
                </c:pt>
                <c:pt idx="2">
                  <c:v>0.43099999999999999</c:v>
                </c:pt>
                <c:pt idx="3">
                  <c:v>0.3814026792750197</c:v>
                </c:pt>
                <c:pt idx="4">
                  <c:v>#N/A</c:v>
                </c:pt>
              </c:numCache>
            </c:numRef>
          </c:val>
          <c:smooth val="0"/>
        </c:ser>
        <c:ser>
          <c:idx val="22"/>
          <c:order val="15"/>
          <c:tx>
            <c:strRef>
              <c:f>Assessments!$B$203</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Assessments!$D$203:$H$203</c:f>
              <c:numCache>
                <c:formatCode>0.0%</c:formatCode>
                <c:ptCount val="5"/>
                <c:pt idx="0">
                  <c:v>0.82172701949860727</c:v>
                </c:pt>
                <c:pt idx="1">
                  <c:v>0.7498154981549815</c:v>
                </c:pt>
                <c:pt idx="2">
                  <c:v>0.61659712563745939</c:v>
                </c:pt>
                <c:pt idx="3">
                  <c:v>0.64663461538461542</c:v>
                </c:pt>
                <c:pt idx="4">
                  <c:v>0.69102990033222589</c:v>
                </c:pt>
              </c:numCache>
            </c:numRef>
          </c:val>
          <c:smooth val="0"/>
        </c:ser>
        <c:ser>
          <c:idx val="23"/>
          <c:order val="16"/>
          <c:tx>
            <c:strRef>
              <c:f>Assessments!$B$204</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Assessments!$D$204:$H$204</c:f>
              <c:numCache>
                <c:formatCode>0.0%</c:formatCode>
                <c:ptCount val="5"/>
                <c:pt idx="0">
                  <c:v>0.74873096446700504</c:v>
                </c:pt>
                <c:pt idx="1">
                  <c:v>0.84188911704312119</c:v>
                </c:pt>
                <c:pt idx="2">
                  <c:v>0.8476394849785408</c:v>
                </c:pt>
                <c:pt idx="3">
                  <c:v>0.81663837011884555</c:v>
                </c:pt>
                <c:pt idx="4">
                  <c:v>0.80959520239880056</c:v>
                </c:pt>
              </c:numCache>
            </c:numRef>
          </c:val>
          <c:smooth val="0"/>
        </c:ser>
        <c:ser>
          <c:idx val="24"/>
          <c:order val="17"/>
          <c:tx>
            <c:strRef>
              <c:f>Assessments!$B$205</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Assessments!$D$205:$H$205</c:f>
              <c:numCache>
                <c:formatCode>0.0%</c:formatCode>
                <c:ptCount val="5"/>
                <c:pt idx="0">
                  <c:v>0.60427078600636075</c:v>
                </c:pt>
                <c:pt idx="1">
                  <c:v>0.53315343099460288</c:v>
                </c:pt>
                <c:pt idx="2">
                  <c:v>0.81073764944732685</c:v>
                </c:pt>
                <c:pt idx="3">
                  <c:v>0.94994720168954594</c:v>
                </c:pt>
                <c:pt idx="4">
                  <c:v>0.95847581827063999</c:v>
                </c:pt>
              </c:numCache>
            </c:numRef>
          </c:val>
          <c:smooth val="0"/>
        </c:ser>
        <c:ser>
          <c:idx val="25"/>
          <c:order val="18"/>
          <c:tx>
            <c:strRef>
              <c:f>Assessments!$B$206</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Assessments!$D$206:$H$206</c:f>
              <c:numCache>
                <c:formatCode>0.0%</c:formatCode>
                <c:ptCount val="5"/>
                <c:pt idx="0">
                  <c:v>0.8</c:v>
                </c:pt>
                <c:pt idx="1">
                  <c:v>0.80442804428044279</c:v>
                </c:pt>
                <c:pt idx="2">
                  <c:v>0.82369942196531787</c:v>
                </c:pt>
                <c:pt idx="3">
                  <c:v>0.6096866096866097</c:v>
                </c:pt>
                <c:pt idx="4">
                  <c:v>0.60989010989010994</c:v>
                </c:pt>
              </c:numCache>
            </c:numRef>
          </c:val>
          <c:smooth val="0"/>
        </c:ser>
        <c:ser>
          <c:idx val="26"/>
          <c:order val="19"/>
          <c:tx>
            <c:strRef>
              <c:f>Assessments!$B$207</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Assessments!$D$207:$H$207</c:f>
              <c:numCache>
                <c:formatCode>0.0%</c:formatCode>
                <c:ptCount val="5"/>
                <c:pt idx="0">
                  <c:v>0.75429975429975427</c:v>
                </c:pt>
                <c:pt idx="1">
                  <c:v>0.83750000000000002</c:v>
                </c:pt>
                <c:pt idx="2">
                  <c:v>0.85102739726027399</c:v>
                </c:pt>
                <c:pt idx="3">
                  <c:v>0.90604026845637586</c:v>
                </c:pt>
                <c:pt idx="4">
                  <c:v>0.94017094017094016</c:v>
                </c:pt>
              </c:numCache>
            </c:numRef>
          </c:val>
          <c:smooth val="0"/>
        </c:ser>
        <c:ser>
          <c:idx val="4"/>
          <c:order val="20"/>
          <c:tx>
            <c:strRef>
              <c:f>Assessments!$B$208</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Assessments!$D$187:$H$187</c:f>
              <c:numCache>
                <c:formatCode>General</c:formatCode>
                <c:ptCount val="5"/>
                <c:pt idx="0">
                  <c:v>2010</c:v>
                </c:pt>
                <c:pt idx="1">
                  <c:v>2011</c:v>
                </c:pt>
                <c:pt idx="2">
                  <c:v>2012</c:v>
                </c:pt>
                <c:pt idx="3">
                  <c:v>2013</c:v>
                </c:pt>
                <c:pt idx="4">
                  <c:v>2014</c:v>
                </c:pt>
              </c:numCache>
            </c:numRef>
          </c:cat>
          <c:val>
            <c:numRef>
              <c:f>Assessments!$D$208:$H$208</c:f>
              <c:numCache>
                <c:formatCode>0.0%</c:formatCode>
                <c:ptCount val="5"/>
                <c:pt idx="0">
                  <c:v>0.72425430995165552</c:v>
                </c:pt>
                <c:pt idx="1">
                  <c:v>0.70322580645161292</c:v>
                </c:pt>
                <c:pt idx="2">
                  <c:v>0.70879888268156421</c:v>
                </c:pt>
                <c:pt idx="3">
                  <c:v>0.74787259907610015</c:v>
                </c:pt>
                <c:pt idx="4">
                  <c:v>0.70472171121451499</c:v>
                </c:pt>
              </c:numCache>
            </c:numRef>
          </c:val>
          <c:smooth val="0"/>
        </c:ser>
        <c:ser>
          <c:idx val="6"/>
          <c:order val="21"/>
          <c:tx>
            <c:strRef>
              <c:f>Assessments!$B$209</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Assessments!$D$187:$H$187</c:f>
              <c:numCache>
                <c:formatCode>General</c:formatCode>
                <c:ptCount val="5"/>
                <c:pt idx="0">
                  <c:v>2010</c:v>
                </c:pt>
                <c:pt idx="1">
                  <c:v>2011</c:v>
                </c:pt>
                <c:pt idx="2">
                  <c:v>2012</c:v>
                </c:pt>
                <c:pt idx="3">
                  <c:v>2013</c:v>
                </c:pt>
                <c:pt idx="4">
                  <c:v>2014</c:v>
                </c:pt>
              </c:numCache>
            </c:numRef>
          </c:cat>
          <c:val>
            <c:numRef>
              <c:f>Assessments!$D$209:$H$209</c:f>
              <c:numCache>
                <c:formatCode>0.0%</c:formatCode>
                <c:ptCount val="5"/>
                <c:pt idx="0" formatCode="0%">
                  <c:v>0.72436123037939049</c:v>
                </c:pt>
                <c:pt idx="1">
                  <c:v>0.750269687162891</c:v>
                </c:pt>
                <c:pt idx="2">
                  <c:v>0.75501880636244167</c:v>
                </c:pt>
                <c:pt idx="3">
                  <c:v>0.76658645582674456</c:v>
                </c:pt>
                <c:pt idx="4">
                  <c:v>0.72843413033286453</c:v>
                </c:pt>
              </c:numCache>
            </c:numRef>
          </c:val>
          <c:smooth val="0"/>
        </c:ser>
        <c:ser>
          <c:idx val="7"/>
          <c:order val="22"/>
          <c:tx>
            <c:strRef>
              <c:f>Assessments!$Y$5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Assessments!$W$220:$AA$220</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078208"/>
        <c:axId val="150080128"/>
      </c:lineChart>
      <c:catAx>
        <c:axId val="15007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080128"/>
        <c:crosses val="autoZero"/>
        <c:auto val="1"/>
        <c:lblAlgn val="ctr"/>
        <c:lblOffset val="100"/>
        <c:tickLblSkip val="1"/>
        <c:tickMarkSkip val="1"/>
        <c:noMultiLvlLbl val="0"/>
      </c:catAx>
      <c:valAx>
        <c:axId val="150080128"/>
        <c:scaling>
          <c:orientation val="minMax"/>
          <c:max val="1"/>
          <c:min val="0"/>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078208"/>
        <c:crosses val="autoZero"/>
        <c:crossBetween val="between"/>
      </c:valAx>
      <c:spPr>
        <a:noFill/>
        <a:ln w="3175">
          <a:solidFill>
            <a:srgbClr val="000000"/>
          </a:solidFill>
          <a:prstDash val="solid"/>
        </a:ln>
      </c:spPr>
    </c:plotArea>
    <c:legend>
      <c:legendPos val="r"/>
      <c:layout>
        <c:manualLayout>
          <c:xMode val="edge"/>
          <c:yMode val="edge"/>
          <c:x val="0.67612167474698848"/>
          <c:y val="8.0567280391066365E-2"/>
          <c:w val="0.32387832525301152"/>
          <c:h val="0.8770038507960227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Referrals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Referrals!$T$11</c:f>
              <c:strCache>
                <c:ptCount val="1"/>
                <c:pt idx="0">
                  <c:v>Distance</c:v>
                </c:pt>
              </c:strCache>
            </c:strRef>
          </c:tx>
          <c:spPr>
            <a:solidFill>
              <a:srgbClr val="FB994F"/>
            </a:solidFill>
            <a:ln w="25400">
              <a:noFill/>
            </a:ln>
          </c:spPr>
          <c:invertIfNegative val="0"/>
          <c:cat>
            <c:strRef>
              <c:f>Referrals!$B$12:$B$32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Referrals!$T$12:$T$32</c:f>
              <c:numCache>
                <c:formatCode>#,##0</c:formatCode>
                <c:ptCount val="21"/>
                <c:pt idx="0">
                  <c:v>-85.142388118081158</c:v>
                </c:pt>
                <c:pt idx="1">
                  <c:v>259.61004198019805</c:v>
                </c:pt>
                <c:pt idx="2">
                  <c:v>119.03915755102037</c:v>
                </c:pt>
                <c:pt idx="3">
                  <c:v>160.54413564885499</c:v>
                </c:pt>
                <c:pt idx="4">
                  <c:v>-102.43733999185002</c:v>
                </c:pt>
                <c:pt idx="5">
                  <c:v>61.948022323518899</c:v>
                </c:pt>
                <c:pt idx="6">
                  <c:v>292.67730418604651</c:v>
                </c:pt>
                <c:pt idx="7">
                  <c:v>41.913398574938583</c:v>
                </c:pt>
                <c:pt idx="8">
                  <c:v>122.3932238961039</c:v>
                </c:pt>
                <c:pt idx="9">
                  <c:v>-72.811079999999947</c:v>
                </c:pt>
                <c:pt idx="10">
                  <c:v>-92.85363961511041</c:v>
                </c:pt>
                <c:pt idx="11">
                  <c:v>-170.11191948356804</c:v>
                </c:pt>
                <c:pt idx="12">
                  <c:v>-79.274313314121002</c:v>
                </c:pt>
                <c:pt idx="13">
                  <c:v>45.485697712082242</c:v>
                </c:pt>
                <c:pt idx="14">
                  <c:v>120.35671101265837</c:v>
                </c:pt>
                <c:pt idx="15">
                  <c:v>-33.501412698412651</c:v>
                </c:pt>
                <c:pt idx="16">
                  <c:v>-154.97544829131652</c:v>
                </c:pt>
                <c:pt idx="17">
                  <c:v>-124.10777796407183</c:v>
                </c:pt>
                <c:pt idx="18">
                  <c:v>-182.29841678678673</c:v>
                </c:pt>
                <c:pt idx="19">
                  <c:v>-89.653159005524856</c:v>
                </c:pt>
                <c:pt idx="20">
                  <c:v>13.033449703232691</c:v>
                </c:pt>
              </c:numCache>
            </c:numRef>
          </c:val>
        </c:ser>
        <c:ser>
          <c:idx val="0"/>
          <c:order val="1"/>
          <c:tx>
            <c:strRef>
              <c:f>Referrals!$Y$5</c:f>
              <c:strCache>
                <c:ptCount val="1"/>
                <c:pt idx="0">
                  <c:v>Selected LA- (none)</c:v>
                </c:pt>
              </c:strCache>
            </c:strRef>
          </c:tx>
          <c:spPr>
            <a:solidFill>
              <a:srgbClr val="66FF99"/>
            </a:solidFill>
            <a:ln w="12700">
              <a:solidFill>
                <a:srgbClr val="000000"/>
              </a:solidFill>
              <a:prstDash val="solid"/>
            </a:ln>
          </c:spPr>
          <c:invertIfNegative val="0"/>
          <c:cat>
            <c:strRef>
              <c:f>Referrals!$B$12:$B$32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Referrals!$X$98:$X$117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0018048"/>
        <c:axId val="140019584"/>
      </c:barChart>
      <c:catAx>
        <c:axId val="14001804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019584"/>
        <c:crossesAt val="0"/>
        <c:auto val="1"/>
        <c:lblAlgn val="ctr"/>
        <c:lblOffset val="100"/>
        <c:noMultiLvlLbl val="0"/>
      </c:catAx>
      <c:valAx>
        <c:axId val="140019584"/>
        <c:scaling>
          <c:orientation val="minMax"/>
          <c:min val="-300"/>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018048"/>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Children in Need</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'Children in Need'!$T$11</c:f>
              <c:strCache>
                <c:ptCount val="1"/>
                <c:pt idx="0">
                  <c:v>Distance</c:v>
                </c:pt>
              </c:strCache>
            </c:strRef>
          </c:tx>
          <c:spPr>
            <a:solidFill>
              <a:srgbClr val="FB994F"/>
            </a:solidFill>
            <a:ln w="25400">
              <a:noFill/>
            </a:ln>
          </c:spPr>
          <c:invertIfNegative val="0"/>
          <c:cat>
            <c:strRef>
              <c:f>'Children in Need'!$B$12:$B$32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'Children in Need'!$T$12:$T$32</c:f>
              <c:numCache>
                <c:formatCode>#,##0</c:formatCode>
                <c:ptCount val="21"/>
                <c:pt idx="0">
                  <c:v>-9.0745239114391438</c:v>
                </c:pt>
                <c:pt idx="1">
                  <c:v>-12.337795643564391</c:v>
                </c:pt>
                <c:pt idx="2">
                  <c:v>-87.992709115646278</c:v>
                </c:pt>
                <c:pt idx="3">
                  <c:v>74.377709694656517</c:v>
                </c:pt>
                <c:pt idx="4">
                  <c:v>-75.502525158924215</c:v>
                </c:pt>
                <c:pt idx="5">
                  <c:v>-18.911281046470378</c:v>
                </c:pt>
                <c:pt idx="6">
                  <c:v>93.654578604651078</c:v>
                </c:pt>
                <c:pt idx="7">
                  <c:v>-28.521256953316993</c:v>
                </c:pt>
                <c:pt idx="8">
                  <c:v>61.618527792207715</c:v>
                </c:pt>
                <c:pt idx="9">
                  <c:v>-120.51263000000003</c:v>
                </c:pt>
                <c:pt idx="10">
                  <c:v>-54.240525431218799</c:v>
                </c:pt>
                <c:pt idx="11">
                  <c:v>-75.441360798122105</c:v>
                </c:pt>
                <c:pt idx="12">
                  <c:v>64.007112622478417</c:v>
                </c:pt>
                <c:pt idx="13">
                  <c:v>9.8586041388174976</c:v>
                </c:pt>
                <c:pt idx="14">
                  <c:v>10.674375991561135</c:v>
                </c:pt>
                <c:pt idx="15">
                  <c:v>-109.32792063492059</c:v>
                </c:pt>
                <c:pt idx="16">
                  <c:v>-58.786026442577025</c:v>
                </c:pt>
                <c:pt idx="17">
                  <c:v>-11.664647425149724</c:v>
                </c:pt>
                <c:pt idx="18">
                  <c:v>-0.37184441441439731</c:v>
                </c:pt>
                <c:pt idx="19">
                  <c:v>-121.96666618784528</c:v>
                </c:pt>
                <c:pt idx="20">
                  <c:v>-33.012793328033979</c:v>
                </c:pt>
              </c:numCache>
            </c:numRef>
          </c:val>
        </c:ser>
        <c:ser>
          <c:idx val="0"/>
          <c:order val="1"/>
          <c:tx>
            <c:strRef>
              <c:f>'Children in Need'!$Y$5</c:f>
              <c:strCache>
                <c:ptCount val="1"/>
                <c:pt idx="0">
                  <c:v>Selected LA- (none)</c:v>
                </c:pt>
              </c:strCache>
            </c:strRef>
          </c:tx>
          <c:spPr>
            <a:solidFill>
              <a:srgbClr val="66FF99"/>
            </a:solidFill>
            <a:ln w="12700">
              <a:solidFill>
                <a:srgbClr val="000000"/>
              </a:solidFill>
              <a:prstDash val="solid"/>
            </a:ln>
          </c:spPr>
          <c:invertIfNegative val="0"/>
          <c:cat>
            <c:strRef>
              <c:f>'Children in Need'!$B$12:$B$32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'Children in Need'!$X$98:$X$117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9258240"/>
        <c:axId val="149259776"/>
      </c:barChart>
      <c:catAx>
        <c:axId val="14925824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59776"/>
        <c:crossesAt val="0"/>
        <c:auto val="1"/>
        <c:lblAlgn val="ctr"/>
        <c:lblOffset val="100"/>
        <c:noMultiLvlLbl val="0"/>
      </c:catAx>
      <c:valAx>
        <c:axId val="149259776"/>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5824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Children</a:t>
            </a:r>
            <a:r>
              <a:rPr lang="en-GB" baseline="0"/>
              <a:t> in Need</a:t>
            </a:r>
            <a:r>
              <a:rPr lang="en-GB"/>
              <a:t> 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'Children in Need'!$I$9</c:f>
              <c:strCache>
                <c:ptCount val="1"/>
                <c:pt idx="0">
                  <c:v>% Change 2011-14</c:v>
                </c:pt>
              </c:strCache>
            </c:strRef>
          </c:tx>
          <c:spPr>
            <a:solidFill>
              <a:srgbClr val="FB994F"/>
            </a:solidFill>
            <a:ln w="25400">
              <a:noFill/>
            </a:ln>
          </c:spPr>
          <c:invertIfNegative val="0"/>
          <c:cat>
            <c:strRef>
              <c:f>'Children in Need'!$B$12:$B$33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'Children in Need'!$I$12:$I$33</c:f>
              <c:numCache>
                <c:formatCode>0.0%</c:formatCode>
                <c:ptCount val="22"/>
                <c:pt idx="0">
                  <c:v>0.20937500000000001</c:v>
                </c:pt>
                <c:pt idx="1">
                  <c:v>-0.22519413287316653</c:v>
                </c:pt>
                <c:pt idx="2">
                  <c:v>3.867640739149119E-2</c:v>
                </c:pt>
                <c:pt idx="3">
                  <c:v>1.0986442262739598E-2</c:v>
                </c:pt>
                <c:pt idx="4">
                  <c:v>-2.7079934747145186E-2</c:v>
                </c:pt>
                <c:pt idx="5">
                  <c:v>0.13005495279695645</c:v>
                </c:pt>
                <c:pt idx="6">
                  <c:v>0</c:v>
                </c:pt>
                <c:pt idx="7">
                  <c:v>-0.17298812664907651</c:v>
                </c:pt>
                <c:pt idx="8">
                  <c:v>0.56529625151148732</c:v>
                </c:pt>
                <c:pt idx="9">
                  <c:v>0.12481089258698941</c:v>
                </c:pt>
                <c:pt idx="10">
                  <c:v>0.19549641760491299</c:v>
                </c:pt>
                <c:pt idx="11">
                  <c:v>-5.6818181818181816E-2</c:v>
                </c:pt>
                <c:pt idx="12">
                  <c:v>0.14166031987814165</c:v>
                </c:pt>
                <c:pt idx="13">
                  <c:v>0.4599434495758718</c:v>
                </c:pt>
                <c:pt idx="14">
                  <c:v>3.7745879851143006E-2</c:v>
                </c:pt>
                <c:pt idx="15">
                  <c:v>-5.0942224062952991E-2</c:v>
                </c:pt>
                <c:pt idx="16">
                  <c:v>-6.5774804905239681E-2</c:v>
                </c:pt>
                <c:pt idx="17">
                  <c:v>-9.0095029239766075E-2</c:v>
                </c:pt>
                <c:pt idx="18">
                  <c:v>0.28687415426251689</c:v>
                </c:pt>
                <c:pt idx="19">
                  <c:v>-0.13853503184713375</c:v>
                </c:pt>
                <c:pt idx="20">
                  <c:v>2.6340154564178146E-2</c:v>
                </c:pt>
                <c:pt idx="21">
                  <c:v>0</c:v>
                </c:pt>
              </c:numCache>
            </c:numRef>
          </c:val>
        </c:ser>
        <c:ser>
          <c:idx val="1"/>
          <c:order val="1"/>
          <c:tx>
            <c:strRef>
              <c:f>'Children in Need'!$Y$5</c:f>
              <c:strCache>
                <c:ptCount val="1"/>
                <c:pt idx="0">
                  <c:v>Selected LA- (none)</c:v>
                </c:pt>
              </c:strCache>
            </c:strRef>
          </c:tx>
          <c:spPr>
            <a:solidFill>
              <a:srgbClr val="66FF99"/>
            </a:solidFill>
            <a:ln w="12700">
              <a:solidFill>
                <a:srgbClr val="000000"/>
              </a:solidFill>
              <a:prstDash val="solid"/>
            </a:ln>
          </c:spPr>
          <c:invertIfNegative val="0"/>
          <c:cat>
            <c:strRef>
              <c:f>'Children in Need'!$B$12:$B$33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'Children in Need'!$W$98:$W$119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9289600"/>
        <c:axId val="150278528"/>
      </c:barChart>
      <c:catAx>
        <c:axId val="14928960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278528"/>
        <c:crosses val="autoZero"/>
        <c:auto val="1"/>
        <c:lblAlgn val="ctr"/>
        <c:lblOffset val="100"/>
        <c:noMultiLvlLbl val="0"/>
      </c:catAx>
      <c:valAx>
        <c:axId val="150278528"/>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89600"/>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in Need vs. IDACI</a:t>
            </a:r>
          </a:p>
        </c:rich>
      </c:tx>
      <c:layout>
        <c:manualLayout>
          <c:xMode val="edge"/>
          <c:yMode val="edge"/>
          <c:x val="0.31183904977979449"/>
          <c:y val="3.543317123600468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'Children in Need'!$R$11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layout>
                <c:manualLayout>
                  <c:x val="1.1506860232336037E-2"/>
                  <c:y val="4.1989738377135773E-3"/>
                </c:manualLayout>
              </c:layout>
              <c:tx>
                <c:rich>
                  <a:bodyPr/>
                  <a:lstStyle/>
                  <a:p>
                    <a:r>
                      <a:rPr lang="en-GB"/>
                      <a:t>Brighton &amp; Hove</a:t>
                    </a:r>
                  </a:p>
                </c:rich>
              </c:tx>
              <c:dLblPos val="r"/>
              <c:showLegendKey val="0"/>
              <c:showVal val="0"/>
              <c:showCatName val="0"/>
              <c:showSerName val="0"/>
              <c:showPercent val="0"/>
              <c:showBubbleSize val="0"/>
            </c:dLbl>
            <c:dLbl>
              <c:idx val="2"/>
              <c:tx>
                <c:rich>
                  <a:bodyPr/>
                  <a:lstStyle/>
                  <a:p>
                    <a:r>
                      <a:rPr lang="en-GB"/>
                      <a:t>Buckinghamshire</a:t>
                    </a:r>
                  </a:p>
                </c:rich>
              </c:tx>
              <c:showLegendKey val="0"/>
              <c:showVal val="0"/>
              <c:showCatName val="0"/>
              <c:showSerName val="0"/>
              <c:showPercent val="0"/>
              <c:showBubbleSize val="0"/>
            </c:dLbl>
            <c:dLbl>
              <c:idx val="3"/>
              <c:tx>
                <c:rich>
                  <a:bodyPr/>
                  <a:lstStyle/>
                  <a:p>
                    <a:r>
                      <a:rPr lang="en-GB"/>
                      <a:t>East Sussex</a:t>
                    </a:r>
                  </a:p>
                </c:rich>
              </c:tx>
              <c:dLblPos val="l"/>
              <c:showLegendKey val="0"/>
              <c:showVal val="0"/>
              <c:showCatName val="0"/>
              <c:showSerName val="0"/>
              <c:showPercent val="0"/>
              <c:showBubbleSize val="0"/>
            </c:dLbl>
            <c:dLbl>
              <c:idx val="4"/>
              <c:layout>
                <c:manualLayout>
                  <c:x val="-1.1528251250520247E-2"/>
                  <c:y val="-5.0692025984652687E-3"/>
                </c:manualLayout>
              </c:layout>
              <c:tx>
                <c:rich>
                  <a:bodyPr/>
                  <a:lstStyle/>
                  <a:p>
                    <a:r>
                      <a:rPr lang="en-GB"/>
                      <a:t>Hampshire</a:t>
                    </a:r>
                  </a:p>
                </c:rich>
              </c:tx>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showLegendKey val="0"/>
              <c:showVal val="0"/>
              <c:showCatName val="0"/>
              <c:showSerName val="0"/>
              <c:showPercent val="0"/>
              <c:showBubbleSize val="0"/>
            </c:dLbl>
            <c:dLbl>
              <c:idx val="7"/>
              <c:tx>
                <c:rich>
                  <a:bodyPr/>
                  <a:lstStyle/>
                  <a:p>
                    <a:r>
                      <a:rPr lang="en-GB"/>
                      <a:t>Medway</a:t>
                    </a:r>
                  </a:p>
                </c:rich>
              </c:tx>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tx>
                <c:rich>
                  <a:bodyPr/>
                  <a:lstStyle/>
                  <a:p>
                    <a:r>
                      <a:rPr lang="en-GB"/>
                      <a:t>Surrey</a:t>
                    </a:r>
                  </a:p>
                </c:rich>
              </c:tx>
              <c:showLegendKey val="0"/>
              <c:showVal val="0"/>
              <c:showCatName val="0"/>
              <c:showSerName val="0"/>
              <c:showPercent val="0"/>
              <c:showBubbleSize val="0"/>
            </c:dLbl>
            <c:dLbl>
              <c:idx val="15"/>
              <c:layout>
                <c:manualLayout>
                  <c:x val="-1.1528251250520247E-2"/>
                  <c:y val="-2.5346012992326344E-3"/>
                </c:manualLayout>
              </c:layout>
              <c:tx>
                <c:rich>
                  <a:bodyPr/>
                  <a:lstStyle/>
                  <a:p>
                    <a:r>
                      <a:rPr lang="en-GB"/>
                      <a:t>West Berkshire</a:t>
                    </a:r>
                  </a:p>
                </c:rich>
              </c:tx>
              <c:showLegendKey val="0"/>
              <c:showVal val="0"/>
              <c:showCatName val="0"/>
              <c:showSerName val="0"/>
              <c:showPercent val="0"/>
              <c:showBubbleSize val="0"/>
            </c:dLbl>
            <c:dLbl>
              <c:idx val="16"/>
              <c:layout>
                <c:manualLayout>
                  <c:x val="-0.13257488938098283"/>
                  <c:y val="5.0692025984652687E-3"/>
                </c:manualLayout>
              </c:layout>
              <c:tx>
                <c:rich>
                  <a:bodyPr/>
                  <a:lstStyle/>
                  <a:p>
                    <a:r>
                      <a:rPr lang="en-GB"/>
                      <a:t>West Sussex</a:t>
                    </a:r>
                  </a:p>
                </c:rich>
              </c:tx>
              <c:dLblPos val="r"/>
              <c:showLegendKey val="0"/>
              <c:showVal val="0"/>
              <c:showCatName val="0"/>
              <c:showSerName val="0"/>
              <c:showPercent val="0"/>
              <c:showBubbleSize val="0"/>
            </c:dLbl>
            <c:dLbl>
              <c:idx val="17"/>
              <c:layout>
                <c:manualLayout>
                  <c:x val="-0.12973594404350233"/>
                  <c:y val="1.0138405196930537E-2"/>
                </c:manualLayout>
              </c:layout>
              <c:tx>
                <c:rich>
                  <a:bodyPr/>
                  <a:lstStyle/>
                  <a:p>
                    <a:r>
                      <a:rPr lang="en-GB"/>
                      <a:t>Windsor &amp; </a:t>
                    </a:r>
                  </a:p>
                  <a:p>
                    <a:r>
                      <a:rPr lang="en-GB"/>
                      <a:t>Maidenhead</a:t>
                    </a:r>
                  </a:p>
                </c:rich>
              </c:tx>
              <c:dLblPos val="r"/>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('Children in Need'!$R$12:$R$15,'Children in Need'!$R$17:$R$31)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('Children in Need'!$O$12:$O$15,'Children in Need'!$O$17:$O$31)</c:f>
              <c:numCache>
                <c:formatCode>#,##0.0</c:formatCode>
                <c:ptCount val="19"/>
                <c:pt idx="0">
                  <c:v>285.60885608856086</c:v>
                </c:pt>
                <c:pt idx="1">
                  <c:v>355.6435643564356</c:v>
                </c:pt>
                <c:pt idx="2">
                  <c:v>205.52721088435374</c:v>
                </c:pt>
                <c:pt idx="3">
                  <c:v>412.69083969465652</c:v>
                </c:pt>
                <c:pt idx="4">
                  <c:v>284.49804895352963</c:v>
                </c:pt>
                <c:pt idx="5">
                  <c:v>447.67441860465112</c:v>
                </c:pt>
                <c:pt idx="6">
                  <c:v>308.04668304668303</c:v>
                </c:pt>
                <c:pt idx="7">
                  <c:v>420.29220779220776</c:v>
                </c:pt>
                <c:pt idx="8">
                  <c:v>232.34375000000003</c:v>
                </c:pt>
                <c:pt idx="9">
                  <c:v>249.75053456878121</c:v>
                </c:pt>
                <c:pt idx="10">
                  <c:v>311.73708920187789</c:v>
                </c:pt>
                <c:pt idx="11">
                  <c:v>431.98847262247841</c:v>
                </c:pt>
                <c:pt idx="12">
                  <c:v>398.20051413881748</c:v>
                </c:pt>
                <c:pt idx="13">
                  <c:v>411.81434599156114</c:v>
                </c:pt>
                <c:pt idx="14">
                  <c:v>181.8650793650794</c:v>
                </c:pt>
                <c:pt idx="15">
                  <c:v>234.73389355742299</c:v>
                </c:pt>
                <c:pt idx="16">
                  <c:v>298.14371257485027</c:v>
                </c:pt>
                <c:pt idx="17">
                  <c:v>285.58558558558559</c:v>
                </c:pt>
                <c:pt idx="18">
                  <c:v>149.44751381215471</c:v>
                </c:pt>
              </c:numCache>
            </c:numRef>
          </c:yVal>
          <c:smooth val="0"/>
        </c:ser>
        <c:ser>
          <c:idx val="3"/>
          <c:order val="1"/>
          <c:tx>
            <c:strRef>
              <c:f>'Children in Need'!$B$16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manualLayout>
                  <c:x val="-1.1528251250520247E-2"/>
                  <c:y val="2.5346012992326344E-3"/>
                </c:manualLayout>
              </c:layout>
              <c:showLegendKey val="0"/>
              <c:showVal val="0"/>
              <c:showCatName val="0"/>
              <c:showSerName val="1"/>
              <c:showPercent val="0"/>
              <c:showBubbleSize val="0"/>
            </c:dLbl>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'Children in Need'!$R$16</c:f>
              <c:numCache>
                <c:formatCode>0.0</c:formatCode>
                <c:ptCount val="1"/>
                <c:pt idx="0">
                  <c:v>14.7</c:v>
                </c:pt>
              </c:numCache>
            </c:numRef>
          </c:xVal>
          <c:yVal>
            <c:numRef>
              <c:f>'Children in Need'!$O$16</c:f>
              <c:numCache>
                <c:formatCode>#,##0.0</c:formatCode>
                <c:ptCount val="1"/>
                <c:pt idx="0">
                  <c:v>243.03178484107579</c:v>
                </c:pt>
              </c:numCache>
            </c:numRef>
          </c:yVal>
          <c:smooth val="0"/>
        </c:ser>
        <c:ser>
          <c:idx val="1"/>
          <c:order val="2"/>
          <c:tx>
            <c:strRef>
              <c:f>'Children in Need'!$Y$5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'Children in Need'!$X$79</c:f>
              <c:numCache>
                <c:formatCode>0.00</c:formatCode>
                <c:ptCount val="1"/>
                <c:pt idx="0">
                  <c:v>#N/A</c:v>
                </c:pt>
              </c:numCache>
            </c:numRef>
          </c:xVal>
          <c:yVal>
            <c:numRef>
              <c:f>'Children in Need'!$Y$79</c:f>
              <c:numCache>
                <c:formatCode>0.00</c:formatCode>
                <c:ptCount val="1"/>
                <c:pt idx="0">
                  <c:v>#N/A</c:v>
                </c:pt>
              </c:numCache>
            </c:numRef>
          </c:yVal>
          <c:smooth val="0"/>
        </c:ser>
        <c:ser>
          <c:idx val="2"/>
          <c:order val="3"/>
          <c:tx>
            <c:strRef>
              <c:f>'Children in Need'!$W$82</c:f>
              <c:strCache>
                <c:ptCount val="1"/>
                <c:pt idx="0">
                  <c:v>National Trend 2014</c:v>
                </c:pt>
              </c:strCache>
            </c:strRef>
          </c:tx>
          <c:spPr>
            <a:ln w="25400">
              <a:solidFill>
                <a:srgbClr val="333333"/>
              </a:solidFill>
              <a:prstDash val="solid"/>
            </a:ln>
          </c:spPr>
          <c:marker>
            <c:symbol val="none"/>
          </c:marker>
          <c:xVal>
            <c:numRef>
              <c:f>'Children in Need'!$Z$82:$Z$83</c:f>
              <c:numCache>
                <c:formatCode>#,##0</c:formatCode>
                <c:ptCount val="2"/>
                <c:pt idx="0" formatCode="General">
                  <c:v>0</c:v>
                </c:pt>
                <c:pt idx="1">
                  <c:v>40</c:v>
                </c:pt>
              </c:numCache>
            </c:numRef>
          </c:xVal>
          <c:yVal>
            <c:numRef>
              <c:f>'Children in Need'!$AA$82:$AA$83</c:f>
              <c:numCache>
                <c:formatCode>General</c:formatCode>
                <c:ptCount val="2"/>
                <c:pt idx="0">
                  <c:v>233.02</c:v>
                </c:pt>
                <c:pt idx="1">
                  <c:v>465.71199999999999</c:v>
                </c:pt>
              </c:numCache>
            </c:numRef>
          </c:yVal>
          <c:smooth val="0"/>
        </c:ser>
        <c:ser>
          <c:idx val="4"/>
          <c:order val="4"/>
          <c:tx>
            <c:strRef>
              <c:f>'Children in Need'!$B$32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layout>
                <c:manualLayout>
                  <c:x val="-2.0174439688410484E-2"/>
                  <c:y val="7.6038038976979031E-3"/>
                </c:manualLayout>
              </c:layout>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'Children in Need'!$R$32</c:f>
              <c:numCache>
                <c:formatCode>0.0</c:formatCode>
                <c:ptCount val="1"/>
                <c:pt idx="0">
                  <c:v>15.1</c:v>
                </c:pt>
              </c:numCache>
            </c:numRef>
          </c:xVal>
          <c:yVal>
            <c:numRef>
              <c:f>'Children in Need'!$O$32</c:f>
              <c:numCache>
                <c:formatCode>#,##0.0</c:formatCode>
                <c:ptCount val="1"/>
                <c:pt idx="0">
                  <c:v>287.84843667196606</c:v>
                </c:pt>
              </c:numCache>
            </c:numRef>
          </c:yVal>
          <c:smooth val="0"/>
        </c:ser>
        <c:ser>
          <c:idx val="5"/>
          <c:order val="5"/>
          <c:tx>
            <c:strRef>
              <c:f>'Children in Need'!$W$84</c:f>
              <c:strCache>
                <c:ptCount val="1"/>
                <c:pt idx="0">
                  <c:v>South East LA Trend 2014</c:v>
                </c:pt>
              </c:strCache>
            </c:strRef>
          </c:tx>
          <c:spPr>
            <a:ln w="25400">
              <a:solidFill>
                <a:srgbClr val="BA1400"/>
              </a:solidFill>
              <a:prstDash val="solid"/>
            </a:ln>
          </c:spPr>
          <c:marker>
            <c:symbol val="none"/>
          </c:marker>
          <c:xVal>
            <c:numRef>
              <c:f>'Children in Need'!$Z$84:$Z$85</c:f>
              <c:numCache>
                <c:formatCode>#,##0</c:formatCode>
                <c:ptCount val="2"/>
                <c:pt idx="0" formatCode="General">
                  <c:v>0</c:v>
                </c:pt>
                <c:pt idx="1">
                  <c:v>40</c:v>
                </c:pt>
              </c:numCache>
            </c:numRef>
          </c:xVal>
          <c:yVal>
            <c:numRef>
              <c:f>'Children in Need'!$AA$84:$AA$85</c:f>
              <c:numCache>
                <c:formatCode>General</c:formatCode>
                <c:ptCount val="2"/>
                <c:pt idx="0">
                  <c:v>142.84</c:v>
                </c:pt>
                <c:pt idx="1">
                  <c:v>539.31600000000003</c:v>
                </c:pt>
              </c:numCache>
            </c:numRef>
          </c:yVal>
          <c:smooth val="0"/>
        </c:ser>
        <c:ser>
          <c:idx val="6"/>
          <c:order val="6"/>
          <c:tx>
            <c:strRef>
              <c:f>'Children in Need'!$B$33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'Children in Need'!$R$33</c:f>
              <c:numCache>
                <c:formatCode>0.0</c:formatCode>
                <c:ptCount val="1"/>
                <c:pt idx="0">
                  <c:v>21.8</c:v>
                </c:pt>
              </c:numCache>
            </c:numRef>
          </c:xVal>
          <c:yVal>
            <c:numRef>
              <c:f>'Children in Need'!$O$33</c:f>
              <c:numCache>
                <c:formatCode>#,##0</c:formatCode>
                <c:ptCount val="1"/>
                <c:pt idx="0">
                  <c:v>#N/A</c:v>
                </c:pt>
              </c:numCache>
            </c:numRef>
          </c:yVal>
          <c:smooth val="0"/>
        </c:ser>
        <c:dLbls>
          <c:showLegendKey val="0"/>
          <c:showVal val="0"/>
          <c:showCatName val="0"/>
          <c:showSerName val="0"/>
          <c:showPercent val="0"/>
          <c:showBubbleSize val="0"/>
        </c:dLbls>
        <c:axId val="149412864"/>
        <c:axId val="149431424"/>
      </c:scatterChart>
      <c:valAx>
        <c:axId val="149412864"/>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431424"/>
        <c:crosses val="autoZero"/>
        <c:crossBetween val="midCat"/>
      </c:valAx>
      <c:valAx>
        <c:axId val="149431424"/>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Children in Need 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41286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in Need,</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'Children in Need'!$B$12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'Children in Need'!$K$11:$O$11</c:f>
              <c:numCache>
                <c:formatCode>General</c:formatCode>
                <c:ptCount val="5"/>
                <c:pt idx="0">
                  <c:v>2010</c:v>
                </c:pt>
                <c:pt idx="1">
                  <c:v>2011</c:v>
                </c:pt>
                <c:pt idx="2">
                  <c:v>2012</c:v>
                </c:pt>
                <c:pt idx="3">
                  <c:v>2013</c:v>
                </c:pt>
                <c:pt idx="4">
                  <c:v>2014</c:v>
                </c:pt>
              </c:numCache>
            </c:numRef>
          </c:cat>
          <c:val>
            <c:numRef>
              <c:f>'Children in Need'!$K$12:$O$12</c:f>
              <c:numCache>
                <c:formatCode>#,##0.0</c:formatCode>
                <c:ptCount val="5"/>
                <c:pt idx="0">
                  <c:v>213.38289962825277</c:v>
                </c:pt>
                <c:pt idx="1">
                  <c:v>235.38065465244577</c:v>
                </c:pt>
                <c:pt idx="2">
                  <c:v>249.24812030075188</c:v>
                </c:pt>
                <c:pt idx="3">
                  <c:v>284.96240601503757</c:v>
                </c:pt>
                <c:pt idx="4">
                  <c:v>285.60885608856086</c:v>
                </c:pt>
              </c:numCache>
            </c:numRef>
          </c:val>
          <c:smooth val="0"/>
        </c:ser>
        <c:ser>
          <c:idx val="1"/>
          <c:order val="1"/>
          <c:tx>
            <c:strRef>
              <c:f>'Children in Need'!$B$13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Need'!$K$13:$O$13</c:f>
              <c:numCache>
                <c:formatCode>#,##0.0</c:formatCode>
                <c:ptCount val="5"/>
                <c:pt idx="0">
                  <c:v>620.88147197261446</c:v>
                </c:pt>
                <c:pt idx="1">
                  <c:v>493.71671991480298</c:v>
                </c:pt>
                <c:pt idx="2">
                  <c:v>378.15631262525051</c:v>
                </c:pt>
                <c:pt idx="3">
                  <c:v>360.95617529880474</c:v>
                </c:pt>
                <c:pt idx="4">
                  <c:v>355.6435643564356</c:v>
                </c:pt>
              </c:numCache>
            </c:numRef>
          </c:val>
          <c:smooth val="0"/>
        </c:ser>
        <c:ser>
          <c:idx val="2"/>
          <c:order val="2"/>
          <c:tx>
            <c:strRef>
              <c:f>'Children in Need'!$B$14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Need'!$K$14:$O$14</c:f>
              <c:numCache>
                <c:formatCode>#,##0.0</c:formatCode>
                <c:ptCount val="5"/>
                <c:pt idx="0">
                  <c:v>214.12380122057542</c:v>
                </c:pt>
                <c:pt idx="1">
                  <c:v>201.87386136895984</c:v>
                </c:pt>
                <c:pt idx="2">
                  <c:v>210.99567099567102</c:v>
                </c:pt>
                <c:pt idx="3">
                  <c:v>169.64746345657784</c:v>
                </c:pt>
                <c:pt idx="4">
                  <c:v>205.52721088435374</c:v>
                </c:pt>
              </c:numCache>
            </c:numRef>
          </c:val>
          <c:smooth val="0"/>
        </c:ser>
        <c:ser>
          <c:idx val="5"/>
          <c:order val="3"/>
          <c:tx>
            <c:strRef>
              <c:f>'Children in Need'!$B$15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Need'!$K$15:$O$15</c:f>
              <c:numCache>
                <c:formatCode>#,##0.0</c:formatCode>
                <c:ptCount val="5"/>
                <c:pt idx="0">
                  <c:v>#N/A</c:v>
                </c:pt>
                <c:pt idx="1">
                  <c:v>411.90063547082616</c:v>
                </c:pt>
                <c:pt idx="2">
                  <c:v>469.89453499520613</c:v>
                </c:pt>
                <c:pt idx="3">
                  <c:v>465.80459770114942</c:v>
                </c:pt>
                <c:pt idx="4">
                  <c:v>412.69083969465652</c:v>
                </c:pt>
              </c:numCache>
            </c:numRef>
          </c:val>
          <c:smooth val="0"/>
        </c:ser>
        <c:ser>
          <c:idx val="3"/>
          <c:order val="4"/>
          <c:tx>
            <c:strRef>
              <c:f>'Children in Need'!$B$16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Need'!$K$16:$O$16</c:f>
              <c:numCache>
                <c:formatCode>#,##0.0</c:formatCode>
                <c:ptCount val="5"/>
                <c:pt idx="0">
                  <c:v>306.45422193464901</c:v>
                </c:pt>
                <c:pt idx="1">
                  <c:v>247.27712787414279</c:v>
                </c:pt>
                <c:pt idx="2">
                  <c:v>234.20621931260229</c:v>
                </c:pt>
                <c:pt idx="3">
                  <c:v>232.32653061224491</c:v>
                </c:pt>
                <c:pt idx="4">
                  <c:v>243.03178484107579</c:v>
                </c:pt>
              </c:numCache>
            </c:numRef>
          </c:val>
          <c:smooth val="0"/>
        </c:ser>
        <c:ser>
          <c:idx val="9"/>
          <c:order val="5"/>
          <c:tx>
            <c:strRef>
              <c:f>'Children in Need'!$B$17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Need'!$K$17:$O$17</c:f>
              <c:numCache>
                <c:formatCode>#,##0.0</c:formatCode>
                <c:ptCount val="5"/>
                <c:pt idx="0">
                  <c:v>204.51821450622887</c:v>
                </c:pt>
                <c:pt idx="1">
                  <c:v>257.66047051989545</c:v>
                </c:pt>
                <c:pt idx="2">
                  <c:v>225.26766595289078</c:v>
                </c:pt>
                <c:pt idx="3">
                  <c:v>231.47027411890352</c:v>
                </c:pt>
                <c:pt idx="4">
                  <c:v>284.49804895352963</c:v>
                </c:pt>
              </c:numCache>
            </c:numRef>
          </c:val>
          <c:smooth val="0"/>
        </c:ser>
        <c:ser>
          <c:idx val="10"/>
          <c:order val="6"/>
          <c:tx>
            <c:strRef>
              <c:f>'Children in Need'!$B$18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Need'!$K$18:$O$18</c:f>
              <c:numCache>
                <c:formatCode>#,##0.0</c:formatCode>
                <c:ptCount val="5"/>
                <c:pt idx="0">
                  <c:v>273.65632096896292</c:v>
                </c:pt>
                <c:pt idx="1">
                  <c:v>#N/A</c:v>
                </c:pt>
                <c:pt idx="2">
                  <c:v>247.12643678160919</c:v>
                </c:pt>
                <c:pt idx="3">
                  <c:v>473.84615384615387</c:v>
                </c:pt>
                <c:pt idx="4">
                  <c:v>447.67441860465112</c:v>
                </c:pt>
              </c:numCache>
            </c:numRef>
          </c:val>
          <c:smooth val="0"/>
        </c:ser>
        <c:ser>
          <c:idx val="11"/>
          <c:order val="7"/>
          <c:tx>
            <c:strRef>
              <c:f>'Children in Need'!$B$19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Need'!$K$19:$O$19</c:f>
              <c:numCache>
                <c:formatCode>#,##0.0</c:formatCode>
                <c:ptCount val="5"/>
                <c:pt idx="0">
                  <c:v>#N/A</c:v>
                </c:pt>
                <c:pt idx="1">
                  <c:v>387.58748521939219</c:v>
                </c:pt>
                <c:pt idx="2">
                  <c:v>271.30461729160209</c:v>
                </c:pt>
                <c:pt idx="3">
                  <c:v>272.52238345168263</c:v>
                </c:pt>
                <c:pt idx="4">
                  <c:v>308.04668304668303</c:v>
                </c:pt>
              </c:numCache>
            </c:numRef>
          </c:val>
          <c:smooth val="0"/>
        </c:ser>
        <c:ser>
          <c:idx val="12"/>
          <c:order val="8"/>
          <c:tx>
            <c:strRef>
              <c:f>'Children in Need'!$B$20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Need'!$K$20:$O$20</c:f>
              <c:numCache>
                <c:formatCode>#,##0.0</c:formatCode>
                <c:ptCount val="5"/>
                <c:pt idx="0">
                  <c:v>318.06572450195807</c:v>
                </c:pt>
                <c:pt idx="1">
                  <c:v>281.62778818321129</c:v>
                </c:pt>
                <c:pt idx="2">
                  <c:v>301.14754098360658</c:v>
                </c:pt>
                <c:pt idx="3">
                  <c:v>297.53694581280786</c:v>
                </c:pt>
                <c:pt idx="4">
                  <c:v>420.29220779220776</c:v>
                </c:pt>
              </c:numCache>
            </c:numRef>
          </c:val>
          <c:smooth val="0"/>
        </c:ser>
        <c:ser>
          <c:idx val="13"/>
          <c:order val="9"/>
          <c:tx>
            <c:strRef>
              <c:f>'Children in Need'!$B$21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Need'!$K$21:$O$21</c:f>
              <c:numCache>
                <c:formatCode>#,##0.0</c:formatCode>
                <c:ptCount val="5"/>
                <c:pt idx="0">
                  <c:v>238.07035876001393</c:v>
                </c:pt>
                <c:pt idx="1">
                  <c:v>225.44338335607094</c:v>
                </c:pt>
                <c:pt idx="2">
                  <c:v>223.06451612903226</c:v>
                </c:pt>
                <c:pt idx="3">
                  <c:v>207.09779179810727</c:v>
                </c:pt>
                <c:pt idx="4">
                  <c:v>232.34375000000003</c:v>
                </c:pt>
              </c:numCache>
            </c:numRef>
          </c:val>
          <c:smooth val="0"/>
        </c:ser>
        <c:ser>
          <c:idx val="15"/>
          <c:order val="10"/>
          <c:tx>
            <c:strRef>
              <c:f>'Children in Need'!$B$22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Need'!$K$22:$O$22</c:f>
              <c:numCache>
                <c:formatCode>#,##0.0</c:formatCode>
                <c:ptCount val="5"/>
                <c:pt idx="0">
                  <c:v>253.79972365646137</c:v>
                </c:pt>
                <c:pt idx="1">
                  <c:v>211.62454873646209</c:v>
                </c:pt>
                <c:pt idx="2">
                  <c:v>234.3478260869565</c:v>
                </c:pt>
                <c:pt idx="3">
                  <c:v>249.35344827586206</c:v>
                </c:pt>
                <c:pt idx="4">
                  <c:v>249.75053456878121</c:v>
                </c:pt>
              </c:numCache>
            </c:numRef>
          </c:val>
          <c:smooth val="0"/>
        </c:ser>
        <c:ser>
          <c:idx val="16"/>
          <c:order val="11"/>
          <c:tx>
            <c:strRef>
              <c:f>'Children in Need'!$B$23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Need'!$K$23:$O$23</c:f>
              <c:numCache>
                <c:formatCode>#,##0.0</c:formatCode>
                <c:ptCount val="5"/>
                <c:pt idx="0">
                  <c:v>386.2392494136044</c:v>
                </c:pt>
                <c:pt idx="1">
                  <c:v>365.2399481193255</c:v>
                </c:pt>
                <c:pt idx="2">
                  <c:v>331.76470588235293</c:v>
                </c:pt>
                <c:pt idx="3">
                  <c:v>306.38297872340422</c:v>
                </c:pt>
                <c:pt idx="4">
                  <c:v>311.73708920187789</c:v>
                </c:pt>
              </c:numCache>
            </c:numRef>
          </c:val>
          <c:smooth val="0"/>
        </c:ser>
        <c:ser>
          <c:idx val="17"/>
          <c:order val="12"/>
          <c:tx>
            <c:strRef>
              <c:f>'Children in Need'!$B$24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Need'!$K$24:$O$24</c:f>
              <c:numCache>
                <c:formatCode>#,##0.0</c:formatCode>
                <c:ptCount val="5"/>
                <c:pt idx="0">
                  <c:v>472.45133619267568</c:v>
                </c:pt>
                <c:pt idx="1">
                  <c:v>425.33203757693553</c:v>
                </c:pt>
                <c:pt idx="2">
                  <c:v>369.16167664670661</c:v>
                </c:pt>
                <c:pt idx="3">
                  <c:v>359.11764705882354</c:v>
                </c:pt>
                <c:pt idx="4">
                  <c:v>431.98847262247841</c:v>
                </c:pt>
              </c:numCache>
            </c:numRef>
          </c:val>
          <c:smooth val="0"/>
        </c:ser>
        <c:ser>
          <c:idx val="19"/>
          <c:order val="13"/>
          <c:tx>
            <c:strRef>
              <c:f>'Children in Need'!$B$25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Need'!$K$25:$O$25</c:f>
              <c:numCache>
                <c:formatCode>#,##0.0</c:formatCode>
                <c:ptCount val="5"/>
                <c:pt idx="0">
                  <c:v>376.86809616634179</c:v>
                </c:pt>
                <c:pt idx="1">
                  <c:v>334.38386385124488</c:v>
                </c:pt>
                <c:pt idx="2">
                  <c:v>262.03208556149735</c:v>
                </c:pt>
                <c:pt idx="3">
                  <c:v>297.89473684210526</c:v>
                </c:pt>
                <c:pt idx="4">
                  <c:v>398.20051413881748</c:v>
                </c:pt>
              </c:numCache>
            </c:numRef>
          </c:val>
          <c:smooth val="0"/>
        </c:ser>
        <c:ser>
          <c:idx val="20"/>
          <c:order val="14"/>
          <c:tx>
            <c:strRef>
              <c:f>'Children in Need'!$B$26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Need'!$K$26:$O$26</c:f>
              <c:numCache>
                <c:formatCode>#,##0.0</c:formatCode>
                <c:ptCount val="5"/>
                <c:pt idx="0">
                  <c:v>472.68955980640703</c:v>
                </c:pt>
                <c:pt idx="1">
                  <c:v>434.21052631578948</c:v>
                </c:pt>
                <c:pt idx="2">
                  <c:v>442.85714285714283</c:v>
                </c:pt>
                <c:pt idx="3">
                  <c:v>455.48387096774195</c:v>
                </c:pt>
                <c:pt idx="4">
                  <c:v>411.81434599156114</c:v>
                </c:pt>
              </c:numCache>
            </c:numRef>
          </c:val>
          <c:smooth val="0"/>
        </c:ser>
        <c:ser>
          <c:idx val="22"/>
          <c:order val="15"/>
          <c:tx>
            <c:strRef>
              <c:f>'Children in Need'!$B$27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Need'!$K$27:$O$27</c:f>
              <c:numCache>
                <c:formatCode>#,##0.0</c:formatCode>
                <c:ptCount val="5"/>
                <c:pt idx="0">
                  <c:v>173.19723411261114</c:v>
                </c:pt>
                <c:pt idx="1">
                  <c:v>196.22902190255598</c:v>
                </c:pt>
                <c:pt idx="2">
                  <c:v>210.44534412955466</c:v>
                </c:pt>
                <c:pt idx="3">
                  <c:v>204.9679487179487</c:v>
                </c:pt>
                <c:pt idx="4">
                  <c:v>181.8650793650794</c:v>
                </c:pt>
              </c:numCache>
            </c:numRef>
          </c:val>
          <c:smooth val="0"/>
        </c:ser>
        <c:ser>
          <c:idx val="23"/>
          <c:order val="16"/>
          <c:tx>
            <c:strRef>
              <c:f>'Children in Need'!$B$28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Need'!$K$28:$O$28</c:f>
              <c:numCache>
                <c:formatCode>#,##0.0</c:formatCode>
                <c:ptCount val="5"/>
                <c:pt idx="0">
                  <c:v>213.3296913411636</c:v>
                </c:pt>
                <c:pt idx="1">
                  <c:v>244.14806750136094</c:v>
                </c:pt>
                <c:pt idx="2">
                  <c:v>239.83050847457628</c:v>
                </c:pt>
                <c:pt idx="3">
                  <c:v>198.60724233983288</c:v>
                </c:pt>
                <c:pt idx="4">
                  <c:v>234.73389355742299</c:v>
                </c:pt>
              </c:numCache>
            </c:numRef>
          </c:val>
          <c:smooth val="0"/>
        </c:ser>
        <c:ser>
          <c:idx val="24"/>
          <c:order val="17"/>
          <c:tx>
            <c:strRef>
              <c:f>'Children in Need'!$B$29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Need'!$K$29:$O$29</c:f>
              <c:numCache>
                <c:formatCode>#,##0.0</c:formatCode>
                <c:ptCount val="5"/>
                <c:pt idx="0">
                  <c:v>313.00541132121356</c:v>
                </c:pt>
                <c:pt idx="1">
                  <c:v>331.2950293636859</c:v>
                </c:pt>
                <c:pt idx="2">
                  <c:v>203.46715328467155</c:v>
                </c:pt>
                <c:pt idx="3">
                  <c:v>233.81642512077295</c:v>
                </c:pt>
                <c:pt idx="4">
                  <c:v>298.14371257485027</c:v>
                </c:pt>
              </c:numCache>
            </c:numRef>
          </c:val>
          <c:smooth val="0"/>
        </c:ser>
        <c:ser>
          <c:idx val="25"/>
          <c:order val="18"/>
          <c:tx>
            <c:strRef>
              <c:f>'Children in Need'!$B$30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Need'!$K$30:$O$30</c:f>
              <c:numCache>
                <c:formatCode>#,##0.0</c:formatCode>
                <c:ptCount val="5"/>
                <c:pt idx="0">
                  <c:v>240.03596044351212</c:v>
                </c:pt>
                <c:pt idx="1">
                  <c:v>217.48087110064745</c:v>
                </c:pt>
                <c:pt idx="2">
                  <c:v>257.97546012269942</c:v>
                </c:pt>
                <c:pt idx="3">
                  <c:v>206.04229607250755</c:v>
                </c:pt>
                <c:pt idx="4">
                  <c:v>285.58558558558559</c:v>
                </c:pt>
              </c:numCache>
            </c:numRef>
          </c:val>
          <c:smooth val="0"/>
        </c:ser>
        <c:ser>
          <c:idx val="26"/>
          <c:order val="19"/>
          <c:tx>
            <c:strRef>
              <c:f>'Children in Need'!$B$31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'Children in Need'!$K$11:$O$11</c:f>
              <c:numCache>
                <c:formatCode>General</c:formatCode>
                <c:ptCount val="5"/>
                <c:pt idx="0">
                  <c:v>2010</c:v>
                </c:pt>
                <c:pt idx="1">
                  <c:v>2011</c:v>
                </c:pt>
                <c:pt idx="2">
                  <c:v>2012</c:v>
                </c:pt>
                <c:pt idx="3">
                  <c:v>2013</c:v>
                </c:pt>
                <c:pt idx="4">
                  <c:v>2014</c:v>
                </c:pt>
              </c:numCache>
            </c:numRef>
          </c:cat>
          <c:val>
            <c:numRef>
              <c:f>'Children in Need'!$K$31:$O$31</c:f>
              <c:numCache>
                <c:formatCode>#,##0.0</c:formatCode>
                <c:ptCount val="5"/>
                <c:pt idx="0">
                  <c:v>154.82796892341844</c:v>
                </c:pt>
                <c:pt idx="1">
                  <c:v>173.67256637168143</c:v>
                </c:pt>
                <c:pt idx="2">
                  <c:v>162.07865168539325</c:v>
                </c:pt>
                <c:pt idx="3">
                  <c:v>154.46927374301674</c:v>
                </c:pt>
                <c:pt idx="4">
                  <c:v>149.44751381215471</c:v>
                </c:pt>
              </c:numCache>
            </c:numRef>
          </c:val>
          <c:smooth val="0"/>
        </c:ser>
        <c:ser>
          <c:idx val="4"/>
          <c:order val="20"/>
          <c:tx>
            <c:strRef>
              <c:f>'Children in Need'!$B$32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'Children in Need'!$K$11:$O$11</c:f>
              <c:numCache>
                <c:formatCode>General</c:formatCode>
                <c:ptCount val="5"/>
                <c:pt idx="0">
                  <c:v>2010</c:v>
                </c:pt>
                <c:pt idx="1">
                  <c:v>2011</c:v>
                </c:pt>
                <c:pt idx="2">
                  <c:v>2012</c:v>
                </c:pt>
                <c:pt idx="3">
                  <c:v>2013</c:v>
                </c:pt>
                <c:pt idx="4">
                  <c:v>2014</c:v>
                </c:pt>
              </c:numCache>
            </c:numRef>
          </c:cat>
          <c:val>
            <c:numRef>
              <c:f>'Children in Need'!$K$32:$O$32</c:f>
              <c:numCache>
                <c:formatCode>#,##0.0</c:formatCode>
                <c:ptCount val="5"/>
                <c:pt idx="0">
                  <c:v>201.8069634200088</c:v>
                </c:pt>
                <c:pt idx="1">
                  <c:v>289.78262059902534</c:v>
                </c:pt>
                <c:pt idx="2">
                  <c:v>260.81792777300086</c:v>
                </c:pt>
                <c:pt idx="3">
                  <c:v>263.08875360461394</c:v>
                </c:pt>
                <c:pt idx="4">
                  <c:v>287.84843667196606</c:v>
                </c:pt>
              </c:numCache>
            </c:numRef>
          </c:val>
          <c:smooth val="0"/>
        </c:ser>
        <c:ser>
          <c:idx val="6"/>
          <c:order val="21"/>
          <c:tx>
            <c:strRef>
              <c:f>'Children in Need'!$B$33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'Children in Need'!$K$11:$O$11</c:f>
              <c:numCache>
                <c:formatCode>General</c:formatCode>
                <c:ptCount val="5"/>
                <c:pt idx="0">
                  <c:v>2010</c:v>
                </c:pt>
                <c:pt idx="1">
                  <c:v>2011</c:v>
                </c:pt>
                <c:pt idx="2">
                  <c:v>2012</c:v>
                </c:pt>
                <c:pt idx="3">
                  <c:v>2013</c:v>
                </c:pt>
                <c:pt idx="4">
                  <c:v>2014</c:v>
                </c:pt>
              </c:numCache>
            </c:numRef>
          </c:cat>
          <c:val>
            <c:numRef>
              <c:f>'Children in Need'!$K$33:$O$33</c:f>
              <c:numCache>
                <c:formatCode>#,##0.0</c:formatCode>
                <c:ptCount val="5"/>
                <c:pt idx="0">
                  <c:v>341.34558629895656</c:v>
                </c:pt>
                <c:pt idx="1">
                  <c:v>346.20747098339581</c:v>
                </c:pt>
                <c:pt idx="2">
                  <c:v>325.7265801354402</c:v>
                </c:pt>
                <c:pt idx="3">
                  <c:v>332.17810923448121</c:v>
                </c:pt>
                <c:pt idx="4" formatCode="#,##0">
                  <c:v>#N/A</c:v>
                </c:pt>
              </c:numCache>
            </c:numRef>
          </c:val>
          <c:smooth val="0"/>
        </c:ser>
        <c:ser>
          <c:idx val="7"/>
          <c:order val="22"/>
          <c:tx>
            <c:strRef>
              <c:f>'Children in Need'!$Y$5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'Children in Need'!$K$11:$O$11</c:f>
              <c:numCache>
                <c:formatCode>General</c:formatCode>
                <c:ptCount val="5"/>
                <c:pt idx="0">
                  <c:v>2010</c:v>
                </c:pt>
                <c:pt idx="1">
                  <c:v>2011</c:v>
                </c:pt>
                <c:pt idx="2">
                  <c:v>2012</c:v>
                </c:pt>
                <c:pt idx="3">
                  <c:v>2013</c:v>
                </c:pt>
                <c:pt idx="4">
                  <c:v>2014</c:v>
                </c:pt>
              </c:numCache>
            </c:numRef>
          </c:cat>
          <c:val>
            <c:numRef>
              <c:f>'Children in Need'!$W$88:$AA$88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817024"/>
        <c:axId val="150819200"/>
      </c:lineChart>
      <c:catAx>
        <c:axId val="15081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819200"/>
        <c:crosses val="autoZero"/>
        <c:auto val="1"/>
        <c:lblAlgn val="ctr"/>
        <c:lblOffset val="100"/>
        <c:tickLblSkip val="1"/>
        <c:tickMarkSkip val="1"/>
        <c:noMultiLvlLbl val="0"/>
      </c:catAx>
      <c:valAx>
        <c:axId val="15081920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817024"/>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Section 47 Enquiries</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'Section 47 Enquiries'!$T$11</c:f>
              <c:strCache>
                <c:ptCount val="1"/>
                <c:pt idx="0">
                  <c:v>Distance</c:v>
                </c:pt>
              </c:strCache>
            </c:strRef>
          </c:tx>
          <c:spPr>
            <a:solidFill>
              <a:srgbClr val="FB994F"/>
            </a:solidFill>
            <a:ln w="25400">
              <a:noFill/>
            </a:ln>
          </c:spPr>
          <c:invertIfNegative val="0"/>
          <c:cat>
            <c:strRef>
              <c:f>'Section 47 Enquiries'!$B$12:$B$32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'Section 47 Enquiries'!$T$12:$T$32</c:f>
              <c:numCache>
                <c:formatCode>#,##0</c:formatCode>
                <c:ptCount val="21"/>
                <c:pt idx="0">
                  <c:v>7.3534946125461147</c:v>
                </c:pt>
                <c:pt idx="1">
                  <c:v>34.446072079207937</c:v>
                </c:pt>
                <c:pt idx="2">
                  <c:v>-42.438669931972797</c:v>
                </c:pt>
                <c:pt idx="3">
                  <c:v>2.8979117557251755</c:v>
                </c:pt>
                <c:pt idx="4">
                  <c:v>-40.30453401792991</c:v>
                </c:pt>
                <c:pt idx="5">
                  <c:v>-22.20746862007806</c:v>
                </c:pt>
                <c:pt idx="6">
                  <c:v>65.188754108527121</c:v>
                </c:pt>
                <c:pt idx="7">
                  <c:v>-3.3323689434889303</c:v>
                </c:pt>
                <c:pt idx="8">
                  <c:v>9.5480685714285585</c:v>
                </c:pt>
                <c:pt idx="9">
                  <c:v>-47.178760000000011</c:v>
                </c:pt>
                <c:pt idx="10">
                  <c:v>-7.3007450890948036</c:v>
                </c:pt>
                <c:pt idx="11">
                  <c:v>91.843323004694838</c:v>
                </c:pt>
                <c:pt idx="12">
                  <c:v>27.044011988472647</c:v>
                </c:pt>
                <c:pt idx="13">
                  <c:v>95.675703136246796</c:v>
                </c:pt>
                <c:pt idx="14">
                  <c:v>187.63263172995778</c:v>
                </c:pt>
                <c:pt idx="15">
                  <c:v>-13.566476190476195</c:v>
                </c:pt>
                <c:pt idx="16">
                  <c:v>-8.0599184313725516</c:v>
                </c:pt>
                <c:pt idx="17">
                  <c:v>-21.158959520958092</c:v>
                </c:pt>
                <c:pt idx="18">
                  <c:v>-0.36244408408408901</c:v>
                </c:pt>
                <c:pt idx="19">
                  <c:v>-40.853669392265203</c:v>
                </c:pt>
                <c:pt idx="20">
                  <c:v>-1.5503850132485439</c:v>
                </c:pt>
              </c:numCache>
            </c:numRef>
          </c:val>
        </c:ser>
        <c:ser>
          <c:idx val="0"/>
          <c:order val="1"/>
          <c:tx>
            <c:strRef>
              <c:f>'Section 47 Enquiries'!$Y$5</c:f>
              <c:strCache>
                <c:ptCount val="1"/>
                <c:pt idx="0">
                  <c:v>Selected LA- (none)</c:v>
                </c:pt>
              </c:strCache>
            </c:strRef>
          </c:tx>
          <c:spPr>
            <a:solidFill>
              <a:srgbClr val="66FF99"/>
            </a:solidFill>
            <a:ln w="12700">
              <a:solidFill>
                <a:srgbClr val="000000"/>
              </a:solidFill>
              <a:prstDash val="solid"/>
            </a:ln>
          </c:spPr>
          <c:invertIfNegative val="0"/>
          <c:cat>
            <c:strRef>
              <c:f>'Section 47 Enquiries'!$B$12:$B$32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'Section 47 Enquiries'!$X$98:$X$117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50887040"/>
        <c:axId val="150892928"/>
      </c:barChart>
      <c:catAx>
        <c:axId val="15088704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892928"/>
        <c:crossesAt val="0"/>
        <c:auto val="1"/>
        <c:lblAlgn val="ctr"/>
        <c:lblOffset val="100"/>
        <c:noMultiLvlLbl val="0"/>
      </c:catAx>
      <c:valAx>
        <c:axId val="150892928"/>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88704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Section 47 Enquiries </a:t>
            </a:r>
            <a:r>
              <a:rPr lang="en-GB"/>
              <a:t>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'Section 47 Enquiries'!$I$9</c:f>
              <c:strCache>
                <c:ptCount val="1"/>
                <c:pt idx="0">
                  <c:v>% Change 2011-14</c:v>
                </c:pt>
              </c:strCache>
            </c:strRef>
          </c:tx>
          <c:spPr>
            <a:solidFill>
              <a:srgbClr val="FB994F"/>
            </a:solidFill>
            <a:ln w="25400">
              <a:noFill/>
            </a:ln>
          </c:spPr>
          <c:invertIfNegative val="0"/>
          <c:cat>
            <c:strRef>
              <c:f>'Section 47 Enquiries'!$B$12:$B$33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'Section 47 Enquiries'!$I$12:$I$33</c:f>
              <c:numCache>
                <c:formatCode>0.0%</c:formatCode>
                <c:ptCount val="22"/>
                <c:pt idx="0">
                  <c:v>0.37096774193548387</c:v>
                </c:pt>
                <c:pt idx="1">
                  <c:v>-0.45431145431145431</c:v>
                </c:pt>
                <c:pt idx="2">
                  <c:v>0.10875</c:v>
                </c:pt>
                <c:pt idx="3">
                  <c:v>-0.34674329501915707</c:v>
                </c:pt>
                <c:pt idx="4">
                  <c:v>-0.36220966729441306</c:v>
                </c:pt>
                <c:pt idx="5">
                  <c:v>0.44467750393287886</c:v>
                </c:pt>
                <c:pt idx="6">
                  <c:v>0</c:v>
                </c:pt>
                <c:pt idx="7">
                  <c:v>-0.30349722991689748</c:v>
                </c:pt>
                <c:pt idx="8">
                  <c:v>0.61524163568773238</c:v>
                </c:pt>
                <c:pt idx="9">
                  <c:v>0.35368956743002544</c:v>
                </c:pt>
                <c:pt idx="10">
                  <c:v>0.67762460233297983</c:v>
                </c:pt>
                <c:pt idx="11">
                  <c:v>0.81598513011152418</c:v>
                </c:pt>
                <c:pt idx="12">
                  <c:v>-0.18448023426061494</c:v>
                </c:pt>
                <c:pt idx="13">
                  <c:v>1.4474393530997305</c:v>
                </c:pt>
                <c:pt idx="14">
                  <c:v>0.31334459459459457</c:v>
                </c:pt>
                <c:pt idx="15">
                  <c:v>0.19234275296262535</c:v>
                </c:pt>
                <c:pt idx="16">
                  <c:v>8.5872576177285317E-2</c:v>
                </c:pt>
                <c:pt idx="17">
                  <c:v>-4.4571428571428574E-2</c:v>
                </c:pt>
                <c:pt idx="18">
                  <c:v>0.15223880597014924</c:v>
                </c:pt>
                <c:pt idx="19">
                  <c:v>0.16964285714285715</c:v>
                </c:pt>
                <c:pt idx="20">
                  <c:v>5.2222780646045595E-2</c:v>
                </c:pt>
                <c:pt idx="21">
                  <c:v>0.27564905998209488</c:v>
                </c:pt>
              </c:numCache>
            </c:numRef>
          </c:val>
        </c:ser>
        <c:ser>
          <c:idx val="1"/>
          <c:order val="1"/>
          <c:tx>
            <c:strRef>
              <c:f>'Section 47 Enquiries'!$Y$5</c:f>
              <c:strCache>
                <c:ptCount val="1"/>
                <c:pt idx="0">
                  <c:v>Selected LA- (none)</c:v>
                </c:pt>
              </c:strCache>
            </c:strRef>
          </c:tx>
          <c:spPr>
            <a:solidFill>
              <a:srgbClr val="66FF99"/>
            </a:solidFill>
            <a:ln w="12700">
              <a:solidFill>
                <a:srgbClr val="000000"/>
              </a:solidFill>
              <a:prstDash val="solid"/>
            </a:ln>
          </c:spPr>
          <c:invertIfNegative val="0"/>
          <c:cat>
            <c:strRef>
              <c:f>'Section 47 Enquiries'!$B$12:$B$33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'Section 47 Enquiries'!$W$98:$W$119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50926848"/>
        <c:axId val="150928384"/>
      </c:barChart>
      <c:catAx>
        <c:axId val="15092684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928384"/>
        <c:crosses val="autoZero"/>
        <c:auto val="1"/>
        <c:lblAlgn val="ctr"/>
        <c:lblOffset val="100"/>
        <c:noMultiLvlLbl val="0"/>
      </c:catAx>
      <c:valAx>
        <c:axId val="150928384"/>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926848"/>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Section 47 Enquiries </a:t>
            </a:r>
            <a:r>
              <a:rPr lang="en-GB"/>
              <a:t>vs. IDACI</a:t>
            </a:r>
          </a:p>
        </c:rich>
      </c:tx>
      <c:layout>
        <c:manualLayout>
          <c:xMode val="edge"/>
          <c:yMode val="edge"/>
          <c:x val="0.24834691118155686"/>
          <c:y val="3.2859074951929988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'Section 47 Enquiries'!$R$11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tx>
                <c:rich>
                  <a:bodyPr/>
                  <a:lstStyle/>
                  <a:p>
                    <a:r>
                      <a:rPr lang="en-GB"/>
                      <a:t>Brighton &amp; Hove</a:t>
                    </a:r>
                  </a:p>
                </c:rich>
              </c:tx>
              <c:dLblPos val="l"/>
              <c:showLegendKey val="0"/>
              <c:showVal val="0"/>
              <c:showCatName val="0"/>
              <c:showSerName val="0"/>
              <c:showPercent val="0"/>
              <c:showBubbleSize val="0"/>
            </c:dLbl>
            <c:dLbl>
              <c:idx val="2"/>
              <c:tx>
                <c:rich>
                  <a:bodyPr/>
                  <a:lstStyle/>
                  <a:p>
                    <a:r>
                      <a:rPr lang="en-GB"/>
                      <a:t>Buckinghamshire</a:t>
                    </a:r>
                  </a:p>
                </c:rich>
              </c:tx>
              <c:showLegendKey val="0"/>
              <c:showVal val="0"/>
              <c:showCatName val="0"/>
              <c:showSerName val="0"/>
              <c:showPercent val="0"/>
              <c:showBubbleSize val="0"/>
            </c:dLbl>
            <c:dLbl>
              <c:idx val="3"/>
              <c:tx>
                <c:rich>
                  <a:bodyPr/>
                  <a:lstStyle/>
                  <a:p>
                    <a:r>
                      <a:rPr lang="en-GB"/>
                      <a:t>East Sussex</a:t>
                    </a:r>
                  </a:p>
                </c:rich>
              </c:tx>
              <c:showLegendKey val="0"/>
              <c:showVal val="0"/>
              <c:showCatName val="0"/>
              <c:showSerName val="0"/>
              <c:showPercent val="0"/>
              <c:showBubbleSize val="0"/>
            </c:dLbl>
            <c:dLbl>
              <c:idx val="4"/>
              <c:layout>
                <c:manualLayout>
                  <c:x val="-1.4410314063150308E-2"/>
                  <c:y val="5.0692025984652687E-3"/>
                </c:manualLayout>
              </c:layout>
              <c:tx>
                <c:rich>
                  <a:bodyPr/>
                  <a:lstStyle/>
                  <a:p>
                    <a:r>
                      <a:rPr lang="en-GB"/>
                      <a:t>Hampshire</a:t>
                    </a:r>
                  </a:p>
                </c:rich>
              </c:tx>
              <c:dLblPos val="r"/>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dLblPos val="l"/>
              <c:showLegendKey val="0"/>
              <c:showVal val="0"/>
              <c:showCatName val="0"/>
              <c:showSerName val="0"/>
              <c:showPercent val="0"/>
              <c:showBubbleSize val="0"/>
            </c:dLbl>
            <c:dLbl>
              <c:idx val="7"/>
              <c:tx>
                <c:rich>
                  <a:bodyPr/>
                  <a:lstStyle/>
                  <a:p>
                    <a:r>
                      <a:rPr lang="en-GB"/>
                      <a:t>Medway</a:t>
                    </a:r>
                  </a:p>
                </c:rich>
              </c:tx>
              <c:dLblPos val="l"/>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layout>
                <c:manualLayout>
                  <c:x val="-1.729237687578037E-2"/>
                  <c:y val="-7.6038038976979031E-3"/>
                </c:manualLayout>
              </c:layout>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dLblPos val="l"/>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layout>
                <c:manualLayout>
                  <c:x val="-7.9746678025473805E-2"/>
                  <c:y val="-7.6038038976979031E-3"/>
                </c:manualLayout>
              </c:layout>
              <c:tx>
                <c:rich>
                  <a:bodyPr/>
                  <a:lstStyle/>
                  <a:p>
                    <a:r>
                      <a:rPr lang="en-GB"/>
                      <a:t>Surrey</a:t>
                    </a:r>
                  </a:p>
                </c:rich>
              </c:tx>
              <c:dLblPos val="r"/>
              <c:showLegendKey val="0"/>
              <c:showVal val="0"/>
              <c:showCatName val="0"/>
              <c:showSerName val="0"/>
              <c:showPercent val="0"/>
              <c:showBubbleSize val="0"/>
            </c:dLbl>
            <c:dLbl>
              <c:idx val="15"/>
              <c:tx>
                <c:rich>
                  <a:bodyPr/>
                  <a:lstStyle/>
                  <a:p>
                    <a:r>
                      <a:rPr lang="en-GB"/>
                      <a:t>West Berkshire</a:t>
                    </a:r>
                  </a:p>
                </c:rich>
              </c:tx>
              <c:dLblPos val="l"/>
              <c:showLegendKey val="0"/>
              <c:showVal val="0"/>
              <c:showCatName val="0"/>
              <c:showSerName val="0"/>
              <c:showPercent val="0"/>
              <c:showBubbleSize val="0"/>
            </c:dLbl>
            <c:dLbl>
              <c:idx val="16"/>
              <c:layout>
                <c:manualLayout>
                  <c:x val="-1.729237687578037E-2"/>
                  <c:y val="-7.6038038976979031E-3"/>
                </c:manualLayout>
              </c:layout>
              <c:tx>
                <c:rich>
                  <a:bodyPr/>
                  <a:lstStyle/>
                  <a:p>
                    <a:r>
                      <a:rPr lang="en-GB"/>
                      <a:t>West Sussex</a:t>
                    </a:r>
                  </a:p>
                </c:rich>
              </c:tx>
              <c:showLegendKey val="0"/>
              <c:showVal val="0"/>
              <c:showCatName val="0"/>
              <c:showSerName val="0"/>
              <c:showPercent val="0"/>
              <c:showBubbleSize val="0"/>
            </c:dLbl>
            <c:dLbl>
              <c:idx val="17"/>
              <c:layout>
                <c:manualLayout>
                  <c:x val="-0.12685388123087227"/>
                  <c:y val="1.5207607795395806E-2"/>
                </c:manualLayout>
              </c:layout>
              <c:tx>
                <c:rich>
                  <a:bodyPr/>
                  <a:lstStyle/>
                  <a:p>
                    <a:r>
                      <a:rPr lang="en-GB"/>
                      <a:t>Windsor &amp; </a:t>
                    </a:r>
                  </a:p>
                  <a:p>
                    <a:r>
                      <a:rPr lang="en-GB"/>
                      <a:t>Maidenhead</a:t>
                    </a:r>
                  </a:p>
                </c:rich>
              </c:tx>
              <c:dLblPos val="r"/>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('Section 47 Enquiries'!$R$12:$R$15,'Section 47 Enquiries'!$R$17:$R$31)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('Section 47 Enquiries'!$O$12:$O$15,'Section 47 Enquiries'!$O$17:$O$31)</c:f>
              <c:numCache>
                <c:formatCode>#,##0.0</c:formatCode>
                <c:ptCount val="19"/>
                <c:pt idx="0">
                  <c:v>125.46125461254613</c:v>
                </c:pt>
                <c:pt idx="1">
                  <c:v>167.92079207920793</c:v>
                </c:pt>
                <c:pt idx="2">
                  <c:v>75.425170068027214</c:v>
                </c:pt>
                <c:pt idx="3">
                  <c:v>130.15267175572518</c:v>
                </c:pt>
                <c:pt idx="4">
                  <c:v>97.729691379921945</c:v>
                </c:pt>
                <c:pt idx="5">
                  <c:v>195.73643410852713</c:v>
                </c:pt>
                <c:pt idx="6">
                  <c:v>123.55651105651107</c:v>
                </c:pt>
                <c:pt idx="7">
                  <c:v>141.07142857142856</c:v>
                </c:pt>
                <c:pt idx="8">
                  <c:v>83.125</c:v>
                </c:pt>
                <c:pt idx="9">
                  <c:v>112.7583749109052</c:v>
                </c:pt>
                <c:pt idx="10">
                  <c:v>229.34272300469485</c:v>
                </c:pt>
                <c:pt idx="11">
                  <c:v>160.51873198847264</c:v>
                </c:pt>
                <c:pt idx="12">
                  <c:v>233.41902313624681</c:v>
                </c:pt>
                <c:pt idx="13">
                  <c:v>328.05907172995779</c:v>
                </c:pt>
                <c:pt idx="14">
                  <c:v>103.80952380952381</c:v>
                </c:pt>
                <c:pt idx="15">
                  <c:v>109.80392156862746</c:v>
                </c:pt>
                <c:pt idx="16">
                  <c:v>100.11976047904191</c:v>
                </c:pt>
                <c:pt idx="17">
                  <c:v>115.91591591591592</c:v>
                </c:pt>
                <c:pt idx="18">
                  <c:v>72.375690607734811</c:v>
                </c:pt>
              </c:numCache>
            </c:numRef>
          </c:yVal>
          <c:smooth val="0"/>
        </c:ser>
        <c:ser>
          <c:idx val="3"/>
          <c:order val="1"/>
          <c:tx>
            <c:strRef>
              <c:f>'Section 47 Enquiries'!$B$16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'Section 47 Enquiries'!$R$16</c:f>
              <c:numCache>
                <c:formatCode>0.0</c:formatCode>
                <c:ptCount val="1"/>
                <c:pt idx="0">
                  <c:v>14.7</c:v>
                </c:pt>
              </c:numCache>
            </c:numRef>
          </c:xVal>
          <c:yVal>
            <c:numRef>
              <c:f>'Section 47 Enquiries'!$O$16</c:f>
              <c:numCache>
                <c:formatCode>#,##0.0</c:formatCode>
                <c:ptCount val="1"/>
                <c:pt idx="0">
                  <c:v>82.803585982070103</c:v>
                </c:pt>
              </c:numCache>
            </c:numRef>
          </c:yVal>
          <c:smooth val="0"/>
        </c:ser>
        <c:ser>
          <c:idx val="1"/>
          <c:order val="2"/>
          <c:tx>
            <c:strRef>
              <c:f>'Section 47 Enquiries'!$Y$5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'Section 47 Enquiries'!$X$79</c:f>
              <c:numCache>
                <c:formatCode>0.00</c:formatCode>
                <c:ptCount val="1"/>
                <c:pt idx="0">
                  <c:v>#N/A</c:v>
                </c:pt>
              </c:numCache>
            </c:numRef>
          </c:xVal>
          <c:yVal>
            <c:numRef>
              <c:f>'Section 47 Enquiries'!$Y$79</c:f>
              <c:numCache>
                <c:formatCode>0.00</c:formatCode>
                <c:ptCount val="1"/>
                <c:pt idx="0">
                  <c:v>#N/A</c:v>
                </c:pt>
              </c:numCache>
            </c:numRef>
          </c:yVal>
          <c:smooth val="0"/>
        </c:ser>
        <c:ser>
          <c:idx val="2"/>
          <c:order val="3"/>
          <c:tx>
            <c:strRef>
              <c:f>'Section 47 Enquiries'!$W$82</c:f>
              <c:strCache>
                <c:ptCount val="1"/>
                <c:pt idx="0">
                  <c:v>National Trend 2014</c:v>
                </c:pt>
              </c:strCache>
            </c:strRef>
          </c:tx>
          <c:spPr>
            <a:ln w="25400">
              <a:solidFill>
                <a:srgbClr val="333333"/>
              </a:solidFill>
              <a:prstDash val="solid"/>
            </a:ln>
          </c:spPr>
          <c:marker>
            <c:symbol val="none"/>
          </c:marker>
          <c:xVal>
            <c:numRef>
              <c:f>'Section 47 Enquiries'!$Z$82:$Z$83</c:f>
              <c:numCache>
                <c:formatCode>#,##0</c:formatCode>
                <c:ptCount val="2"/>
                <c:pt idx="0" formatCode="General">
                  <c:v>0</c:v>
                </c:pt>
                <c:pt idx="1">
                  <c:v>40</c:v>
                </c:pt>
              </c:numCache>
            </c:numRef>
          </c:xVal>
          <c:yVal>
            <c:numRef>
              <c:f>'Section 47 Enquiries'!$AA$82:$AA$83</c:f>
              <c:numCache>
                <c:formatCode>General</c:formatCode>
                <c:ptCount val="2"/>
                <c:pt idx="0">
                  <c:v>105.18</c:v>
                </c:pt>
                <c:pt idx="1">
                  <c:v>153.964</c:v>
                </c:pt>
              </c:numCache>
            </c:numRef>
          </c:yVal>
          <c:smooth val="0"/>
        </c:ser>
        <c:ser>
          <c:idx val="4"/>
          <c:order val="4"/>
          <c:tx>
            <c:strRef>
              <c:f>'Section 47 Enquiries'!$B$32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layout>
                <c:manualLayout>
                  <c:x val="-2.0174666622490164E-2"/>
                  <c:y val="7.6038038976979031E-3"/>
                </c:manualLayout>
              </c:layout>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'Section 47 Enquiries'!$R$32</c:f>
              <c:numCache>
                <c:formatCode>0.0</c:formatCode>
                <c:ptCount val="1"/>
                <c:pt idx="0">
                  <c:v>15.1</c:v>
                </c:pt>
              </c:numCache>
            </c:numRef>
          </c:xVal>
          <c:yVal>
            <c:numRef>
              <c:f>'Section 47 Enquiries'!$O$32</c:f>
              <c:numCache>
                <c:formatCode>#,##0.0</c:formatCode>
                <c:ptCount val="1"/>
                <c:pt idx="0">
                  <c:v>122.04557498675146</c:v>
                </c:pt>
              </c:numCache>
            </c:numRef>
          </c:yVal>
          <c:smooth val="0"/>
        </c:ser>
        <c:ser>
          <c:idx val="5"/>
          <c:order val="5"/>
          <c:tx>
            <c:strRef>
              <c:f>'Section 47 Enquiries'!$W$84</c:f>
              <c:strCache>
                <c:ptCount val="1"/>
                <c:pt idx="0">
                  <c:v>South East LA Trend 2014</c:v>
                </c:pt>
              </c:strCache>
            </c:strRef>
          </c:tx>
          <c:spPr>
            <a:ln w="25400">
              <a:solidFill>
                <a:srgbClr val="BA1400"/>
              </a:solidFill>
              <a:prstDash val="solid"/>
            </a:ln>
          </c:spPr>
          <c:marker>
            <c:symbol val="none"/>
          </c:marker>
          <c:xVal>
            <c:numRef>
              <c:f>'Section 47 Enquiries'!$Z$84:$Z$85</c:f>
              <c:numCache>
                <c:formatCode>#,##0</c:formatCode>
                <c:ptCount val="2"/>
                <c:pt idx="0" formatCode="General">
                  <c:v>0</c:v>
                </c:pt>
                <c:pt idx="1">
                  <c:v>40</c:v>
                </c:pt>
              </c:numCache>
            </c:numRef>
          </c:xVal>
          <c:yVal>
            <c:numRef>
              <c:f>'Section 47 Enquiries'!$AA$84:$AA$85</c:f>
              <c:numCache>
                <c:formatCode>General</c:formatCode>
                <c:ptCount val="2"/>
                <c:pt idx="0">
                  <c:v>11.971</c:v>
                </c:pt>
                <c:pt idx="1">
                  <c:v>319.90300000000002</c:v>
                </c:pt>
              </c:numCache>
            </c:numRef>
          </c:yVal>
          <c:smooth val="0"/>
        </c:ser>
        <c:ser>
          <c:idx val="6"/>
          <c:order val="6"/>
          <c:tx>
            <c:strRef>
              <c:f>'Section 47 Enquiries'!$B$33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'Section 47 Enquiries'!$R$33</c:f>
              <c:numCache>
                <c:formatCode>0.0</c:formatCode>
                <c:ptCount val="1"/>
                <c:pt idx="0">
                  <c:v>21.8</c:v>
                </c:pt>
              </c:numCache>
            </c:numRef>
          </c:xVal>
          <c:yVal>
            <c:numRef>
              <c:f>'Section 47 Enquiries'!$O$33</c:f>
              <c:numCache>
                <c:formatCode>#,##0.0</c:formatCode>
                <c:ptCount val="1"/>
                <c:pt idx="0">
                  <c:v>124.13210325031143</c:v>
                </c:pt>
              </c:numCache>
            </c:numRef>
          </c:yVal>
          <c:smooth val="0"/>
        </c:ser>
        <c:dLbls>
          <c:showLegendKey val="0"/>
          <c:showVal val="0"/>
          <c:showCatName val="0"/>
          <c:showSerName val="0"/>
          <c:showPercent val="0"/>
          <c:showBubbleSize val="0"/>
        </c:dLbls>
        <c:axId val="150632320"/>
        <c:axId val="150659072"/>
      </c:scatterChart>
      <c:valAx>
        <c:axId val="150632320"/>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659072"/>
        <c:crosses val="autoZero"/>
        <c:crossBetween val="midCat"/>
      </c:valAx>
      <c:valAx>
        <c:axId val="150659072"/>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t>
                </a:r>
                <a:r>
                  <a:rPr lang="en-GB" sz="800" b="1" i="0" u="none" strike="noStrike" baseline="0">
                    <a:effectLst/>
                  </a:rPr>
                  <a:t>Section 47 Enquiries </a:t>
                </a:r>
                <a:r>
                  <a:rPr lang="en-GB"/>
                  <a:t>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63232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Section 47 Enquiries,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'Section 47 Enquiries'!$B$12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'Section 47 Enquiries'!$K$11:$O$11</c:f>
              <c:numCache>
                <c:formatCode>General</c:formatCode>
                <c:ptCount val="5"/>
                <c:pt idx="0">
                  <c:v>2010</c:v>
                </c:pt>
                <c:pt idx="1">
                  <c:v>2011</c:v>
                </c:pt>
                <c:pt idx="2">
                  <c:v>2012</c:v>
                </c:pt>
                <c:pt idx="3">
                  <c:v>2013</c:v>
                </c:pt>
                <c:pt idx="4">
                  <c:v>2014</c:v>
                </c:pt>
              </c:numCache>
            </c:numRef>
          </c:cat>
          <c:val>
            <c:numRef>
              <c:f>'Section 47 Enquiries'!$K$12:$O$12</c:f>
              <c:numCache>
                <c:formatCode>#,##0.0</c:formatCode>
                <c:ptCount val="5"/>
                <c:pt idx="0">
                  <c:v>75.836431226765797</c:v>
                </c:pt>
                <c:pt idx="1">
                  <c:v>91.210003677822726</c:v>
                </c:pt>
                <c:pt idx="2">
                  <c:v>117.29323308270676</c:v>
                </c:pt>
                <c:pt idx="3">
                  <c:v>139.84962406015038</c:v>
                </c:pt>
                <c:pt idx="4">
                  <c:v>125.46125461254613</c:v>
                </c:pt>
              </c:numCache>
            </c:numRef>
          </c:val>
          <c:smooth val="0"/>
        </c:ser>
        <c:ser>
          <c:idx val="1"/>
          <c:order val="1"/>
          <c:tx>
            <c:strRef>
              <c:f>'Section 47 Enquiries'!$B$13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Enquiries'!$K$13:$O$13</c:f>
              <c:numCache>
                <c:formatCode>#,##0.0</c:formatCode>
                <c:ptCount val="5"/>
                <c:pt idx="0">
                  <c:v>72.31493367565254</c:v>
                </c:pt>
                <c:pt idx="1">
                  <c:v>330.9904153354633</c:v>
                </c:pt>
                <c:pt idx="2">
                  <c:v>268.73747494989982</c:v>
                </c:pt>
                <c:pt idx="3">
                  <c:v>311.95219123505979</c:v>
                </c:pt>
                <c:pt idx="4">
                  <c:v>167.92079207920793</c:v>
                </c:pt>
              </c:numCache>
            </c:numRef>
          </c:val>
          <c:smooth val="0"/>
        </c:ser>
        <c:ser>
          <c:idx val="2"/>
          <c:order val="2"/>
          <c:tx>
            <c:strRef>
              <c:f>'Section 47 Enquiries'!$B$14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Enquiries'!$K$14:$O$14</c:f>
              <c:numCache>
                <c:formatCode>#,##0.0</c:formatCode>
                <c:ptCount val="5"/>
                <c:pt idx="0">
                  <c:v>53.966870095902358</c:v>
                </c:pt>
                <c:pt idx="1">
                  <c:v>69.402272924438279</c:v>
                </c:pt>
                <c:pt idx="2">
                  <c:v>70.129870129870127</c:v>
                </c:pt>
                <c:pt idx="3">
                  <c:v>52.794496990541695</c:v>
                </c:pt>
                <c:pt idx="4">
                  <c:v>75.425170068027214</c:v>
                </c:pt>
              </c:numCache>
            </c:numRef>
          </c:val>
          <c:smooth val="0"/>
        </c:ser>
        <c:ser>
          <c:idx val="5"/>
          <c:order val="3"/>
          <c:tx>
            <c:strRef>
              <c:f>'Section 47 Enquiries'!$B$15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Enquiries'!$K$15:$O$15</c:f>
              <c:numCache>
                <c:formatCode>#,##0.0</c:formatCode>
                <c:ptCount val="5"/>
                <c:pt idx="0">
                  <c:v>141.0812373518358</c:v>
                </c:pt>
                <c:pt idx="1">
                  <c:v>201.03986135181975</c:v>
                </c:pt>
                <c:pt idx="2">
                  <c:v>213.90220517737296</c:v>
                </c:pt>
                <c:pt idx="3">
                  <c:v>152.10727969348659</c:v>
                </c:pt>
                <c:pt idx="4">
                  <c:v>130.15267175572518</c:v>
                </c:pt>
              </c:numCache>
            </c:numRef>
          </c:val>
          <c:smooth val="0"/>
        </c:ser>
        <c:ser>
          <c:idx val="3"/>
          <c:order val="4"/>
          <c:tx>
            <c:strRef>
              <c:f>'Section 47 Enquiries'!$B$16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Enquiries'!$K$16:$O$16</c:f>
              <c:numCache>
                <c:formatCode>#,##0.0</c:formatCode>
                <c:ptCount val="5"/>
                <c:pt idx="0">
                  <c:v>76.188935619540601</c:v>
                </c:pt>
                <c:pt idx="1">
                  <c:v>128.51956434045985</c:v>
                </c:pt>
                <c:pt idx="2">
                  <c:v>94.599018003273315</c:v>
                </c:pt>
                <c:pt idx="3">
                  <c:v>87.591836734693885</c:v>
                </c:pt>
                <c:pt idx="4">
                  <c:v>82.803585982070103</c:v>
                </c:pt>
              </c:numCache>
            </c:numRef>
          </c:val>
          <c:smooth val="0"/>
        </c:ser>
        <c:ser>
          <c:idx val="9"/>
          <c:order val="5"/>
          <c:tx>
            <c:strRef>
              <c:f>'Section 47 Enquiries'!$B$17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Enquiries'!$K$17:$O$17</c:f>
              <c:numCache>
                <c:formatCode>#,##0.0</c:formatCode>
                <c:ptCount val="5"/>
                <c:pt idx="0">
                  <c:v>48.196709403261544</c:v>
                </c:pt>
                <c:pt idx="1">
                  <c:v>69.234679058960211</c:v>
                </c:pt>
                <c:pt idx="2">
                  <c:v>69.807280513918627</c:v>
                </c:pt>
                <c:pt idx="3">
                  <c:v>82.413670345318607</c:v>
                </c:pt>
                <c:pt idx="4">
                  <c:v>97.729691379921945</c:v>
                </c:pt>
              </c:numCache>
            </c:numRef>
          </c:val>
          <c:smooth val="0"/>
        </c:ser>
        <c:ser>
          <c:idx val="10"/>
          <c:order val="6"/>
          <c:tx>
            <c:strRef>
              <c:f>'Section 47 Enquiries'!$B$18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Enquiries'!$K$18:$O$18</c:f>
              <c:numCache>
                <c:formatCode>#,##0.0</c:formatCode>
                <c:ptCount val="5"/>
                <c:pt idx="0">
                  <c:v>108.62982588947767</c:v>
                </c:pt>
                <c:pt idx="1">
                  <c:v>#N/A</c:v>
                </c:pt>
                <c:pt idx="2">
                  <c:v>91.570881226053643</c:v>
                </c:pt>
                <c:pt idx="3">
                  <c:v>155</c:v>
                </c:pt>
                <c:pt idx="4">
                  <c:v>195.73643410852713</c:v>
                </c:pt>
              </c:numCache>
            </c:numRef>
          </c:val>
          <c:smooth val="0"/>
        </c:ser>
        <c:ser>
          <c:idx val="11"/>
          <c:order val="7"/>
          <c:tx>
            <c:strRef>
              <c:f>'Section 47 Enquiries'!$B$19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Enquiries'!$K$19:$O$19</c:f>
              <c:numCache>
                <c:formatCode>#,##0.0</c:formatCode>
                <c:ptCount val="5"/>
                <c:pt idx="0">
                  <c:v>#N/A</c:v>
                </c:pt>
                <c:pt idx="1">
                  <c:v>184.58981815857595</c:v>
                </c:pt>
                <c:pt idx="2">
                  <c:v>183.39014564611094</c:v>
                </c:pt>
                <c:pt idx="3">
                  <c:v>120.4692806421735</c:v>
                </c:pt>
                <c:pt idx="4">
                  <c:v>123.55651105651107</c:v>
                </c:pt>
              </c:numCache>
            </c:numRef>
          </c:val>
          <c:smooth val="0"/>
        </c:ser>
        <c:ser>
          <c:idx val="12"/>
          <c:order val="8"/>
          <c:tx>
            <c:strRef>
              <c:f>'Section 47 Enquiries'!$B$20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Enquiries'!$K$20:$O$20</c:f>
              <c:numCache>
                <c:formatCode>#,##0.0</c:formatCode>
                <c:ptCount val="5"/>
                <c:pt idx="0">
                  <c:v>80.708326238719565</c:v>
                </c:pt>
                <c:pt idx="1">
                  <c:v>91.605652988251322</c:v>
                </c:pt>
                <c:pt idx="2">
                  <c:v>120.81967213114754</c:v>
                </c:pt>
                <c:pt idx="3">
                  <c:v>96.387520525451563</c:v>
                </c:pt>
                <c:pt idx="4">
                  <c:v>141.07142857142856</c:v>
                </c:pt>
              </c:numCache>
            </c:numRef>
          </c:val>
          <c:smooth val="0"/>
        </c:ser>
        <c:ser>
          <c:idx val="13"/>
          <c:order val="9"/>
          <c:tx>
            <c:strRef>
              <c:f>'Section 47 Enquiries'!$B$21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Enquiries'!$K$21:$O$21</c:f>
              <c:numCache>
                <c:formatCode>#,##0.0</c:formatCode>
                <c:ptCount val="5"/>
                <c:pt idx="0">
                  <c:v>58.690351793800076</c:v>
                </c:pt>
                <c:pt idx="1">
                  <c:v>67.019099590723059</c:v>
                </c:pt>
                <c:pt idx="2">
                  <c:v>45.322580645161295</c:v>
                </c:pt>
                <c:pt idx="3">
                  <c:v>61.514195583596212</c:v>
                </c:pt>
                <c:pt idx="4">
                  <c:v>83.125</c:v>
                </c:pt>
              </c:numCache>
            </c:numRef>
          </c:val>
          <c:smooth val="0"/>
        </c:ser>
        <c:ser>
          <c:idx val="15"/>
          <c:order val="10"/>
          <c:tx>
            <c:strRef>
              <c:f>'Section 47 Enquiries'!$B$22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Enquiries'!$K$22:$O$22</c:f>
              <c:numCache>
                <c:formatCode>#,##0.0</c:formatCode>
                <c:ptCount val="5"/>
                <c:pt idx="0">
                  <c:v>51.123554650570867</c:v>
                </c:pt>
                <c:pt idx="1">
                  <c:v>68.08664259927798</c:v>
                </c:pt>
                <c:pt idx="2">
                  <c:v>88.260869565217391</c:v>
                </c:pt>
                <c:pt idx="3">
                  <c:v>94.324712643678154</c:v>
                </c:pt>
                <c:pt idx="4">
                  <c:v>112.7583749109052</c:v>
                </c:pt>
              </c:numCache>
            </c:numRef>
          </c:val>
          <c:smooth val="0"/>
        </c:ser>
        <c:ser>
          <c:idx val="16"/>
          <c:order val="11"/>
          <c:tx>
            <c:strRef>
              <c:f>'Section 47 Enquiries'!$B$23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Enquiries'!$K$23:$O$23</c:f>
              <c:numCache>
                <c:formatCode>#,##0.0</c:formatCode>
                <c:ptCount val="5"/>
                <c:pt idx="0">
                  <c:v>111.80609851446442</c:v>
                </c:pt>
                <c:pt idx="1">
                  <c:v>139.55901426718546</c:v>
                </c:pt>
                <c:pt idx="2">
                  <c:v>151.05882352941177</c:v>
                </c:pt>
                <c:pt idx="3">
                  <c:v>178.72340425531917</c:v>
                </c:pt>
                <c:pt idx="4">
                  <c:v>229.34272300469485</c:v>
                </c:pt>
              </c:numCache>
            </c:numRef>
          </c:val>
          <c:smooth val="0"/>
        </c:ser>
        <c:ser>
          <c:idx val="17"/>
          <c:order val="12"/>
          <c:tx>
            <c:strRef>
              <c:f>'Section 47 Enquiries'!$B$24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Enquiries'!$K$24:$O$24</c:f>
              <c:numCache>
                <c:formatCode>#,##0.0</c:formatCode>
                <c:ptCount val="5"/>
                <c:pt idx="0">
                  <c:v>167.60145166611679</c:v>
                </c:pt>
                <c:pt idx="1">
                  <c:v>221.25040492387433</c:v>
                </c:pt>
                <c:pt idx="2">
                  <c:v>209.58083832335328</c:v>
                </c:pt>
                <c:pt idx="3">
                  <c:v>181.76470588235293</c:v>
                </c:pt>
                <c:pt idx="4">
                  <c:v>160.51873198847264</c:v>
                </c:pt>
              </c:numCache>
            </c:numRef>
          </c:val>
          <c:smooth val="0"/>
        </c:ser>
        <c:ser>
          <c:idx val="19"/>
          <c:order val="13"/>
          <c:tx>
            <c:strRef>
              <c:f>'Section 47 Enquiries'!$B$25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Enquiries'!$K$25:$O$25</c:f>
              <c:numCache>
                <c:formatCode>#,##0.0</c:formatCode>
                <c:ptCount val="5"/>
                <c:pt idx="0">
                  <c:v>142.62508122157246</c:v>
                </c:pt>
                <c:pt idx="1">
                  <c:v>116.92404664355499</c:v>
                </c:pt>
                <c:pt idx="2">
                  <c:v>142.7807486631016</c:v>
                </c:pt>
                <c:pt idx="3">
                  <c:v>123.15789473684211</c:v>
                </c:pt>
                <c:pt idx="4">
                  <c:v>233.41902313624681</c:v>
                </c:pt>
              </c:numCache>
            </c:numRef>
          </c:val>
          <c:smooth val="0"/>
        </c:ser>
        <c:ser>
          <c:idx val="20"/>
          <c:order val="14"/>
          <c:tx>
            <c:strRef>
              <c:f>'Section 47 Enquiries'!$B$26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Enquiries'!$K$26:$O$26</c:f>
              <c:numCache>
                <c:formatCode>#,##0.0</c:formatCode>
                <c:ptCount val="5"/>
                <c:pt idx="0">
                  <c:v>191.51878312975342</c:v>
                </c:pt>
                <c:pt idx="1">
                  <c:v>273.31486611265007</c:v>
                </c:pt>
                <c:pt idx="2">
                  <c:v>300.86580086580085</c:v>
                </c:pt>
                <c:pt idx="3">
                  <c:v>285.5913978494624</c:v>
                </c:pt>
                <c:pt idx="4">
                  <c:v>328.05907172995779</c:v>
                </c:pt>
              </c:numCache>
            </c:numRef>
          </c:val>
          <c:smooth val="0"/>
        </c:ser>
        <c:ser>
          <c:idx val="22"/>
          <c:order val="15"/>
          <c:tx>
            <c:strRef>
              <c:f>'Section 47 Enquiries'!$B$27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Enquiries'!$K$27:$O$27</c:f>
              <c:numCache>
                <c:formatCode>#,##0.0</c:formatCode>
                <c:ptCount val="5"/>
                <c:pt idx="0">
                  <c:v>69.929206453737237</c:v>
                </c:pt>
                <c:pt idx="1">
                  <c:v>89.154374415864112</c:v>
                </c:pt>
                <c:pt idx="2">
                  <c:v>127.28744939271255</c:v>
                </c:pt>
                <c:pt idx="3">
                  <c:v>104.16666666666666</c:v>
                </c:pt>
                <c:pt idx="4">
                  <c:v>103.80952380952381</c:v>
                </c:pt>
              </c:numCache>
            </c:numRef>
          </c:val>
          <c:smooth val="0"/>
        </c:ser>
        <c:ser>
          <c:idx val="23"/>
          <c:order val="16"/>
          <c:tx>
            <c:strRef>
              <c:f>'Section 47 Enquiries'!$B$28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Enquiries'!$K$28:$O$28</c:f>
              <c:numCache>
                <c:formatCode>#,##0.0</c:formatCode>
                <c:ptCount val="5"/>
                <c:pt idx="0">
                  <c:v>#N/A</c:v>
                </c:pt>
                <c:pt idx="1">
                  <c:v>98.258029395753951</c:v>
                </c:pt>
                <c:pt idx="2">
                  <c:v>75.988700564971751</c:v>
                </c:pt>
                <c:pt idx="3">
                  <c:v>96.657381615598894</c:v>
                </c:pt>
                <c:pt idx="4">
                  <c:v>109.80392156862746</c:v>
                </c:pt>
              </c:numCache>
            </c:numRef>
          </c:val>
          <c:smooth val="0"/>
        </c:ser>
        <c:ser>
          <c:idx val="24"/>
          <c:order val="17"/>
          <c:tx>
            <c:strRef>
              <c:f>'Section 47 Enquiries'!$B$29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Enquiries'!$K$29:$O$29</c:f>
              <c:numCache>
                <c:formatCode>#,##0.0</c:formatCode>
                <c:ptCount val="5"/>
                <c:pt idx="0">
                  <c:v>81.413023651729802</c:v>
                </c:pt>
                <c:pt idx="1">
                  <c:v>105.95144396682207</c:v>
                </c:pt>
                <c:pt idx="2">
                  <c:v>130.77858880778589</c:v>
                </c:pt>
                <c:pt idx="3">
                  <c:v>112.1376811594203</c:v>
                </c:pt>
                <c:pt idx="4">
                  <c:v>100.11976047904191</c:v>
                </c:pt>
              </c:numCache>
            </c:numRef>
          </c:val>
          <c:smooth val="0"/>
        </c:ser>
        <c:ser>
          <c:idx val="25"/>
          <c:order val="18"/>
          <c:tx>
            <c:strRef>
              <c:f>'Section 47 Enquiries'!$B$30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Enquiries'!$K$30:$O$30</c:f>
              <c:numCache>
                <c:formatCode>#,##0.0</c:formatCode>
                <c:ptCount val="5"/>
                <c:pt idx="0">
                  <c:v>102.7869343721906</c:v>
                </c:pt>
                <c:pt idx="1">
                  <c:v>98.587404355503239</c:v>
                </c:pt>
                <c:pt idx="2">
                  <c:v>104.29447852760737</c:v>
                </c:pt>
                <c:pt idx="3">
                  <c:v>83.987915407854985</c:v>
                </c:pt>
                <c:pt idx="4">
                  <c:v>115.91591591591592</c:v>
                </c:pt>
              </c:numCache>
            </c:numRef>
          </c:val>
          <c:smooth val="0"/>
        </c:ser>
        <c:ser>
          <c:idx val="26"/>
          <c:order val="19"/>
          <c:tx>
            <c:strRef>
              <c:f>'Section 47 Enquiries'!$B$31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Enquiries'!$K$31:$O$31</c:f>
              <c:numCache>
                <c:formatCode>#,##0.0</c:formatCode>
                <c:ptCount val="5"/>
                <c:pt idx="0">
                  <c:v>56.048834628190903</c:v>
                </c:pt>
                <c:pt idx="1">
                  <c:v>61.946902654867259</c:v>
                </c:pt>
                <c:pt idx="2">
                  <c:v>65.730337078651687</c:v>
                </c:pt>
                <c:pt idx="3">
                  <c:v>73.184357541899445</c:v>
                </c:pt>
                <c:pt idx="4">
                  <c:v>72.375690607734811</c:v>
                </c:pt>
              </c:numCache>
            </c:numRef>
          </c:val>
          <c:smooth val="0"/>
        </c:ser>
        <c:ser>
          <c:idx val="4"/>
          <c:order val="20"/>
          <c:tx>
            <c:strRef>
              <c:f>'Section 47 Enquiries'!$B$32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Enquiries'!$K$32:$O$32</c:f>
              <c:numCache>
                <c:formatCode>#,##0.0</c:formatCode>
                <c:ptCount val="5"/>
                <c:pt idx="0">
                  <c:v>63.590788893785813</c:v>
                </c:pt>
                <c:pt idx="1">
                  <c:v>119.84339922247166</c:v>
                </c:pt>
                <c:pt idx="2">
                  <c:v>131.37360275150473</c:v>
                </c:pt>
                <c:pt idx="3">
                  <c:v>115.15539891060557</c:v>
                </c:pt>
                <c:pt idx="4">
                  <c:v>122.04557498675146</c:v>
                </c:pt>
              </c:numCache>
            </c:numRef>
          </c:val>
          <c:smooth val="0"/>
        </c:ser>
        <c:ser>
          <c:idx val="6"/>
          <c:order val="21"/>
          <c:tx>
            <c:strRef>
              <c:f>'Section 47 Enquiries'!$B$33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Enquiries'!$K$33:$O$33</c:f>
              <c:numCache>
                <c:formatCode>#,##0.0</c:formatCode>
                <c:ptCount val="5"/>
                <c:pt idx="0">
                  <c:v>79.638222714600943</c:v>
                </c:pt>
                <c:pt idx="1">
                  <c:v>101.12807141434443</c:v>
                </c:pt>
                <c:pt idx="2">
                  <c:v>109.85997460496614</c:v>
                </c:pt>
                <c:pt idx="3">
                  <c:v>111.48058784821232</c:v>
                </c:pt>
                <c:pt idx="4">
                  <c:v>124.13210325031143</c:v>
                </c:pt>
              </c:numCache>
            </c:numRef>
          </c:val>
          <c:smooth val="0"/>
        </c:ser>
        <c:ser>
          <c:idx val="7"/>
          <c:order val="22"/>
          <c:tx>
            <c:strRef>
              <c:f>'Section 47 Enquiries'!$Y$5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'Section 47 Enquiries'!$K$11:$O$11</c:f>
              <c:numCache>
                <c:formatCode>General</c:formatCode>
                <c:ptCount val="5"/>
                <c:pt idx="0">
                  <c:v>2010</c:v>
                </c:pt>
                <c:pt idx="1">
                  <c:v>2011</c:v>
                </c:pt>
                <c:pt idx="2">
                  <c:v>2012</c:v>
                </c:pt>
                <c:pt idx="3">
                  <c:v>2013</c:v>
                </c:pt>
                <c:pt idx="4">
                  <c:v>2014</c:v>
                </c:pt>
              </c:numCache>
            </c:numRef>
          </c:cat>
          <c:val>
            <c:numRef>
              <c:f>'Section 47 Enquiries'!$W$88:$AA$88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561344"/>
        <c:axId val="151563264"/>
      </c:lineChart>
      <c:catAx>
        <c:axId val="15156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563264"/>
        <c:crosses val="autoZero"/>
        <c:auto val="1"/>
        <c:lblAlgn val="ctr"/>
        <c:lblOffset val="100"/>
        <c:tickLblSkip val="1"/>
        <c:tickMarkSkip val="1"/>
        <c:noMultiLvlLbl val="0"/>
      </c:catAx>
      <c:valAx>
        <c:axId val="15156326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561344"/>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Children subject to an Initial CP Conference</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'Initial CP Conferences'!$T$11</c:f>
              <c:strCache>
                <c:ptCount val="1"/>
                <c:pt idx="0">
                  <c:v>Distance</c:v>
                </c:pt>
              </c:strCache>
            </c:strRef>
          </c:tx>
          <c:spPr>
            <a:solidFill>
              <a:srgbClr val="FB994F"/>
            </a:solidFill>
            <a:ln w="25400">
              <a:noFill/>
            </a:ln>
          </c:spPr>
          <c:invertIfNegative val="0"/>
          <c:cat>
            <c:strRef>
              <c:f>'Initial CP Conferences'!$B$12:$B$32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'Initial CP Conferences'!$T$12:$T$32</c:f>
              <c:numCache>
                <c:formatCode>#,##0</c:formatCode>
                <c:ptCount val="21"/>
                <c:pt idx="0">
                  <c:v>-3.0749033948339459</c:v>
                </c:pt>
                <c:pt idx="1">
                  <c:v>21.872215445544562</c:v>
                </c:pt>
                <c:pt idx="2">
                  <c:v>-26.718123537414964</c:v>
                </c:pt>
                <c:pt idx="3">
                  <c:v>1.1259330534351122</c:v>
                </c:pt>
                <c:pt idx="4">
                  <c:v>3.2329072290138612</c:v>
                </c:pt>
                <c:pt idx="5">
                  <c:v>-1.5133252678254649</c:v>
                </c:pt>
                <c:pt idx="6">
                  <c:v>37.281052403100773</c:v>
                </c:pt>
                <c:pt idx="7">
                  <c:v>-11.119211842751845</c:v>
                </c:pt>
                <c:pt idx="8">
                  <c:v>8.2944124675324673</c:v>
                </c:pt>
                <c:pt idx="9">
                  <c:v>-49.63617</c:v>
                </c:pt>
                <c:pt idx="10">
                  <c:v>-11.76734826799715</c:v>
                </c:pt>
                <c:pt idx="11">
                  <c:v>-3.9654279342722987</c:v>
                </c:pt>
                <c:pt idx="12">
                  <c:v>3.3119963112391915</c:v>
                </c:pt>
                <c:pt idx="13">
                  <c:v>37.16686526992288</c:v>
                </c:pt>
                <c:pt idx="14">
                  <c:v>31.402094894514775</c:v>
                </c:pt>
                <c:pt idx="15">
                  <c:v>-9.7935079365079361</c:v>
                </c:pt>
                <c:pt idx="16">
                  <c:v>-10.351576918767506</c:v>
                </c:pt>
                <c:pt idx="17">
                  <c:v>-14.758473532934126</c:v>
                </c:pt>
                <c:pt idx="18">
                  <c:v>-22.558138768768767</c:v>
                </c:pt>
                <c:pt idx="19">
                  <c:v>-18.510962541436463</c:v>
                </c:pt>
                <c:pt idx="20">
                  <c:v>-6.9641370376258536</c:v>
                </c:pt>
              </c:numCache>
            </c:numRef>
          </c:val>
        </c:ser>
        <c:ser>
          <c:idx val="0"/>
          <c:order val="1"/>
          <c:tx>
            <c:strRef>
              <c:f>'Initial CP Conferences'!$Y$5</c:f>
              <c:strCache>
                <c:ptCount val="1"/>
                <c:pt idx="0">
                  <c:v>Selected LA- (none)</c:v>
                </c:pt>
              </c:strCache>
            </c:strRef>
          </c:tx>
          <c:spPr>
            <a:solidFill>
              <a:srgbClr val="66FF99"/>
            </a:solidFill>
            <a:ln w="12700">
              <a:solidFill>
                <a:srgbClr val="000000"/>
              </a:solidFill>
              <a:prstDash val="solid"/>
            </a:ln>
          </c:spPr>
          <c:invertIfNegative val="0"/>
          <c:cat>
            <c:strRef>
              <c:f>'Initial CP Conferences'!$B$12:$B$32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'Initial CP Conferences'!$X$98:$X$117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51496192"/>
        <c:axId val="151497728"/>
      </c:barChart>
      <c:catAx>
        <c:axId val="15149619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497728"/>
        <c:crossesAt val="0"/>
        <c:auto val="1"/>
        <c:lblAlgn val="ctr"/>
        <c:lblOffset val="100"/>
        <c:noMultiLvlLbl val="0"/>
      </c:catAx>
      <c:valAx>
        <c:axId val="151497728"/>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49619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Children subject to an Initial CP Conference </a:t>
            </a:r>
            <a:r>
              <a:rPr lang="en-GB"/>
              <a:t>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'Initial CP Conferences'!$I$9</c:f>
              <c:strCache>
                <c:ptCount val="1"/>
                <c:pt idx="0">
                  <c:v>% Change 2011-14</c:v>
                </c:pt>
              </c:strCache>
            </c:strRef>
          </c:tx>
          <c:spPr>
            <a:solidFill>
              <a:srgbClr val="FB994F"/>
            </a:solidFill>
            <a:ln w="25400">
              <a:noFill/>
            </a:ln>
          </c:spPr>
          <c:invertIfNegative val="0"/>
          <c:cat>
            <c:strRef>
              <c:f>'Initial CP Conferences'!$B$12:$B$33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'Initial CP Conferences'!$I$12:$I$33</c:f>
              <c:numCache>
                <c:formatCode>0.0%</c:formatCode>
                <c:ptCount val="22"/>
                <c:pt idx="0">
                  <c:v>0.4</c:v>
                </c:pt>
                <c:pt idx="1">
                  <c:v>-0.2292418772563177</c:v>
                </c:pt>
                <c:pt idx="2">
                  <c:v>-9.141274238227147E-2</c:v>
                </c:pt>
                <c:pt idx="3">
                  <c:v>0.36853448275862066</c:v>
                </c:pt>
                <c:pt idx="4">
                  <c:v>0.30809859154929575</c:v>
                </c:pt>
                <c:pt idx="5">
                  <c:v>0.65081081081081082</c:v>
                </c:pt>
                <c:pt idx="6">
                  <c:v>0</c:v>
                </c:pt>
                <c:pt idx="7">
                  <c:v>-9.5210617426428154E-2</c:v>
                </c:pt>
                <c:pt idx="8">
                  <c:v>0.52296819787985871</c:v>
                </c:pt>
                <c:pt idx="9">
                  <c:v>-0.16091954022988506</c:v>
                </c:pt>
                <c:pt idx="10">
                  <c:v>0.24395161290322581</c:v>
                </c:pt>
                <c:pt idx="11">
                  <c:v>-0.16987179487179488</c:v>
                </c:pt>
                <c:pt idx="12">
                  <c:v>-0.15808823529411764</c:v>
                </c:pt>
                <c:pt idx="13">
                  <c:v>1.611842105263158</c:v>
                </c:pt>
                <c:pt idx="14">
                  <c:v>5.9496567505720827E-2</c:v>
                </c:pt>
                <c:pt idx="15">
                  <c:v>0.68618618618618621</c:v>
                </c:pt>
                <c:pt idx="16">
                  <c:v>6.7567567567567571E-2</c:v>
                </c:pt>
                <c:pt idx="17">
                  <c:v>-6.7114093959731544E-2</c:v>
                </c:pt>
                <c:pt idx="18">
                  <c:v>9.7087378640776691E-3</c:v>
                </c:pt>
                <c:pt idx="19">
                  <c:v>0.12962962962962962</c:v>
                </c:pt>
                <c:pt idx="20">
                  <c:v>0.20186257236345331</c:v>
                </c:pt>
                <c:pt idx="21">
                  <c:v>0.23</c:v>
                </c:pt>
              </c:numCache>
            </c:numRef>
          </c:val>
        </c:ser>
        <c:ser>
          <c:idx val="1"/>
          <c:order val="1"/>
          <c:tx>
            <c:strRef>
              <c:f>'Initial CP Conferences'!$Y$5</c:f>
              <c:strCache>
                <c:ptCount val="1"/>
                <c:pt idx="0">
                  <c:v>Selected LA- (none)</c:v>
                </c:pt>
              </c:strCache>
            </c:strRef>
          </c:tx>
          <c:spPr>
            <a:solidFill>
              <a:srgbClr val="66FF99"/>
            </a:solidFill>
            <a:ln w="12700">
              <a:solidFill>
                <a:srgbClr val="000000"/>
              </a:solidFill>
              <a:prstDash val="solid"/>
            </a:ln>
          </c:spPr>
          <c:invertIfNegative val="0"/>
          <c:cat>
            <c:strRef>
              <c:f>'Initial CP Conferences'!$B$12:$B$33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'Initial CP Conferences'!$W$98:$W$119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51863680"/>
        <c:axId val="151865216"/>
      </c:barChart>
      <c:catAx>
        <c:axId val="15186368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865216"/>
        <c:crosses val="autoZero"/>
        <c:auto val="1"/>
        <c:lblAlgn val="ctr"/>
        <c:lblOffset val="100"/>
        <c:noMultiLvlLbl val="0"/>
      </c:catAx>
      <c:valAx>
        <c:axId val="15186521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863680"/>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change in Number of Referrals 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Referrals!$I$9</c:f>
              <c:strCache>
                <c:ptCount val="1"/>
                <c:pt idx="0">
                  <c:v>% Change 2011-14</c:v>
                </c:pt>
              </c:strCache>
            </c:strRef>
          </c:tx>
          <c:spPr>
            <a:solidFill>
              <a:srgbClr val="FB994F"/>
            </a:solidFill>
            <a:ln w="25400">
              <a:noFill/>
            </a:ln>
          </c:spPr>
          <c:invertIfNegative val="0"/>
          <c:cat>
            <c:strRef>
              <c:f>Referrals!$B$12:$B$33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Referrals!$I$12:$I$33</c:f>
              <c:numCache>
                <c:formatCode>0.0%</c:formatCode>
                <c:ptCount val="22"/>
                <c:pt idx="0">
                  <c:v>-0.13149847094801223</c:v>
                </c:pt>
                <c:pt idx="1">
                  <c:v>-5.5989292884229311E-2</c:v>
                </c:pt>
                <c:pt idx="2">
                  <c:v>0.97330097087378642</c:v>
                </c:pt>
                <c:pt idx="3">
                  <c:v>-0.51089460864985847</c:v>
                </c:pt>
                <c:pt idx="4">
                  <c:v>-6.8402052061561844E-3</c:v>
                </c:pt>
                <c:pt idx="5">
                  <c:v>0.61474103585657369</c:v>
                </c:pt>
                <c:pt idx="6">
                  <c:v>0.40025332488917037</c:v>
                </c:pt>
                <c:pt idx="7">
                  <c:v>-0.15263530244074991</c:v>
                </c:pt>
                <c:pt idx="8">
                  <c:v>0.26304863582443655</c:v>
                </c:pt>
                <c:pt idx="9">
                  <c:v>3.3937397034596375E-2</c:v>
                </c:pt>
                <c:pt idx="10">
                  <c:v>9.4734890619206522E-2</c:v>
                </c:pt>
                <c:pt idx="11">
                  <c:v>-0.39063545150501672</c:v>
                </c:pt>
                <c:pt idx="12">
                  <c:v>-0.26454352441613588</c:v>
                </c:pt>
                <c:pt idx="13">
                  <c:v>0.32086406743940993</c:v>
                </c:pt>
                <c:pt idx="14">
                  <c:v>9.3228346456692909E-2</c:v>
                </c:pt>
                <c:pt idx="15">
                  <c:v>0.47809715074683068</c:v>
                </c:pt>
                <c:pt idx="16">
                  <c:v>0.14351425942962281</c:v>
                </c:pt>
                <c:pt idx="17">
                  <c:v>5.0747693286668789E-2</c:v>
                </c:pt>
                <c:pt idx="18">
                  <c:v>0.31194968553459118</c:v>
                </c:pt>
                <c:pt idx="19">
                  <c:v>0.3123262279888786</c:v>
                </c:pt>
                <c:pt idx="20">
                  <c:v>4.3321336342747922E-2</c:v>
                </c:pt>
                <c:pt idx="21">
                  <c:v>6.9593495934959351E-2</c:v>
                </c:pt>
              </c:numCache>
            </c:numRef>
          </c:val>
        </c:ser>
        <c:ser>
          <c:idx val="1"/>
          <c:order val="1"/>
          <c:tx>
            <c:strRef>
              <c:f>Referrals!$Y$5</c:f>
              <c:strCache>
                <c:ptCount val="1"/>
                <c:pt idx="0">
                  <c:v>Selected LA- (none)</c:v>
                </c:pt>
              </c:strCache>
            </c:strRef>
          </c:tx>
          <c:spPr>
            <a:solidFill>
              <a:srgbClr val="66FF99"/>
            </a:solidFill>
            <a:ln w="12700">
              <a:solidFill>
                <a:srgbClr val="000000"/>
              </a:solidFill>
              <a:prstDash val="solid"/>
            </a:ln>
          </c:spPr>
          <c:invertIfNegative val="0"/>
          <c:cat>
            <c:strRef>
              <c:f>Referrals!$B$12:$B$33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0049408"/>
        <c:axId val="140202752"/>
      </c:barChart>
      <c:catAx>
        <c:axId val="1400494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202752"/>
        <c:crosses val="autoZero"/>
        <c:auto val="1"/>
        <c:lblAlgn val="ctr"/>
        <c:lblOffset val="100"/>
        <c:noMultiLvlLbl val="0"/>
      </c:catAx>
      <c:valAx>
        <c:axId val="14020275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0049408"/>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Children subject to an Initial CP Conference </a:t>
            </a:r>
            <a:r>
              <a:rPr lang="en-GB"/>
              <a:t>vs. IDACI</a:t>
            </a:r>
          </a:p>
        </c:rich>
      </c:tx>
      <c:layout>
        <c:manualLayout>
          <c:xMode val="edge"/>
          <c:yMode val="edge"/>
          <c:x val="0.12505649717514125"/>
          <c:y val="2.013680412319397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'Initial CP Conferences'!$R$11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layout>
                <c:manualLayout>
                  <c:x val="1.1506860232336037E-2"/>
                  <c:y val="4.1989738377135773E-3"/>
                </c:manualLayout>
              </c:layout>
              <c:tx>
                <c:rich>
                  <a:bodyPr/>
                  <a:lstStyle/>
                  <a:p>
                    <a:r>
                      <a:rPr lang="en-GB"/>
                      <a:t>Brighton &amp; Hove</a:t>
                    </a:r>
                  </a:p>
                </c:rich>
              </c:tx>
              <c:dLblPos val="r"/>
              <c:showLegendKey val="0"/>
              <c:showVal val="0"/>
              <c:showCatName val="0"/>
              <c:showSerName val="0"/>
              <c:showPercent val="0"/>
              <c:showBubbleSize val="0"/>
            </c:dLbl>
            <c:dLbl>
              <c:idx val="2"/>
              <c:tx>
                <c:rich>
                  <a:bodyPr/>
                  <a:lstStyle/>
                  <a:p>
                    <a:r>
                      <a:rPr lang="en-GB"/>
                      <a:t>Buckinghamshire</a:t>
                    </a:r>
                  </a:p>
                </c:rich>
              </c:tx>
              <c:showLegendKey val="0"/>
              <c:showVal val="0"/>
              <c:showCatName val="0"/>
              <c:showSerName val="0"/>
              <c:showPercent val="0"/>
              <c:showBubbleSize val="0"/>
            </c:dLbl>
            <c:dLbl>
              <c:idx val="3"/>
              <c:layout>
                <c:manualLayout>
                  <c:x val="-0.12771408448947141"/>
                  <c:y val="-7.784265119402659E-3"/>
                </c:manualLayout>
              </c:layout>
              <c:tx>
                <c:rich>
                  <a:bodyPr/>
                  <a:lstStyle/>
                  <a:p>
                    <a:r>
                      <a:rPr lang="en-GB"/>
                      <a:t>East Sussex</a:t>
                    </a:r>
                  </a:p>
                </c:rich>
              </c:tx>
              <c:dLblPos val="r"/>
              <c:showLegendKey val="0"/>
              <c:showVal val="0"/>
              <c:showCatName val="0"/>
              <c:showSerName val="0"/>
              <c:showPercent val="0"/>
              <c:showBubbleSize val="0"/>
            </c:dLbl>
            <c:dLbl>
              <c:idx val="4"/>
              <c:layout>
                <c:manualLayout>
                  <c:x val="-1.7283947816994293E-2"/>
                  <c:y val="5.1895100796017727E-3"/>
                </c:manualLayout>
              </c:layout>
              <c:tx>
                <c:rich>
                  <a:bodyPr/>
                  <a:lstStyle/>
                  <a:p>
                    <a:r>
                      <a:rPr lang="en-GB"/>
                      <a:t>Hampshire</a:t>
                    </a:r>
                  </a:p>
                </c:rich>
              </c:tx>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showLegendKey val="0"/>
              <c:showVal val="0"/>
              <c:showCatName val="0"/>
              <c:showSerName val="0"/>
              <c:showPercent val="0"/>
              <c:showBubbleSize val="0"/>
            </c:dLbl>
            <c:dLbl>
              <c:idx val="7"/>
              <c:tx>
                <c:rich>
                  <a:bodyPr/>
                  <a:lstStyle/>
                  <a:p>
                    <a:r>
                      <a:rPr lang="en-GB"/>
                      <a:t>Medway</a:t>
                    </a:r>
                  </a:p>
                </c:rich>
              </c:tx>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layout>
                <c:manualLayout>
                  <c:x val="-0.11522631877996196"/>
                  <c:y val="1.0379020159203545E-2"/>
                </c:manualLayout>
              </c:layout>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tx>
                <c:rich>
                  <a:bodyPr/>
                  <a:lstStyle/>
                  <a:p>
                    <a:r>
                      <a:rPr lang="en-GB"/>
                      <a:t>Surrey</a:t>
                    </a:r>
                  </a:p>
                </c:rich>
              </c:tx>
              <c:dLblPos val="l"/>
              <c:showLegendKey val="0"/>
              <c:showVal val="0"/>
              <c:showCatName val="0"/>
              <c:showSerName val="0"/>
              <c:showPercent val="0"/>
              <c:showBubbleSize val="0"/>
            </c:dLbl>
            <c:dLbl>
              <c:idx val="15"/>
              <c:layout>
                <c:manualLayout>
                  <c:x val="-8.6419739084971463E-3"/>
                  <c:y val="-2.5947550398008863E-3"/>
                </c:manualLayout>
              </c:layout>
              <c:tx>
                <c:rich>
                  <a:bodyPr/>
                  <a:lstStyle/>
                  <a:p>
                    <a:r>
                      <a:rPr lang="en-GB"/>
                      <a:t>West Berkshire</a:t>
                    </a:r>
                  </a:p>
                </c:rich>
              </c:tx>
              <c:showLegendKey val="0"/>
              <c:showVal val="0"/>
              <c:showCatName val="0"/>
              <c:showSerName val="0"/>
              <c:showPercent val="0"/>
              <c:showBubbleSize val="0"/>
            </c:dLbl>
            <c:dLbl>
              <c:idx val="16"/>
              <c:layout>
                <c:manualLayout>
                  <c:x val="-1.1522631877996197E-2"/>
                  <c:y val="-2.5947550398008863E-3"/>
                </c:manualLayout>
              </c:layout>
              <c:tx>
                <c:rich>
                  <a:bodyPr/>
                  <a:lstStyle/>
                  <a:p>
                    <a:r>
                      <a:rPr lang="en-GB"/>
                      <a:t>West Sussex</a:t>
                    </a:r>
                  </a:p>
                </c:rich>
              </c:tx>
              <c:showLegendKey val="0"/>
              <c:showVal val="0"/>
              <c:showCatName val="0"/>
              <c:showSerName val="0"/>
              <c:showPercent val="0"/>
              <c:showBubbleSize val="0"/>
            </c:dLbl>
            <c:dLbl>
              <c:idx val="17"/>
              <c:tx>
                <c:rich>
                  <a:bodyPr/>
                  <a:lstStyle/>
                  <a:p>
                    <a:r>
                      <a:rPr lang="en-GB"/>
                      <a:t>Windsor &amp; Maidenhead</a:t>
                    </a:r>
                  </a:p>
                </c:rich>
              </c:tx>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('Initial CP Conferences'!$R$12:$R$15,'Initial CP Conferences'!$R$17:$R$31)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('Initial CP Conferences'!$O$12:$O$15,'Initial CP Conferences'!$O$17:$O$31)</c:f>
              <c:numCache>
                <c:formatCode>#,##0.0</c:formatCode>
                <c:ptCount val="19"/>
                <c:pt idx="0">
                  <c:v>51.660516605166052</c:v>
                </c:pt>
                <c:pt idx="1">
                  <c:v>84.554455445544562</c:v>
                </c:pt>
                <c:pt idx="2">
                  <c:v>27.891156462585034</c:v>
                </c:pt>
                <c:pt idx="3">
                  <c:v>60.591603053435115</c:v>
                </c:pt>
                <c:pt idx="4">
                  <c:v>54.168144732174532</c:v>
                </c:pt>
                <c:pt idx="5">
                  <c:v>98.449612403100772</c:v>
                </c:pt>
                <c:pt idx="6">
                  <c:v>48.157248157248155</c:v>
                </c:pt>
                <c:pt idx="7">
                  <c:v>69.967532467532465</c:v>
                </c:pt>
                <c:pt idx="8">
                  <c:v>11.40625</c:v>
                </c:pt>
                <c:pt idx="9">
                  <c:v>43.977191732002851</c:v>
                </c:pt>
                <c:pt idx="10">
                  <c:v>60.798122065727696</c:v>
                </c:pt>
                <c:pt idx="11">
                  <c:v>65.994236311239192</c:v>
                </c:pt>
                <c:pt idx="12">
                  <c:v>102.05655526992288</c:v>
                </c:pt>
                <c:pt idx="13">
                  <c:v>97.679324894514778</c:v>
                </c:pt>
                <c:pt idx="14">
                  <c:v>44.563492063492063</c:v>
                </c:pt>
                <c:pt idx="15">
                  <c:v>44.257703081232492</c:v>
                </c:pt>
                <c:pt idx="16">
                  <c:v>41.616766467065872</c:v>
                </c:pt>
                <c:pt idx="17">
                  <c:v>31.231231231231231</c:v>
                </c:pt>
                <c:pt idx="18">
                  <c:v>33.701657458563538</c:v>
                </c:pt>
              </c:numCache>
            </c:numRef>
          </c:yVal>
          <c:smooth val="0"/>
        </c:ser>
        <c:ser>
          <c:idx val="3"/>
          <c:order val="1"/>
          <c:tx>
            <c:strRef>
              <c:f>'Initial CP Conferences'!$B$16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dLblPos val="l"/>
              <c:showLegendKey val="0"/>
              <c:showVal val="0"/>
              <c:showCatName val="0"/>
              <c:showSerName val="1"/>
              <c:showPercent val="0"/>
              <c:showBubbleSize val="0"/>
            </c:dLbl>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'Initial CP Conferences'!$R$16</c:f>
              <c:numCache>
                <c:formatCode>0.0</c:formatCode>
                <c:ptCount val="1"/>
                <c:pt idx="0">
                  <c:v>14.7</c:v>
                </c:pt>
              </c:numCache>
            </c:numRef>
          </c:xVal>
          <c:yVal>
            <c:numRef>
              <c:f>'Initial CP Conferences'!$O$16</c:f>
              <c:numCache>
                <c:formatCode>#,##0.0</c:formatCode>
                <c:ptCount val="1"/>
                <c:pt idx="0">
                  <c:v>60.554197229013859</c:v>
                </c:pt>
              </c:numCache>
            </c:numRef>
          </c:yVal>
          <c:smooth val="0"/>
        </c:ser>
        <c:ser>
          <c:idx val="1"/>
          <c:order val="2"/>
          <c:tx>
            <c:strRef>
              <c:f>'Initial CP Conferences'!$Y$5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'Initial CP Conferences'!$X$79</c:f>
              <c:numCache>
                <c:formatCode>0.00</c:formatCode>
                <c:ptCount val="1"/>
                <c:pt idx="0">
                  <c:v>#N/A</c:v>
                </c:pt>
              </c:numCache>
            </c:numRef>
          </c:xVal>
          <c:yVal>
            <c:numRef>
              <c:f>'Initial CP Conferences'!$Y$79</c:f>
              <c:numCache>
                <c:formatCode>0.00</c:formatCode>
                <c:ptCount val="1"/>
                <c:pt idx="0">
                  <c:v>#N/A</c:v>
                </c:pt>
              </c:numCache>
            </c:numRef>
          </c:yVal>
          <c:smooth val="0"/>
        </c:ser>
        <c:ser>
          <c:idx val="2"/>
          <c:order val="3"/>
          <c:tx>
            <c:strRef>
              <c:f>'Initial CP Conferences'!$W$82</c:f>
              <c:strCache>
                <c:ptCount val="1"/>
                <c:pt idx="0">
                  <c:v>National Trend 2014</c:v>
                </c:pt>
              </c:strCache>
            </c:strRef>
          </c:tx>
          <c:spPr>
            <a:ln w="25400">
              <a:solidFill>
                <a:srgbClr val="333333"/>
              </a:solidFill>
              <a:prstDash val="solid"/>
            </a:ln>
          </c:spPr>
          <c:marker>
            <c:symbol val="none"/>
          </c:marker>
          <c:xVal>
            <c:numRef>
              <c:f>'Initial CP Conferences'!$Z$82:$Z$83</c:f>
              <c:numCache>
                <c:formatCode>#,##0</c:formatCode>
                <c:ptCount val="2"/>
                <c:pt idx="0" formatCode="General">
                  <c:v>0</c:v>
                </c:pt>
                <c:pt idx="1">
                  <c:v>40</c:v>
                </c:pt>
              </c:numCache>
            </c:numRef>
          </c:xVal>
          <c:yVal>
            <c:numRef>
              <c:f>'Initial CP Conferences'!$AA$82:$AA$83</c:f>
              <c:numCache>
                <c:formatCode>General</c:formatCode>
                <c:ptCount val="2"/>
                <c:pt idx="0">
                  <c:v>48.05</c:v>
                </c:pt>
                <c:pt idx="1">
                  <c:v>73.277999999999992</c:v>
                </c:pt>
              </c:numCache>
            </c:numRef>
          </c:yVal>
          <c:smooth val="0"/>
        </c:ser>
        <c:ser>
          <c:idx val="4"/>
          <c:order val="4"/>
          <c:tx>
            <c:strRef>
              <c:f>'Initial CP Conferences'!$B$32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layout>
                <c:manualLayout>
                  <c:x val="-2.5925921725491442E-2"/>
                  <c:y val="1.2973775199004431E-2"/>
                </c:manualLayout>
              </c:layout>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'Initial CP Conferences'!$R$32</c:f>
              <c:numCache>
                <c:formatCode>0.0</c:formatCode>
                <c:ptCount val="1"/>
                <c:pt idx="0">
                  <c:v>15.1</c:v>
                </c:pt>
              </c:numCache>
            </c:numRef>
          </c:xVal>
          <c:yVal>
            <c:numRef>
              <c:f>'Initial CP Conferences'!$O$32</c:f>
              <c:numCache>
                <c:formatCode>#,##0.0</c:formatCode>
                <c:ptCount val="1"/>
                <c:pt idx="0">
                  <c:v>50.609432962374143</c:v>
                </c:pt>
              </c:numCache>
            </c:numRef>
          </c:yVal>
          <c:smooth val="0"/>
        </c:ser>
        <c:ser>
          <c:idx val="5"/>
          <c:order val="5"/>
          <c:tx>
            <c:strRef>
              <c:f>'Initial CP Conferences'!$W$84</c:f>
              <c:strCache>
                <c:ptCount val="1"/>
                <c:pt idx="0">
                  <c:v>South East LA Trend 2014</c:v>
                </c:pt>
              </c:strCache>
            </c:strRef>
          </c:tx>
          <c:spPr>
            <a:ln w="25400">
              <a:solidFill>
                <a:srgbClr val="BA1400"/>
              </a:solidFill>
              <a:prstDash val="solid"/>
            </a:ln>
          </c:spPr>
          <c:marker>
            <c:symbol val="none"/>
          </c:marker>
          <c:xVal>
            <c:numRef>
              <c:f>'Initial CP Conferences'!$Z$84:$Z$85</c:f>
              <c:numCache>
                <c:formatCode>#,##0</c:formatCode>
                <c:ptCount val="2"/>
                <c:pt idx="0" formatCode="General">
                  <c:v>0</c:v>
                </c:pt>
                <c:pt idx="1">
                  <c:v>40</c:v>
                </c:pt>
              </c:numCache>
            </c:numRef>
          </c:xVal>
          <c:yVal>
            <c:numRef>
              <c:f>'Initial CP Conferences'!$AA$84:$AA$85</c:f>
              <c:numCache>
                <c:formatCode>General</c:formatCode>
                <c:ptCount val="2"/>
                <c:pt idx="0">
                  <c:v>13</c:v>
                </c:pt>
                <c:pt idx="1">
                  <c:v>115.57599999999999</c:v>
                </c:pt>
              </c:numCache>
            </c:numRef>
          </c:yVal>
          <c:smooth val="0"/>
        </c:ser>
        <c:ser>
          <c:idx val="6"/>
          <c:order val="6"/>
          <c:tx>
            <c:strRef>
              <c:f>'Initial CP Conferences'!$B$33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'Initial CP Conferences'!$R$33</c:f>
              <c:numCache>
                <c:formatCode>0.0</c:formatCode>
                <c:ptCount val="1"/>
                <c:pt idx="0">
                  <c:v>21.8</c:v>
                </c:pt>
              </c:numCache>
            </c:numRef>
          </c:xVal>
          <c:yVal>
            <c:numRef>
              <c:f>'Initial CP Conferences'!$O$33</c:f>
              <c:numCache>
                <c:formatCode>#,##0.0</c:formatCode>
                <c:ptCount val="1"/>
                <c:pt idx="0">
                  <c:v>56.791155946998408</c:v>
                </c:pt>
              </c:numCache>
            </c:numRef>
          </c:yVal>
          <c:smooth val="0"/>
        </c:ser>
        <c:dLbls>
          <c:showLegendKey val="0"/>
          <c:showVal val="0"/>
          <c:showCatName val="0"/>
          <c:showSerName val="0"/>
          <c:showPercent val="0"/>
          <c:showBubbleSize val="0"/>
        </c:dLbls>
        <c:axId val="151601920"/>
        <c:axId val="151603840"/>
      </c:scatterChart>
      <c:valAx>
        <c:axId val="151601920"/>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603840"/>
        <c:crosses val="autoZero"/>
        <c:crossBetween val="midCat"/>
      </c:valAx>
      <c:valAx>
        <c:axId val="151603840"/>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t>
                </a:r>
                <a:r>
                  <a:rPr lang="en-GB" sz="800" b="1" i="0" u="none" strike="noStrike" baseline="0">
                    <a:effectLst/>
                  </a:rPr>
                  <a:t>Children subject to an Initial CP Conference </a:t>
                </a:r>
                <a:r>
                  <a:rPr lang="en-GB"/>
                  <a:t>per 10,000 0-17 year olds</a:t>
                </a:r>
              </a:p>
            </c:rich>
          </c:tx>
          <c:layout>
            <c:manualLayout>
              <c:xMode val="edge"/>
              <c:yMode val="edge"/>
              <c:x val="5.172405356110147E-2"/>
              <c:y val="0.107648283926268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60192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subject to an Initial CP Confernce,</a:t>
            </a:r>
            <a:r>
              <a:rPr lang="en-GB" baseline="0"/>
              <a:t> </a:t>
            </a:r>
            <a:r>
              <a:rPr lang="en-GB"/>
              <a:t>per 10,000 0-17 year olds</a:t>
            </a:r>
          </a:p>
        </c:rich>
      </c:tx>
      <c:layout>
        <c:manualLayout>
          <c:xMode val="edge"/>
          <c:yMode val="edge"/>
          <c:x val="0.12036545219983096"/>
          <c:y val="8.9430593327732774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'Initial CP Conferences'!$B$12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Conferences'!$K$11:$O$11</c:f>
              <c:numCache>
                <c:formatCode>General</c:formatCode>
                <c:ptCount val="5"/>
                <c:pt idx="0">
                  <c:v>2010</c:v>
                </c:pt>
                <c:pt idx="1">
                  <c:v>2011</c:v>
                </c:pt>
                <c:pt idx="2">
                  <c:v>2012</c:v>
                </c:pt>
                <c:pt idx="3">
                  <c:v>2013</c:v>
                </c:pt>
                <c:pt idx="4">
                  <c:v>2014</c:v>
                </c:pt>
              </c:numCache>
            </c:numRef>
          </c:cat>
          <c:val>
            <c:numRef>
              <c:f>'Initial CP Conferences'!$K$12:$O$12</c:f>
              <c:numCache>
                <c:formatCode>#,##0.0</c:formatCode>
                <c:ptCount val="5"/>
                <c:pt idx="0">
                  <c:v>26.394052044609666</c:v>
                </c:pt>
                <c:pt idx="1">
                  <c:v>36.778227289444651</c:v>
                </c:pt>
                <c:pt idx="2">
                  <c:v>36.090225563909776</c:v>
                </c:pt>
                <c:pt idx="3">
                  <c:v>64.285714285714278</c:v>
                </c:pt>
                <c:pt idx="4">
                  <c:v>51.660516605166052</c:v>
                </c:pt>
              </c:numCache>
            </c:numRef>
          </c:val>
          <c:smooth val="0"/>
        </c:ser>
        <c:ser>
          <c:idx val="1"/>
          <c:order val="1"/>
          <c:tx>
            <c:strRef>
              <c:f>'Initial CP Conferences'!$B$13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Conferences'!$K$13:$O$13</c:f>
              <c:numCache>
                <c:formatCode>#,##0.0</c:formatCode>
                <c:ptCount val="5"/>
                <c:pt idx="0">
                  <c:v>83.440308087291399</c:v>
                </c:pt>
                <c:pt idx="1">
                  <c:v>117.99787007454739</c:v>
                </c:pt>
                <c:pt idx="2">
                  <c:v>79.559118236472941</c:v>
                </c:pt>
                <c:pt idx="3">
                  <c:v>76.69322709163346</c:v>
                </c:pt>
                <c:pt idx="4">
                  <c:v>84.554455445544562</c:v>
                </c:pt>
              </c:numCache>
            </c:numRef>
          </c:val>
          <c:smooth val="0"/>
        </c:ser>
        <c:ser>
          <c:idx val="2"/>
          <c:order val="2"/>
          <c:tx>
            <c:strRef>
              <c:f>'Initial CP Conferences'!$B$14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Conferences'!$K$14:$O$14</c:f>
              <c:numCache>
                <c:formatCode>#,##0.0</c:formatCode>
                <c:ptCount val="5"/>
                <c:pt idx="0">
                  <c:v>32.083696599825636</c:v>
                </c:pt>
                <c:pt idx="1">
                  <c:v>31.317775657152772</c:v>
                </c:pt>
                <c:pt idx="2">
                  <c:v>28.831168831168831</c:v>
                </c:pt>
                <c:pt idx="3">
                  <c:v>20.722269991401546</c:v>
                </c:pt>
                <c:pt idx="4">
                  <c:v>27.891156462585034</c:v>
                </c:pt>
              </c:numCache>
            </c:numRef>
          </c:val>
          <c:smooth val="0"/>
        </c:ser>
        <c:ser>
          <c:idx val="5"/>
          <c:order val="3"/>
          <c:tx>
            <c:strRef>
              <c:f>'Initial CP Conferences'!$B$15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Conferences'!$K$15:$O$15</c:f>
              <c:numCache>
                <c:formatCode>#,##0.0</c:formatCode>
                <c:ptCount val="5"/>
                <c:pt idx="0">
                  <c:v>43.076033535703964</c:v>
                </c:pt>
                <c:pt idx="1">
                  <c:v>44.675524744848836</c:v>
                </c:pt>
                <c:pt idx="2">
                  <c:v>81.975071907957812</c:v>
                </c:pt>
                <c:pt idx="3">
                  <c:v>61.398467432950191</c:v>
                </c:pt>
                <c:pt idx="4">
                  <c:v>60.591603053435115</c:v>
                </c:pt>
              </c:numCache>
            </c:numRef>
          </c:val>
          <c:smooth val="0"/>
        </c:ser>
        <c:ser>
          <c:idx val="3"/>
          <c:order val="4"/>
          <c:tx>
            <c:strRef>
              <c:f>'Initial CP Conferences'!$B$16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Conferences'!$K$16:$O$16</c:f>
              <c:numCache>
                <c:formatCode>#,##0.0</c:formatCode>
                <c:ptCount val="5"/>
                <c:pt idx="0">
                  <c:v>49.498544160465869</c:v>
                </c:pt>
                <c:pt idx="1">
                  <c:v>45.824929407018963</c:v>
                </c:pt>
                <c:pt idx="2">
                  <c:v>15.875613747954173</c:v>
                </c:pt>
                <c:pt idx="3">
                  <c:v>50.612244897959187</c:v>
                </c:pt>
                <c:pt idx="4">
                  <c:v>60.554197229013859</c:v>
                </c:pt>
              </c:numCache>
            </c:numRef>
          </c:val>
          <c:smooth val="0"/>
        </c:ser>
        <c:ser>
          <c:idx val="9"/>
          <c:order val="5"/>
          <c:tx>
            <c:strRef>
              <c:f>'Initial CP Conferences'!$B$17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Conferences'!$K$17:$O$17</c:f>
              <c:numCache>
                <c:formatCode>#,##0.0</c:formatCode>
                <c:ptCount val="5"/>
                <c:pt idx="0">
                  <c:v>25.496676715214466</c:v>
                </c:pt>
                <c:pt idx="1">
                  <c:v>33.582631426081903</c:v>
                </c:pt>
                <c:pt idx="2">
                  <c:v>38.294075660242683</c:v>
                </c:pt>
                <c:pt idx="3">
                  <c:v>45.7814168743325</c:v>
                </c:pt>
                <c:pt idx="4">
                  <c:v>54.168144732174532</c:v>
                </c:pt>
              </c:numCache>
            </c:numRef>
          </c:val>
          <c:smooth val="0"/>
        </c:ser>
        <c:ser>
          <c:idx val="10"/>
          <c:order val="6"/>
          <c:tx>
            <c:strRef>
              <c:f>'Initial CP Conferences'!$B$18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Conferences'!$K$18:$O$18</c:f>
              <c:numCache>
                <c:formatCode>#,##0.0</c:formatCode>
                <c:ptCount val="5"/>
                <c:pt idx="0">
                  <c:v>30.280090840272521</c:v>
                </c:pt>
                <c:pt idx="1">
                  <c:v>#N/A</c:v>
                </c:pt>
                <c:pt idx="2">
                  <c:v>24.521072796934867</c:v>
                </c:pt>
                <c:pt idx="3">
                  <c:v>53.46153846153846</c:v>
                </c:pt>
                <c:pt idx="4">
                  <c:v>98.449612403100772</c:v>
                </c:pt>
              </c:numCache>
            </c:numRef>
          </c:val>
          <c:smooth val="0"/>
        </c:ser>
        <c:ser>
          <c:idx val="11"/>
          <c:order val="7"/>
          <c:tx>
            <c:strRef>
              <c:f>'Initial CP Conferences'!$B$19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Conferences'!$K$19:$O$19</c:f>
              <c:numCache>
                <c:formatCode>#,##0.0</c:formatCode>
                <c:ptCount val="5"/>
                <c:pt idx="0">
                  <c:v>#N/A</c:v>
                </c:pt>
                <c:pt idx="1">
                  <c:v>55.383337061774952</c:v>
                </c:pt>
                <c:pt idx="2">
                  <c:v>45.367214130771615</c:v>
                </c:pt>
                <c:pt idx="3">
                  <c:v>42.266131522074708</c:v>
                </c:pt>
                <c:pt idx="4">
                  <c:v>48.157248157248155</c:v>
                </c:pt>
              </c:numCache>
            </c:numRef>
          </c:val>
          <c:smooth val="0"/>
        </c:ser>
        <c:ser>
          <c:idx val="12"/>
          <c:order val="8"/>
          <c:tx>
            <c:strRef>
              <c:f>'Initial CP Conferences'!$B$20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Conferences'!$K$20:$O$20</c:f>
              <c:numCache>
                <c:formatCode>#,##0.0</c:formatCode>
                <c:ptCount val="5"/>
                <c:pt idx="0">
                  <c:v>35.586582666439639</c:v>
                </c:pt>
                <c:pt idx="1">
                  <c:v>48.186616720585732</c:v>
                </c:pt>
                <c:pt idx="2">
                  <c:v>64.098360655737707</c:v>
                </c:pt>
                <c:pt idx="3">
                  <c:v>39.244663382594418</c:v>
                </c:pt>
                <c:pt idx="4">
                  <c:v>69.967532467532465</c:v>
                </c:pt>
              </c:numCache>
            </c:numRef>
          </c:val>
          <c:smooth val="0"/>
        </c:ser>
        <c:ser>
          <c:idx val="13"/>
          <c:order val="9"/>
          <c:tx>
            <c:strRef>
              <c:f>'Initial CP Conferences'!$B$21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Conferences'!$K$21:$O$21</c:f>
              <c:numCache>
                <c:formatCode>#,##0.0</c:formatCode>
                <c:ptCount val="5"/>
                <c:pt idx="0">
                  <c:v>15.325670498084291</c:v>
                </c:pt>
                <c:pt idx="1">
                  <c:v>14.836289222373807</c:v>
                </c:pt>
                <c:pt idx="2">
                  <c:v>15.483870967741934</c:v>
                </c:pt>
                <c:pt idx="3">
                  <c:v>11.67192429022082</c:v>
                </c:pt>
                <c:pt idx="4">
                  <c:v>11.40625</c:v>
                </c:pt>
              </c:numCache>
            </c:numRef>
          </c:val>
          <c:smooth val="0"/>
        </c:ser>
        <c:ser>
          <c:idx val="15"/>
          <c:order val="10"/>
          <c:tx>
            <c:strRef>
              <c:f>'Initial CP Conferences'!$B$22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Conferences'!$K$22:$O$22</c:f>
              <c:numCache>
                <c:formatCode>#,##0.0</c:formatCode>
                <c:ptCount val="5"/>
                <c:pt idx="0">
                  <c:v>27.198021962039125</c:v>
                </c:pt>
                <c:pt idx="1">
                  <c:v>35.812274368231051</c:v>
                </c:pt>
                <c:pt idx="2">
                  <c:v>35.94202898550725</c:v>
                </c:pt>
                <c:pt idx="3">
                  <c:v>34.84195402298851</c:v>
                </c:pt>
                <c:pt idx="4">
                  <c:v>43.977191732002851</c:v>
                </c:pt>
              </c:numCache>
            </c:numRef>
          </c:val>
          <c:smooth val="0"/>
        </c:ser>
        <c:ser>
          <c:idx val="16"/>
          <c:order val="11"/>
          <c:tx>
            <c:strRef>
              <c:f>'Initial CP Conferences'!$B$23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Conferences'!$K$23:$O$23</c:f>
              <c:numCache>
                <c:formatCode>#,##0.0</c:formatCode>
                <c:ptCount val="5"/>
                <c:pt idx="0">
                  <c:v>73.494917904612976</c:v>
                </c:pt>
                <c:pt idx="1">
                  <c:v>80.933852140077818</c:v>
                </c:pt>
                <c:pt idx="2">
                  <c:v>51.529411764705884</c:v>
                </c:pt>
                <c:pt idx="3">
                  <c:v>46.572104018912533</c:v>
                </c:pt>
                <c:pt idx="4">
                  <c:v>60.798122065727696</c:v>
                </c:pt>
              </c:numCache>
            </c:numRef>
          </c:val>
          <c:smooth val="0"/>
        </c:ser>
        <c:ser>
          <c:idx val="17"/>
          <c:order val="12"/>
          <c:tx>
            <c:strRef>
              <c:f>'Initial CP Conferences'!$B$24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Conferences'!$K$24:$O$24</c:f>
              <c:numCache>
                <c:formatCode>#,##0.0</c:formatCode>
                <c:ptCount val="5"/>
                <c:pt idx="0">
                  <c:v>65.654899373144175</c:v>
                </c:pt>
                <c:pt idx="1">
                  <c:v>88.111435050210574</c:v>
                </c:pt>
                <c:pt idx="2">
                  <c:v>63.772455089820362</c:v>
                </c:pt>
                <c:pt idx="3">
                  <c:v>50.882352941176471</c:v>
                </c:pt>
                <c:pt idx="4">
                  <c:v>65.994236311239192</c:v>
                </c:pt>
              </c:numCache>
            </c:numRef>
          </c:val>
          <c:smooth val="0"/>
        </c:ser>
        <c:ser>
          <c:idx val="19"/>
          <c:order val="13"/>
          <c:tx>
            <c:strRef>
              <c:f>'Initial CP Conferences'!$B$25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Conferences'!$K$25:$O$25</c:f>
              <c:numCache>
                <c:formatCode>#,##0.0</c:formatCode>
                <c:ptCount val="5"/>
                <c:pt idx="0">
                  <c:v>46.133853151397012</c:v>
                </c:pt>
                <c:pt idx="1">
                  <c:v>47.904191616766468</c:v>
                </c:pt>
                <c:pt idx="2">
                  <c:v>64.973262032085557</c:v>
                </c:pt>
                <c:pt idx="3">
                  <c:v>52.89473684210526</c:v>
                </c:pt>
                <c:pt idx="4">
                  <c:v>102.05655526992288</c:v>
                </c:pt>
              </c:numCache>
            </c:numRef>
          </c:val>
          <c:smooth val="0"/>
        </c:ser>
        <c:ser>
          <c:idx val="20"/>
          <c:order val="14"/>
          <c:tx>
            <c:strRef>
              <c:f>'Initial CP Conferences'!$B$26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Conferences'!$K$26:$O$26</c:f>
              <c:numCache>
                <c:formatCode>#,##0.0</c:formatCode>
                <c:ptCount val="5"/>
                <c:pt idx="0">
                  <c:v>78.128601060152107</c:v>
                </c:pt>
                <c:pt idx="1">
                  <c:v>100.87719298245614</c:v>
                </c:pt>
                <c:pt idx="2">
                  <c:v>94.805194805194802</c:v>
                </c:pt>
                <c:pt idx="3">
                  <c:v>91.612903225806448</c:v>
                </c:pt>
                <c:pt idx="4">
                  <c:v>97.679324894514778</c:v>
                </c:pt>
              </c:numCache>
            </c:numRef>
          </c:val>
          <c:smooth val="0"/>
        </c:ser>
        <c:ser>
          <c:idx val="22"/>
          <c:order val="15"/>
          <c:tx>
            <c:strRef>
              <c:f>'Initial CP Conferences'!$B$27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Conferences'!$K$27:$O$27</c:f>
              <c:numCache>
                <c:formatCode>#,##0.0</c:formatCode>
                <c:ptCount val="5"/>
                <c:pt idx="0">
                  <c:v>21.485018109976949</c:v>
                </c:pt>
                <c:pt idx="1">
                  <c:v>27.063269535535778</c:v>
                </c:pt>
                <c:pt idx="2">
                  <c:v>39.352226720647778</c:v>
                </c:pt>
                <c:pt idx="3">
                  <c:v>42.1875</c:v>
                </c:pt>
                <c:pt idx="4">
                  <c:v>44.563492063492063</c:v>
                </c:pt>
              </c:numCache>
            </c:numRef>
          </c:val>
          <c:smooth val="0"/>
        </c:ser>
        <c:ser>
          <c:idx val="23"/>
          <c:order val="16"/>
          <c:tx>
            <c:strRef>
              <c:f>'Initial CP Conferences'!$B$28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Conferences'!$K$28:$O$28</c:f>
              <c:numCache>
                <c:formatCode>#,##0.0</c:formatCode>
                <c:ptCount val="5"/>
                <c:pt idx="0">
                  <c:v>#N/A</c:v>
                </c:pt>
                <c:pt idx="1">
                  <c:v>40.283070223189981</c:v>
                </c:pt>
                <c:pt idx="2">
                  <c:v>25.706214689265536</c:v>
                </c:pt>
                <c:pt idx="3">
                  <c:v>35.097493036211695</c:v>
                </c:pt>
                <c:pt idx="4">
                  <c:v>44.257703081232492</c:v>
                </c:pt>
              </c:numCache>
            </c:numRef>
          </c:val>
          <c:smooth val="0"/>
        </c:ser>
        <c:ser>
          <c:idx val="24"/>
          <c:order val="17"/>
          <c:tx>
            <c:strRef>
              <c:f>'Initial CP Conferences'!$B$29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Conferences'!$K$29:$O$29</c:f>
              <c:numCache>
                <c:formatCode>#,##0.0</c:formatCode>
                <c:ptCount val="5"/>
                <c:pt idx="0">
                  <c:v>38.365659390770354</c:v>
                </c:pt>
                <c:pt idx="1">
                  <c:v>45.105043288732823</c:v>
                </c:pt>
                <c:pt idx="2">
                  <c:v>42.579075425790755</c:v>
                </c:pt>
                <c:pt idx="3">
                  <c:v>34.480676328502412</c:v>
                </c:pt>
                <c:pt idx="4">
                  <c:v>41.616766467065872</c:v>
                </c:pt>
              </c:numCache>
            </c:numRef>
          </c:val>
          <c:smooth val="0"/>
        </c:ser>
        <c:ser>
          <c:idx val="25"/>
          <c:order val="18"/>
          <c:tx>
            <c:strRef>
              <c:f>'Initial CP Conferences'!$B$30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Conferences'!$K$30:$O$30</c:f>
              <c:numCache>
                <c:formatCode>#,##0.0</c:formatCode>
                <c:ptCount val="5"/>
                <c:pt idx="0">
                  <c:v>26.370991908900212</c:v>
                </c:pt>
                <c:pt idx="1">
                  <c:v>30.311948204826368</c:v>
                </c:pt>
                <c:pt idx="2">
                  <c:v>31.288343558282207</c:v>
                </c:pt>
                <c:pt idx="3">
                  <c:v>26.283987915407856</c:v>
                </c:pt>
                <c:pt idx="4">
                  <c:v>31.231231231231231</c:v>
                </c:pt>
              </c:numCache>
            </c:numRef>
          </c:val>
          <c:smooth val="0"/>
        </c:ser>
        <c:ser>
          <c:idx val="26"/>
          <c:order val="19"/>
          <c:tx>
            <c:strRef>
              <c:f>'Initial CP Conferences'!$B$31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Conferences'!$K$31:$O$31</c:f>
              <c:numCache>
                <c:formatCode>#,##0.0</c:formatCode>
                <c:ptCount val="5"/>
                <c:pt idx="0">
                  <c:v>26.359600443951166</c:v>
                </c:pt>
                <c:pt idx="1">
                  <c:v>29.86725663716814</c:v>
                </c:pt>
                <c:pt idx="2">
                  <c:v>20.786516853932586</c:v>
                </c:pt>
                <c:pt idx="3">
                  <c:v>27.094972067039105</c:v>
                </c:pt>
                <c:pt idx="4">
                  <c:v>33.701657458563538</c:v>
                </c:pt>
              </c:numCache>
            </c:numRef>
          </c:val>
          <c:smooth val="0"/>
        </c:ser>
        <c:ser>
          <c:idx val="4"/>
          <c:order val="20"/>
          <c:tx>
            <c:strRef>
              <c:f>'Initial CP Conferences'!$B$32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Conferences'!$K$32:$O$32</c:f>
              <c:numCache>
                <c:formatCode>#,##0.0</c:formatCode>
                <c:ptCount val="5"/>
                <c:pt idx="0">
                  <c:v>27.693918025561921</c:v>
                </c:pt>
                <c:pt idx="1">
                  <c:v>43.508733504900626</c:v>
                </c:pt>
                <c:pt idx="2">
                  <c:v>44.695829750644883</c:v>
                </c:pt>
                <c:pt idx="3">
                  <c:v>42.513083413435865</c:v>
                </c:pt>
                <c:pt idx="4">
                  <c:v>50.609432962374143</c:v>
                </c:pt>
              </c:numCache>
            </c:numRef>
          </c:val>
          <c:smooth val="0"/>
        </c:ser>
        <c:ser>
          <c:idx val="6"/>
          <c:order val="21"/>
          <c:tx>
            <c:strRef>
              <c:f>'Initial CP Conferences'!$B$33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Conferences'!$K$33:$O$33</c:f>
              <c:numCache>
                <c:formatCode>#,##0.0</c:formatCode>
                <c:ptCount val="5"/>
                <c:pt idx="0">
                  <c:v>39.138054720630564</c:v>
                </c:pt>
                <c:pt idx="1">
                  <c:v>47.983776051568981</c:v>
                </c:pt>
                <c:pt idx="2">
                  <c:v>49.555586907449211</c:v>
                </c:pt>
                <c:pt idx="3">
                  <c:v>52.713314323316517</c:v>
                </c:pt>
                <c:pt idx="4">
                  <c:v>56.791155946998408</c:v>
                </c:pt>
              </c:numCache>
            </c:numRef>
          </c:val>
          <c:smooth val="0"/>
        </c:ser>
        <c:ser>
          <c:idx val="7"/>
          <c:order val="22"/>
          <c:tx>
            <c:strRef>
              <c:f>'Initial CP Conferences'!$Y$5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'Initial CP Conferences'!$K$11:$O$11</c:f>
              <c:numCache>
                <c:formatCode>General</c:formatCode>
                <c:ptCount val="5"/>
                <c:pt idx="0">
                  <c:v>2010</c:v>
                </c:pt>
                <c:pt idx="1">
                  <c:v>2011</c:v>
                </c:pt>
                <c:pt idx="2">
                  <c:v>2012</c:v>
                </c:pt>
                <c:pt idx="3">
                  <c:v>2013</c:v>
                </c:pt>
                <c:pt idx="4">
                  <c:v>2014</c:v>
                </c:pt>
              </c:numCache>
            </c:numRef>
          </c:cat>
          <c:val>
            <c:numRef>
              <c:f>'Initial CP Conferences'!$W$88:$AA$88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691648"/>
        <c:axId val="151693568"/>
      </c:lineChart>
      <c:catAx>
        <c:axId val="15169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693568"/>
        <c:crosses val="autoZero"/>
        <c:auto val="1"/>
        <c:lblAlgn val="ctr"/>
        <c:lblOffset val="100"/>
        <c:tickLblSkip val="1"/>
        <c:tickMarkSkip val="1"/>
        <c:noMultiLvlLbl val="0"/>
      </c:catAx>
      <c:valAx>
        <c:axId val="15169356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691648"/>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of S47 Enquiries going on to Initial Child </a:t>
            </a:r>
            <a:br>
              <a:rPr lang="en-GB"/>
            </a:br>
            <a:r>
              <a:rPr lang="en-GB"/>
              <a:t>Protection Conference</a:t>
            </a:r>
          </a:p>
        </c:rich>
      </c:tx>
      <c:layout>
        <c:manualLayout>
          <c:xMode val="edge"/>
          <c:yMode val="edge"/>
          <c:x val="0.13901227090203469"/>
          <c:y val="8.6741016109045856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'Initial CP Conferences'!$B$144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Conferences'!$D$143:$H$143</c:f>
              <c:numCache>
                <c:formatCode>General</c:formatCode>
                <c:ptCount val="5"/>
                <c:pt idx="0">
                  <c:v>2010</c:v>
                </c:pt>
                <c:pt idx="1">
                  <c:v>2011</c:v>
                </c:pt>
                <c:pt idx="2">
                  <c:v>2012</c:v>
                </c:pt>
                <c:pt idx="3">
                  <c:v>2013</c:v>
                </c:pt>
                <c:pt idx="4">
                  <c:v>2014</c:v>
                </c:pt>
              </c:numCache>
            </c:numRef>
          </c:cat>
          <c:val>
            <c:numRef>
              <c:f>'Initial CP Conferences'!$D$144:$H$144</c:f>
              <c:numCache>
                <c:formatCode>0.0%</c:formatCode>
                <c:ptCount val="5"/>
                <c:pt idx="0">
                  <c:v>0.34803921568627449</c:v>
                </c:pt>
                <c:pt idx="1">
                  <c:v>0.40322580645161288</c:v>
                </c:pt>
                <c:pt idx="2">
                  <c:v>0.30769230769230771</c:v>
                </c:pt>
                <c:pt idx="3">
                  <c:v>0.45967741935483869</c:v>
                </c:pt>
                <c:pt idx="4">
                  <c:v>0.41176470588235292</c:v>
                </c:pt>
              </c:numCache>
            </c:numRef>
          </c:val>
          <c:smooth val="0"/>
        </c:ser>
        <c:ser>
          <c:idx val="1"/>
          <c:order val="1"/>
          <c:tx>
            <c:strRef>
              <c:f>'Initial CP Conferences'!$B$145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Conferences'!$D$145:$H$145</c:f>
              <c:numCache>
                <c:formatCode>0.0%</c:formatCode>
                <c:ptCount val="5"/>
                <c:pt idx="0">
                  <c:v>1.1538461538461537</c:v>
                </c:pt>
                <c:pt idx="1">
                  <c:v>0.35649935649935649</c:v>
                </c:pt>
                <c:pt idx="2">
                  <c:v>0.29604772557792691</c:v>
                </c:pt>
                <c:pt idx="3">
                  <c:v>0.24584929757343552</c:v>
                </c:pt>
                <c:pt idx="4">
                  <c:v>0.50353773584905659</c:v>
                </c:pt>
              </c:numCache>
            </c:numRef>
          </c:val>
          <c:smooth val="0"/>
        </c:ser>
        <c:ser>
          <c:idx val="2"/>
          <c:order val="2"/>
          <c:tx>
            <c:strRef>
              <c:f>'Initial CP Conferences'!$B$146</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Conferences'!$D$146:$H$146</c:f>
              <c:numCache>
                <c:formatCode>0.0%</c:formatCode>
                <c:ptCount val="5"/>
                <c:pt idx="0">
                  <c:v>0.59450726978998381</c:v>
                </c:pt>
                <c:pt idx="1">
                  <c:v>0.45124999999999998</c:v>
                </c:pt>
                <c:pt idx="2">
                  <c:v>0.41111111111111109</c:v>
                </c:pt>
                <c:pt idx="3">
                  <c:v>0.39250814332247558</c:v>
                </c:pt>
                <c:pt idx="4">
                  <c:v>0.36978579481397972</c:v>
                </c:pt>
              </c:numCache>
            </c:numRef>
          </c:val>
          <c:smooth val="0"/>
        </c:ser>
        <c:ser>
          <c:idx val="5"/>
          <c:order val="3"/>
          <c:tx>
            <c:strRef>
              <c:f>'Initial CP Conferences'!$B$147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Conferences'!$D$147:$H$147</c:f>
              <c:numCache>
                <c:formatCode>0.0%</c:formatCode>
                <c:ptCount val="5"/>
                <c:pt idx="0">
                  <c:v>0.30532786885245899</c:v>
                </c:pt>
                <c:pt idx="1">
                  <c:v>0.22222222222222221</c:v>
                </c:pt>
                <c:pt idx="2">
                  <c:v>0.38323621694307486</c:v>
                </c:pt>
                <c:pt idx="3">
                  <c:v>0.40365239294710326</c:v>
                </c:pt>
                <c:pt idx="4">
                  <c:v>0.46554252199413487</c:v>
                </c:pt>
              </c:numCache>
            </c:numRef>
          </c:val>
          <c:smooth val="0"/>
        </c:ser>
        <c:ser>
          <c:idx val="3"/>
          <c:order val="4"/>
          <c:tx>
            <c:strRef>
              <c:f>'Initial CP Conferences'!$B$148</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Conferences'!$D$148:$H$148</c:f>
              <c:numCache>
                <c:formatCode>0.0%</c:formatCode>
                <c:ptCount val="5"/>
                <c:pt idx="0">
                  <c:v>0.64968152866242035</c:v>
                </c:pt>
                <c:pt idx="1">
                  <c:v>0.35655994978028877</c:v>
                </c:pt>
                <c:pt idx="2">
                  <c:v>0.16782006920415224</c:v>
                </c:pt>
                <c:pt idx="3">
                  <c:v>0.57781919850885366</c:v>
                </c:pt>
                <c:pt idx="4">
                  <c:v>0.73129921259842523</c:v>
                </c:pt>
              </c:numCache>
            </c:numRef>
          </c:val>
          <c:smooth val="0"/>
        </c:ser>
        <c:ser>
          <c:idx val="9"/>
          <c:order val="5"/>
          <c:tx>
            <c:strRef>
              <c:f>'Initial CP Conferences'!$B$149</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Conferences'!$D$149:$H$149</c:f>
              <c:numCache>
                <c:formatCode>0.0%</c:formatCode>
                <c:ptCount val="5"/>
                <c:pt idx="0">
                  <c:v>0.52901281085154483</c:v>
                </c:pt>
                <c:pt idx="1">
                  <c:v>0.48505506030414264</c:v>
                </c:pt>
                <c:pt idx="2">
                  <c:v>0.54856850715746419</c:v>
                </c:pt>
                <c:pt idx="3">
                  <c:v>0.55550755939524843</c:v>
                </c:pt>
                <c:pt idx="4">
                  <c:v>0.55426497277676956</c:v>
                </c:pt>
              </c:numCache>
            </c:numRef>
          </c:val>
          <c:smooth val="0"/>
        </c:ser>
        <c:ser>
          <c:idx val="10"/>
          <c:order val="6"/>
          <c:tx>
            <c:strRef>
              <c:f>'Initial CP Conferences'!$B$150</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Conferences'!$D$150:$H$150</c:f>
              <c:numCache>
                <c:formatCode>0.0%</c:formatCode>
                <c:ptCount val="5"/>
                <c:pt idx="0">
                  <c:v>0.27874564459930312</c:v>
                </c:pt>
                <c:pt idx="1">
                  <c:v>#N/A</c:v>
                </c:pt>
                <c:pt idx="2">
                  <c:v>0.26778242677824265</c:v>
                </c:pt>
                <c:pt idx="3">
                  <c:v>0.34491315136476425</c:v>
                </c:pt>
                <c:pt idx="4">
                  <c:v>0.50297029702970297</c:v>
                </c:pt>
              </c:numCache>
            </c:numRef>
          </c:val>
          <c:smooth val="0"/>
        </c:ser>
        <c:ser>
          <c:idx val="11"/>
          <c:order val="7"/>
          <c:tx>
            <c:strRef>
              <c:f>'Initial CP Conferences'!$B$151</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Conferences'!$D$151:$H$151</c:f>
              <c:numCache>
                <c:formatCode>0.0%</c:formatCode>
                <c:ptCount val="5"/>
                <c:pt idx="0">
                  <c:v>#N/A</c:v>
                </c:pt>
                <c:pt idx="1">
                  <c:v>0.30003462603878117</c:v>
                </c:pt>
                <c:pt idx="2">
                  <c:v>0.24738087191618791</c:v>
                </c:pt>
                <c:pt idx="3">
                  <c:v>0.35084572014351617</c:v>
                </c:pt>
                <c:pt idx="4">
                  <c:v>0.38975888640318168</c:v>
                </c:pt>
              </c:numCache>
            </c:numRef>
          </c:val>
          <c:smooth val="0"/>
        </c:ser>
        <c:ser>
          <c:idx val="12"/>
          <c:order val="8"/>
          <c:tx>
            <c:strRef>
              <c:f>'Initial CP Conferences'!$B$152</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Conferences'!$D$152:$H$152</c:f>
              <c:numCache>
                <c:formatCode>0.0%</c:formatCode>
                <c:ptCount val="5"/>
                <c:pt idx="0">
                  <c:v>0.44092827004219409</c:v>
                </c:pt>
                <c:pt idx="1">
                  <c:v>0.52602230483271373</c:v>
                </c:pt>
                <c:pt idx="2">
                  <c:v>0.53052917232021712</c:v>
                </c:pt>
                <c:pt idx="3">
                  <c:v>0.40715502555366268</c:v>
                </c:pt>
                <c:pt idx="4">
                  <c:v>0.49597238204833144</c:v>
                </c:pt>
              </c:numCache>
            </c:numRef>
          </c:val>
          <c:smooth val="0"/>
        </c:ser>
        <c:ser>
          <c:idx val="13"/>
          <c:order val="9"/>
          <c:tx>
            <c:strRef>
              <c:f>'Initial CP Conferences'!$B$153</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Conferences'!$D$153:$H$153</c:f>
              <c:numCache>
                <c:formatCode>0.0%</c:formatCode>
                <c:ptCount val="5"/>
                <c:pt idx="0">
                  <c:v>0.26112759643916916</c:v>
                </c:pt>
                <c:pt idx="1">
                  <c:v>0.22137404580152673</c:v>
                </c:pt>
                <c:pt idx="2">
                  <c:v>0.34163701067615659</c:v>
                </c:pt>
                <c:pt idx="3">
                  <c:v>0.18974358974358974</c:v>
                </c:pt>
                <c:pt idx="4">
                  <c:v>0.13721804511278196</c:v>
                </c:pt>
              </c:numCache>
            </c:numRef>
          </c:val>
          <c:smooth val="0"/>
        </c:ser>
        <c:ser>
          <c:idx val="15"/>
          <c:order val="10"/>
          <c:tx>
            <c:strRef>
              <c:f>'Initial CP Conferences'!$B$154</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Conferences'!$D$154:$H$154</c:f>
              <c:numCache>
                <c:formatCode>0.0%</c:formatCode>
                <c:ptCount val="5"/>
                <c:pt idx="0">
                  <c:v>0.53200568990042674</c:v>
                </c:pt>
                <c:pt idx="1">
                  <c:v>0.52598091198303287</c:v>
                </c:pt>
                <c:pt idx="2">
                  <c:v>0.40722495894909688</c:v>
                </c:pt>
                <c:pt idx="3">
                  <c:v>0.36938309215536941</c:v>
                </c:pt>
                <c:pt idx="4">
                  <c:v>0.39001264222503162</c:v>
                </c:pt>
              </c:numCache>
            </c:numRef>
          </c:val>
          <c:smooth val="0"/>
        </c:ser>
        <c:ser>
          <c:idx val="16"/>
          <c:order val="11"/>
          <c:tx>
            <c:strRef>
              <c:f>'Initial CP Conferences'!$B$155</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Conferences'!$D$155:$H$155</c:f>
              <c:numCache>
                <c:formatCode>0.0%</c:formatCode>
                <c:ptCount val="5"/>
                <c:pt idx="0">
                  <c:v>0.65734265734265729</c:v>
                </c:pt>
                <c:pt idx="1">
                  <c:v>0.5799256505576208</c:v>
                </c:pt>
                <c:pt idx="2">
                  <c:v>0.34112149532710279</c:v>
                </c:pt>
                <c:pt idx="3">
                  <c:v>0.26058201058201058</c:v>
                </c:pt>
                <c:pt idx="4">
                  <c:v>0.26509723643807576</c:v>
                </c:pt>
              </c:numCache>
            </c:numRef>
          </c:val>
          <c:smooth val="0"/>
        </c:ser>
        <c:ser>
          <c:idx val="17"/>
          <c:order val="12"/>
          <c:tx>
            <c:strRef>
              <c:f>'Initial CP Conferences'!$B$156</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Conferences'!$D$156:$H$156</c:f>
              <c:numCache>
                <c:formatCode>0.0%</c:formatCode>
                <c:ptCount val="5"/>
                <c:pt idx="0">
                  <c:v>0.39173228346456695</c:v>
                </c:pt>
                <c:pt idx="1">
                  <c:v>0.39824304538799415</c:v>
                </c:pt>
                <c:pt idx="2">
                  <c:v>0.30428571428571427</c:v>
                </c:pt>
                <c:pt idx="3">
                  <c:v>0.27993527508090615</c:v>
                </c:pt>
                <c:pt idx="4">
                  <c:v>0.4111310592459605</c:v>
                </c:pt>
              </c:numCache>
            </c:numRef>
          </c:val>
          <c:smooth val="0"/>
        </c:ser>
        <c:ser>
          <c:idx val="19"/>
          <c:order val="13"/>
          <c:tx>
            <c:strRef>
              <c:f>'Initial CP Conferences'!$B$157</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Conferences'!$D$157:$H$157</c:f>
              <c:numCache>
                <c:formatCode>0.0%</c:formatCode>
                <c:ptCount val="5"/>
                <c:pt idx="0">
                  <c:v>0.32346241457858771</c:v>
                </c:pt>
                <c:pt idx="1">
                  <c:v>0.40970350404312667</c:v>
                </c:pt>
                <c:pt idx="2">
                  <c:v>0.4550561797752809</c:v>
                </c:pt>
                <c:pt idx="3">
                  <c:v>0.42948717948717946</c:v>
                </c:pt>
                <c:pt idx="4">
                  <c:v>0.43722466960352424</c:v>
                </c:pt>
              </c:numCache>
            </c:numRef>
          </c:val>
          <c:smooth val="0"/>
        </c:ser>
        <c:ser>
          <c:idx val="20"/>
          <c:order val="14"/>
          <c:tx>
            <c:strRef>
              <c:f>'Initial CP Conferences'!$B$158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Conferences'!$D$158:$H$158</c:f>
              <c:numCache>
                <c:formatCode>0.0%</c:formatCode>
                <c:ptCount val="5"/>
                <c:pt idx="0">
                  <c:v>0.40794223826714804</c:v>
                </c:pt>
                <c:pt idx="1">
                  <c:v>0.36908783783783783</c:v>
                </c:pt>
                <c:pt idx="2">
                  <c:v>0.31510791366906477</c:v>
                </c:pt>
                <c:pt idx="3">
                  <c:v>0.32078313253012047</c:v>
                </c:pt>
                <c:pt idx="4">
                  <c:v>0.2977491961414791</c:v>
                </c:pt>
              </c:numCache>
            </c:numRef>
          </c:val>
          <c:smooth val="0"/>
        </c:ser>
        <c:ser>
          <c:idx val="22"/>
          <c:order val="15"/>
          <c:tx>
            <c:strRef>
              <c:f>'Initial CP Conferences'!$B$159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Conferences'!$D$159:$H$159</c:f>
              <c:numCache>
                <c:formatCode>0.0%</c:formatCode>
                <c:ptCount val="5"/>
                <c:pt idx="0">
                  <c:v>0.30723955267804592</c:v>
                </c:pt>
                <c:pt idx="1">
                  <c:v>0.30355515041020964</c:v>
                </c:pt>
                <c:pt idx="2">
                  <c:v>0.30916030534351147</c:v>
                </c:pt>
                <c:pt idx="3">
                  <c:v>0.40500000000000003</c:v>
                </c:pt>
                <c:pt idx="4">
                  <c:v>0.42928134556574926</c:v>
                </c:pt>
              </c:numCache>
            </c:numRef>
          </c:val>
          <c:smooth val="0"/>
        </c:ser>
        <c:ser>
          <c:idx val="23"/>
          <c:order val="16"/>
          <c:tx>
            <c:strRef>
              <c:f>'Initial CP Conferences'!$B$160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Conferences'!$D$160:$H$160</c:f>
              <c:numCache>
                <c:formatCode>0.0%</c:formatCode>
                <c:ptCount val="5"/>
                <c:pt idx="0">
                  <c:v>#N/A</c:v>
                </c:pt>
                <c:pt idx="1">
                  <c:v>0.4099722991689751</c:v>
                </c:pt>
                <c:pt idx="2">
                  <c:v>0.33828996282527879</c:v>
                </c:pt>
                <c:pt idx="3">
                  <c:v>0.36311239193083572</c:v>
                </c:pt>
                <c:pt idx="4">
                  <c:v>0.40306122448979592</c:v>
                </c:pt>
              </c:numCache>
            </c:numRef>
          </c:val>
          <c:smooth val="0"/>
        </c:ser>
        <c:ser>
          <c:idx val="24"/>
          <c:order val="17"/>
          <c:tx>
            <c:strRef>
              <c:f>'Initial CP Conferences'!$B$161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Conferences'!$D$161:$H$161</c:f>
              <c:numCache>
                <c:formatCode>0.0%</c:formatCode>
                <c:ptCount val="5"/>
                <c:pt idx="0">
                  <c:v>0.47124719940253923</c:v>
                </c:pt>
                <c:pt idx="1">
                  <c:v>0.42571428571428571</c:v>
                </c:pt>
                <c:pt idx="2">
                  <c:v>0.32558139534883723</c:v>
                </c:pt>
                <c:pt idx="3">
                  <c:v>0.30748519116855144</c:v>
                </c:pt>
                <c:pt idx="4">
                  <c:v>0.41566985645933013</c:v>
                </c:pt>
              </c:numCache>
            </c:numRef>
          </c:val>
          <c:smooth val="0"/>
        </c:ser>
        <c:ser>
          <c:idx val="25"/>
          <c:order val="18"/>
          <c:tx>
            <c:strRef>
              <c:f>'Initial CP Conferences'!$B$162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Conferences'!$D$162:$H$162</c:f>
              <c:numCache>
                <c:formatCode>0.0%</c:formatCode>
                <c:ptCount val="5"/>
                <c:pt idx="0">
                  <c:v>0.2565597667638484</c:v>
                </c:pt>
                <c:pt idx="1">
                  <c:v>0.30746268656716419</c:v>
                </c:pt>
                <c:pt idx="2">
                  <c:v>0.3</c:v>
                </c:pt>
                <c:pt idx="3">
                  <c:v>0.31294964028776978</c:v>
                </c:pt>
                <c:pt idx="4">
                  <c:v>0.26943005181347152</c:v>
                </c:pt>
              </c:numCache>
            </c:numRef>
          </c:val>
          <c:smooth val="0"/>
        </c:ser>
        <c:ser>
          <c:idx val="26"/>
          <c:order val="19"/>
          <c:tx>
            <c:strRef>
              <c:f>'Initial CP Conferences'!$B$163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Conferences'!$D$163:$H$163</c:f>
              <c:numCache>
                <c:formatCode>0.0%</c:formatCode>
                <c:ptCount val="5"/>
                <c:pt idx="0">
                  <c:v>0.47029702970297027</c:v>
                </c:pt>
                <c:pt idx="1">
                  <c:v>0.48214285714285715</c:v>
                </c:pt>
                <c:pt idx="2">
                  <c:v>0.31623931623931623</c:v>
                </c:pt>
                <c:pt idx="3">
                  <c:v>0.37022900763358779</c:v>
                </c:pt>
                <c:pt idx="4">
                  <c:v>0.46564885496183206</c:v>
                </c:pt>
              </c:numCache>
            </c:numRef>
          </c:val>
          <c:smooth val="0"/>
        </c:ser>
        <c:ser>
          <c:idx val="4"/>
          <c:order val="20"/>
          <c:tx>
            <c:strRef>
              <c:f>'Initial CP Conferences'!$B$164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Conferences'!$D$164:$H$164</c:f>
              <c:numCache>
                <c:formatCode>0.0%</c:formatCode>
                <c:ptCount val="5"/>
                <c:pt idx="0" formatCode="0%">
                  <c:v>0.43550203586589276</c:v>
                </c:pt>
                <c:pt idx="1">
                  <c:v>0.36304655731712887</c:v>
                </c:pt>
                <c:pt idx="2">
                  <c:v>0.34021925877444165</c:v>
                </c:pt>
                <c:pt idx="3">
                  <c:v>0.36918011500649228</c:v>
                </c:pt>
                <c:pt idx="4">
                  <c:v>0.41467650890143293</c:v>
                </c:pt>
              </c:numCache>
            </c:numRef>
          </c:val>
          <c:smooth val="0"/>
        </c:ser>
        <c:ser>
          <c:idx val="6"/>
          <c:order val="21"/>
          <c:tx>
            <c:strRef>
              <c:f>'Initial CP Conferences'!$B$165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'Initial CP Conferences'!$D$143:$H$143</c:f>
              <c:numCache>
                <c:formatCode>General</c:formatCode>
                <c:ptCount val="5"/>
                <c:pt idx="0">
                  <c:v>2010</c:v>
                </c:pt>
                <c:pt idx="1">
                  <c:v>2011</c:v>
                </c:pt>
                <c:pt idx="2">
                  <c:v>2012</c:v>
                </c:pt>
                <c:pt idx="3">
                  <c:v>2013</c:v>
                </c:pt>
                <c:pt idx="4">
                  <c:v>2014</c:v>
                </c:pt>
              </c:numCache>
            </c:numRef>
          </c:cat>
          <c:val>
            <c:numRef>
              <c:f>'Initial CP Conferences'!$D$165:$H$165</c:f>
              <c:numCache>
                <c:formatCode>0.0%</c:formatCode>
                <c:ptCount val="5"/>
                <c:pt idx="0" formatCode="0%">
                  <c:v>0.49144811858608894</c:v>
                </c:pt>
                <c:pt idx="1">
                  <c:v>0.47448522829006268</c:v>
                </c:pt>
                <c:pt idx="2">
                  <c:v>0.45107954089413277</c:v>
                </c:pt>
                <c:pt idx="3">
                  <c:v>0.47284747363450336</c:v>
                </c:pt>
                <c:pt idx="4">
                  <c:v>0.45750578987999158</c:v>
                </c:pt>
              </c:numCache>
            </c:numRef>
          </c:val>
          <c:smooth val="0"/>
        </c:ser>
        <c:ser>
          <c:idx val="7"/>
          <c:order val="22"/>
          <c:tx>
            <c:strRef>
              <c:f>'Initial CP Conferences'!$Y$5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'Initial CP Conferences'!$W$176:$AA$176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342528"/>
        <c:axId val="152344448"/>
      </c:lineChart>
      <c:catAx>
        <c:axId val="152342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344448"/>
        <c:crosses val="autoZero"/>
        <c:auto val="1"/>
        <c:lblAlgn val="ctr"/>
        <c:lblOffset val="100"/>
        <c:tickLblSkip val="1"/>
        <c:tickMarkSkip val="1"/>
        <c:noMultiLvlLbl val="0"/>
      </c:catAx>
      <c:valAx>
        <c:axId val="152344448"/>
        <c:scaling>
          <c:orientation val="minMax"/>
          <c:max val="1"/>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342528"/>
        <c:crosses val="autoZero"/>
        <c:crossBetween val="between"/>
      </c:valAx>
      <c:spPr>
        <a:noFill/>
        <a:ln w="3175">
          <a:solidFill>
            <a:srgbClr val="000000"/>
          </a:solidFill>
          <a:prstDash val="solid"/>
        </a:ln>
      </c:spPr>
    </c:plotArea>
    <c:legend>
      <c:legendPos val="r"/>
      <c:layout>
        <c:manualLayout>
          <c:xMode val="edge"/>
          <c:yMode val="edge"/>
          <c:x val="0.68194406733641066"/>
          <c:y val="8.0567280391066365E-2"/>
          <c:w val="0.31805590895024582"/>
          <c:h val="0.8069988696668390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 Initial CP Conferences completed within 15 days of </a:t>
            </a:r>
            <a:br>
              <a:rPr lang="en-GB"/>
            </a:br>
            <a:r>
              <a:rPr lang="en-GB"/>
              <a:t>the S47 Enquiry which led to Conference</a:t>
            </a:r>
          </a:p>
        </c:rich>
      </c:tx>
      <c:layout>
        <c:manualLayout>
          <c:xMode val="edge"/>
          <c:yMode val="edge"/>
          <c:x val="0.13901227090203469"/>
          <c:y val="1.1152416356877323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'Initial CP Conferences'!$B$188</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Conferences'!$D$187:$H$187</c:f>
              <c:numCache>
                <c:formatCode>General</c:formatCode>
                <c:ptCount val="5"/>
                <c:pt idx="0">
                  <c:v>2010</c:v>
                </c:pt>
                <c:pt idx="1">
                  <c:v>2011</c:v>
                </c:pt>
                <c:pt idx="2">
                  <c:v>2012</c:v>
                </c:pt>
                <c:pt idx="3">
                  <c:v>2013</c:v>
                </c:pt>
                <c:pt idx="4">
                  <c:v>2014</c:v>
                </c:pt>
              </c:numCache>
            </c:numRef>
          </c:cat>
          <c:val>
            <c:numRef>
              <c:f>'Initial CP Conferences'!$D$188:$H$188</c:f>
              <c:numCache>
                <c:formatCode>0.0%</c:formatCode>
                <c:ptCount val="5"/>
                <c:pt idx="0">
                  <c:v>0.69</c:v>
                </c:pt>
                <c:pt idx="1">
                  <c:v>0.65</c:v>
                </c:pt>
                <c:pt idx="2">
                  <c:v>0.71900000000000008</c:v>
                </c:pt>
                <c:pt idx="3">
                  <c:v>0.50877192982456143</c:v>
                </c:pt>
                <c:pt idx="4">
                  <c:v>0.51428571428571423</c:v>
                </c:pt>
              </c:numCache>
            </c:numRef>
          </c:val>
          <c:smooth val="0"/>
        </c:ser>
        <c:ser>
          <c:idx val="1"/>
          <c:order val="1"/>
          <c:tx>
            <c:strRef>
              <c:f>'Initial CP Conferences'!$B$189</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Conferences'!$D$189:$H$189</c:f>
              <c:numCache>
                <c:formatCode>0.0%</c:formatCode>
                <c:ptCount val="5"/>
                <c:pt idx="0">
                  <c:v>0.71499999999999997</c:v>
                </c:pt>
                <c:pt idx="1">
                  <c:v>0.65300000000000002</c:v>
                </c:pt>
                <c:pt idx="2">
                  <c:v>0.78200000000000003</c:v>
                </c:pt>
                <c:pt idx="3">
                  <c:v>0.60519480519480517</c:v>
                </c:pt>
                <c:pt idx="4">
                  <c:v>0.76580796252927397</c:v>
                </c:pt>
              </c:numCache>
            </c:numRef>
          </c:val>
          <c:smooth val="0"/>
        </c:ser>
        <c:ser>
          <c:idx val="2"/>
          <c:order val="2"/>
          <c:tx>
            <c:strRef>
              <c:f>'Initial CP Conferences'!$B$190</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Conferences'!$D$190:$H$190</c:f>
              <c:numCache>
                <c:formatCode>0.0%</c:formatCode>
                <c:ptCount val="5"/>
                <c:pt idx="0">
                  <c:v>0.878</c:v>
                </c:pt>
                <c:pt idx="1">
                  <c:v>0.64</c:v>
                </c:pt>
                <c:pt idx="2">
                  <c:v>0.53500000000000003</c:v>
                </c:pt>
                <c:pt idx="3">
                  <c:v>0.51867219917012453</c:v>
                </c:pt>
                <c:pt idx="4">
                  <c:v>0.38414634146341464</c:v>
                </c:pt>
              </c:numCache>
            </c:numRef>
          </c:val>
          <c:smooth val="0"/>
        </c:ser>
        <c:ser>
          <c:idx val="5"/>
          <c:order val="3"/>
          <c:tx>
            <c:strRef>
              <c:f>'Initial CP Conferences'!$B$191</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Conferences'!$D$191:$H$191</c:f>
              <c:numCache>
                <c:formatCode>0.0%</c:formatCode>
                <c:ptCount val="5"/>
                <c:pt idx="1">
                  <c:v>0.34499999999999997</c:v>
                </c:pt>
                <c:pt idx="2">
                  <c:v>0.502</c:v>
                </c:pt>
                <c:pt idx="3">
                  <c:v>0.48985959438377535</c:v>
                </c:pt>
                <c:pt idx="4">
                  <c:v>0.55748031496062989</c:v>
                </c:pt>
              </c:numCache>
            </c:numRef>
          </c:val>
          <c:smooth val="0"/>
        </c:ser>
        <c:ser>
          <c:idx val="3"/>
          <c:order val="4"/>
          <c:tx>
            <c:strRef>
              <c:f>'Initial CP Conferences'!$B$192</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Conferences'!$D$192:$H$192</c:f>
              <c:numCache>
                <c:formatCode>0.0%</c:formatCode>
                <c:ptCount val="5"/>
                <c:pt idx="1">
                  <c:v>0.85</c:v>
                </c:pt>
                <c:pt idx="2">
                  <c:v>0.72900000000000009</c:v>
                </c:pt>
                <c:pt idx="3">
                  <c:v>0.43225806451612903</c:v>
                </c:pt>
                <c:pt idx="4">
                  <c:v>0.60161507402422609</c:v>
                </c:pt>
              </c:numCache>
            </c:numRef>
          </c:val>
          <c:smooth val="0"/>
        </c:ser>
        <c:ser>
          <c:idx val="9"/>
          <c:order val="5"/>
          <c:tx>
            <c:strRef>
              <c:f>'Initial CP Conferences'!$B$193</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Conferences'!$D$193:$H$193</c:f>
              <c:numCache>
                <c:formatCode>0.0%</c:formatCode>
                <c:ptCount val="5"/>
                <c:pt idx="0">
                  <c:v>0.58499999999999996</c:v>
                </c:pt>
                <c:pt idx="1">
                  <c:v>0.59399999999999997</c:v>
                </c:pt>
                <c:pt idx="2">
                  <c:v>0.69099999999999995</c:v>
                </c:pt>
                <c:pt idx="3">
                  <c:v>0.76049766718506995</c:v>
                </c:pt>
                <c:pt idx="4">
                  <c:v>0.6902423051735429</c:v>
                </c:pt>
              </c:numCache>
            </c:numRef>
          </c:val>
          <c:smooth val="0"/>
        </c:ser>
        <c:ser>
          <c:idx val="10"/>
          <c:order val="6"/>
          <c:tx>
            <c:strRef>
              <c:f>'Initial CP Conferences'!$B$194</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Conferences'!$D$194:$H$194</c:f>
              <c:numCache>
                <c:formatCode>0.0%</c:formatCode>
                <c:ptCount val="5"/>
                <c:pt idx="0">
                  <c:v>0.57499999999999996</c:v>
                </c:pt>
                <c:pt idx="2">
                  <c:v>0.71900000000000008</c:v>
                </c:pt>
                <c:pt idx="3">
                  <c:v>0.25179856115107913</c:v>
                </c:pt>
                <c:pt idx="4">
                  <c:v>0.24803149606299213</c:v>
                </c:pt>
              </c:numCache>
            </c:numRef>
          </c:val>
          <c:smooth val="0"/>
        </c:ser>
        <c:ser>
          <c:idx val="11"/>
          <c:order val="7"/>
          <c:tx>
            <c:strRef>
              <c:f>'Initial CP Conferences'!$B$195</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Conferences'!$D$195:$H$195</c:f>
              <c:numCache>
                <c:formatCode>0.0%</c:formatCode>
                <c:ptCount val="5"/>
                <c:pt idx="1">
                  <c:v>0.374</c:v>
                </c:pt>
                <c:pt idx="2">
                  <c:v>0.45500000000000002</c:v>
                </c:pt>
                <c:pt idx="3">
                  <c:v>0.61504747991234476</c:v>
                </c:pt>
                <c:pt idx="4">
                  <c:v>0.61415816326530615</c:v>
                </c:pt>
              </c:numCache>
            </c:numRef>
          </c:val>
          <c:smooth val="0"/>
        </c:ser>
        <c:ser>
          <c:idx val="12"/>
          <c:order val="8"/>
          <c:tx>
            <c:strRef>
              <c:f>'Initial CP Conferences'!$B$196</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Conferences'!$D$196:$H$196</c:f>
              <c:numCache>
                <c:formatCode>0.0%</c:formatCode>
                <c:ptCount val="5"/>
                <c:pt idx="0">
                  <c:v>0.61199999999999999</c:v>
                </c:pt>
                <c:pt idx="1">
                  <c:v>0.69299999999999995</c:v>
                </c:pt>
                <c:pt idx="2">
                  <c:v>0.42399999999999999</c:v>
                </c:pt>
                <c:pt idx="3">
                  <c:v>0.53138075313807531</c:v>
                </c:pt>
                <c:pt idx="4">
                  <c:v>0.54756380510440839</c:v>
                </c:pt>
              </c:numCache>
            </c:numRef>
          </c:val>
          <c:smooth val="0"/>
        </c:ser>
        <c:ser>
          <c:idx val="13"/>
          <c:order val="9"/>
          <c:tx>
            <c:strRef>
              <c:f>'Initial CP Conferences'!$B$197</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Conferences'!$D$197:$H$197</c:f>
              <c:numCache>
                <c:formatCode>0.0%</c:formatCode>
                <c:ptCount val="5"/>
                <c:pt idx="0">
                  <c:v>0.84099999999999997</c:v>
                </c:pt>
                <c:pt idx="1">
                  <c:v>0.78200000000000003</c:v>
                </c:pt>
                <c:pt idx="2">
                  <c:v>1</c:v>
                </c:pt>
                <c:pt idx="3">
                  <c:v>0.94594594594594594</c:v>
                </c:pt>
                <c:pt idx="4">
                  <c:v>0.87671232876712324</c:v>
                </c:pt>
              </c:numCache>
            </c:numRef>
          </c:val>
          <c:smooth val="0"/>
        </c:ser>
        <c:ser>
          <c:idx val="15"/>
          <c:order val="10"/>
          <c:tx>
            <c:strRef>
              <c:f>'Initial CP Conferences'!$B$198</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Conferences'!$D$198:$H$198</c:f>
              <c:numCache>
                <c:formatCode>0.0%</c:formatCode>
                <c:ptCount val="5"/>
                <c:pt idx="0">
                  <c:v>0.72499999999999998</c:v>
                </c:pt>
                <c:pt idx="1">
                  <c:v>0.79</c:v>
                </c:pt>
                <c:pt idx="2">
                  <c:v>0.89800000000000002</c:v>
                </c:pt>
                <c:pt idx="3">
                  <c:v>0.85567010309278346</c:v>
                </c:pt>
                <c:pt idx="4">
                  <c:v>0.84927066450567257</c:v>
                </c:pt>
              </c:numCache>
            </c:numRef>
          </c:val>
          <c:smooth val="0"/>
        </c:ser>
        <c:ser>
          <c:idx val="16"/>
          <c:order val="11"/>
          <c:tx>
            <c:strRef>
              <c:f>'Initial CP Conferences'!$B$199</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Conferences'!$D$199:$H$199</c:f>
              <c:numCache>
                <c:formatCode>0.0%</c:formatCode>
                <c:ptCount val="5"/>
                <c:pt idx="0">
                  <c:v>0.61699999999999999</c:v>
                </c:pt>
                <c:pt idx="1">
                  <c:v>0.81700000000000006</c:v>
                </c:pt>
                <c:pt idx="2">
                  <c:v>0.81299999999999994</c:v>
                </c:pt>
                <c:pt idx="3">
                  <c:v>0.62436548223350252</c:v>
                </c:pt>
                <c:pt idx="4">
                  <c:v>0.68725868725868722</c:v>
                </c:pt>
              </c:numCache>
            </c:numRef>
          </c:val>
          <c:smooth val="0"/>
        </c:ser>
        <c:ser>
          <c:idx val="17"/>
          <c:order val="12"/>
          <c:tx>
            <c:strRef>
              <c:f>'Initial CP Conferences'!$B$200</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Conferences'!$D$200:$H$200</c:f>
              <c:numCache>
                <c:formatCode>0.0%</c:formatCode>
                <c:ptCount val="5"/>
                <c:pt idx="0">
                  <c:v>0</c:v>
                </c:pt>
                <c:pt idx="1">
                  <c:v>0.78299999999999992</c:v>
                </c:pt>
                <c:pt idx="2">
                  <c:v>0.81700000000000006</c:v>
                </c:pt>
                <c:pt idx="3">
                  <c:v>0.51445086705202314</c:v>
                </c:pt>
                <c:pt idx="4">
                  <c:v>0.83842794759825323</c:v>
                </c:pt>
              </c:numCache>
            </c:numRef>
          </c:val>
          <c:smooth val="0"/>
        </c:ser>
        <c:ser>
          <c:idx val="19"/>
          <c:order val="13"/>
          <c:tx>
            <c:strRef>
              <c:f>'Initial CP Conferences'!$B$201</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Conferences'!$D$201:$H$201</c:f>
              <c:numCache>
                <c:formatCode>0.0%</c:formatCode>
                <c:ptCount val="5"/>
                <c:pt idx="0">
                  <c:v>0.68900000000000006</c:v>
                </c:pt>
                <c:pt idx="1">
                  <c:v>0.84200000000000008</c:v>
                </c:pt>
                <c:pt idx="2">
                  <c:v>0.81700000000000006</c:v>
                </c:pt>
                <c:pt idx="3">
                  <c:v>0.76616915422885568</c:v>
                </c:pt>
                <c:pt idx="4">
                  <c:v>0.74307304785894202</c:v>
                </c:pt>
              </c:numCache>
            </c:numRef>
          </c:val>
          <c:smooth val="0"/>
        </c:ser>
        <c:ser>
          <c:idx val="20"/>
          <c:order val="14"/>
          <c:tx>
            <c:strRef>
              <c:f>'Initial CP Conferences'!$B$202</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Conferences'!$D$202:$H$202</c:f>
              <c:numCache>
                <c:formatCode>0.0%</c:formatCode>
                <c:ptCount val="5"/>
                <c:pt idx="0">
                  <c:v>0.69299999999999995</c:v>
                </c:pt>
                <c:pt idx="1">
                  <c:v>0.80099999999999993</c:v>
                </c:pt>
                <c:pt idx="2">
                  <c:v>0.72099999999999997</c:v>
                </c:pt>
                <c:pt idx="3">
                  <c:v>0.72769953051643188</c:v>
                </c:pt>
                <c:pt idx="4">
                  <c:v>0.82505399568034554</c:v>
                </c:pt>
              </c:numCache>
            </c:numRef>
          </c:val>
          <c:smooth val="0"/>
        </c:ser>
        <c:ser>
          <c:idx val="22"/>
          <c:order val="15"/>
          <c:tx>
            <c:strRef>
              <c:f>'Initial CP Conferences'!$B$203</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Conferences'!$D$203:$H$203</c:f>
              <c:numCache>
                <c:formatCode>0.0%</c:formatCode>
                <c:ptCount val="5"/>
                <c:pt idx="0">
                  <c:v>0.87</c:v>
                </c:pt>
                <c:pt idx="1">
                  <c:v>0.25700000000000001</c:v>
                </c:pt>
                <c:pt idx="2">
                  <c:v>0.21899999999999997</c:v>
                </c:pt>
                <c:pt idx="3">
                  <c:v>0.42830009496676164</c:v>
                </c:pt>
                <c:pt idx="4">
                  <c:v>0.71772039180765801</c:v>
                </c:pt>
              </c:numCache>
            </c:numRef>
          </c:val>
          <c:smooth val="0"/>
        </c:ser>
        <c:ser>
          <c:idx val="23"/>
          <c:order val="16"/>
          <c:tx>
            <c:strRef>
              <c:f>'Initial CP Conferences'!$B$204</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Conferences'!$D$204:$H$204</c:f>
              <c:numCache>
                <c:formatCode>0.0%</c:formatCode>
                <c:ptCount val="5"/>
                <c:pt idx="0">
                  <c:v>0</c:v>
                </c:pt>
                <c:pt idx="1">
                  <c:v>0.65500000000000003</c:v>
                </c:pt>
                <c:pt idx="2">
                  <c:v>0.73599999999999999</c:v>
                </c:pt>
                <c:pt idx="3">
                  <c:v>0.65079365079365081</c:v>
                </c:pt>
                <c:pt idx="4">
                  <c:v>0.65189873417721522</c:v>
                </c:pt>
              </c:numCache>
            </c:numRef>
          </c:val>
          <c:smooth val="0"/>
        </c:ser>
        <c:ser>
          <c:idx val="24"/>
          <c:order val="17"/>
          <c:tx>
            <c:strRef>
              <c:f>'Initial CP Conferences'!$B$205</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Conferences'!$D$205:$H$205</c:f>
              <c:numCache>
                <c:formatCode>0.0%</c:formatCode>
                <c:ptCount val="5"/>
                <c:pt idx="0">
                  <c:v>0.67200000000000004</c:v>
                </c:pt>
                <c:pt idx="1">
                  <c:v>0.75</c:v>
                </c:pt>
                <c:pt idx="2">
                  <c:v>0.16200000000000001</c:v>
                </c:pt>
                <c:pt idx="3">
                  <c:v>0.21190893169877409</c:v>
                </c:pt>
                <c:pt idx="4">
                  <c:v>0.46330935251798561</c:v>
                </c:pt>
              </c:numCache>
            </c:numRef>
          </c:val>
          <c:smooth val="0"/>
        </c:ser>
        <c:ser>
          <c:idx val="25"/>
          <c:order val="18"/>
          <c:tx>
            <c:strRef>
              <c:f>'Initial CP Conferences'!$B$206</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Conferences'!$D$206:$H$206</c:f>
              <c:numCache>
                <c:formatCode>0.0%</c:formatCode>
                <c:ptCount val="5"/>
                <c:pt idx="0">
                  <c:v>0.92</c:v>
                </c:pt>
                <c:pt idx="1">
                  <c:v>0.98099999999999998</c:v>
                </c:pt>
                <c:pt idx="2">
                  <c:v>0.95099999999999996</c:v>
                </c:pt>
                <c:pt idx="3">
                  <c:v>0.90804597701149425</c:v>
                </c:pt>
                <c:pt idx="4">
                  <c:v>0.79807692307692313</c:v>
                </c:pt>
              </c:numCache>
            </c:numRef>
          </c:val>
          <c:smooth val="0"/>
        </c:ser>
        <c:ser>
          <c:idx val="26"/>
          <c:order val="19"/>
          <c:tx>
            <c:strRef>
              <c:f>'Initial CP Conferences'!$B$207</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Conferences'!$D$207:$H$207</c:f>
              <c:numCache>
                <c:formatCode>0.0%</c:formatCode>
                <c:ptCount val="5"/>
                <c:pt idx="0">
                  <c:v>0.34700000000000003</c:v>
                </c:pt>
                <c:pt idx="1">
                  <c:v>0.64800000000000002</c:v>
                </c:pt>
                <c:pt idx="2">
                  <c:v>0.78400000000000003</c:v>
                </c:pt>
                <c:pt idx="3">
                  <c:v>0.89690721649484539</c:v>
                </c:pt>
                <c:pt idx="4">
                  <c:v>0.86885245901639341</c:v>
                </c:pt>
              </c:numCache>
            </c:numRef>
          </c:val>
          <c:smooth val="0"/>
        </c:ser>
        <c:ser>
          <c:idx val="4"/>
          <c:order val="20"/>
          <c:tx>
            <c:strRef>
              <c:f>'Initial CP Conferences'!$B$208</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Conferences'!$D$208:$H$208</c:f>
              <c:numCache>
                <c:formatCode>0.0%</c:formatCode>
                <c:ptCount val="5"/>
                <c:pt idx="0" formatCode="0%">
                  <c:v>0.70299999999999996</c:v>
                </c:pt>
                <c:pt idx="1">
                  <c:v>0.58299999999999996</c:v>
                </c:pt>
                <c:pt idx="2">
                  <c:v>0.54700000000000004</c:v>
                </c:pt>
                <c:pt idx="3">
                  <c:v>0.59799999999999998</c:v>
                </c:pt>
                <c:pt idx="4">
                  <c:v>0.65445026178010468</c:v>
                </c:pt>
              </c:numCache>
            </c:numRef>
          </c:val>
          <c:smooth val="0"/>
        </c:ser>
        <c:ser>
          <c:idx val="6"/>
          <c:order val="21"/>
          <c:tx>
            <c:strRef>
              <c:f>'Initial CP Conferences'!$B$209</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'Initial CP Conferences'!$D$187:$H$187</c:f>
              <c:numCache>
                <c:formatCode>General</c:formatCode>
                <c:ptCount val="5"/>
                <c:pt idx="0">
                  <c:v>2010</c:v>
                </c:pt>
                <c:pt idx="1">
                  <c:v>2011</c:v>
                </c:pt>
                <c:pt idx="2">
                  <c:v>2012</c:v>
                </c:pt>
                <c:pt idx="3">
                  <c:v>2013</c:v>
                </c:pt>
                <c:pt idx="4">
                  <c:v>2014</c:v>
                </c:pt>
              </c:numCache>
            </c:numRef>
          </c:cat>
          <c:val>
            <c:numRef>
              <c:f>'Initial CP Conferences'!$D$209:$H$209</c:f>
              <c:numCache>
                <c:formatCode>0.0%</c:formatCode>
                <c:ptCount val="5"/>
                <c:pt idx="0" formatCode="0%">
                  <c:v>0.66200000000000003</c:v>
                </c:pt>
                <c:pt idx="1">
                  <c:v>0.69200000000000006</c:v>
                </c:pt>
                <c:pt idx="2">
                  <c:v>0.72299999999999998</c:v>
                </c:pt>
                <c:pt idx="3">
                  <c:v>0.70006657789613846</c:v>
                </c:pt>
                <c:pt idx="4">
                  <c:v>0.6928976836938181</c:v>
                </c:pt>
              </c:numCache>
            </c:numRef>
          </c:val>
          <c:smooth val="0"/>
        </c:ser>
        <c:ser>
          <c:idx val="7"/>
          <c:order val="22"/>
          <c:tx>
            <c:strRef>
              <c:f>'Initial CP Conferences'!$X$5</c:f>
              <c:strCache>
                <c:ptCount val="1"/>
                <c:pt idx="0">
                  <c:v>(none)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'Initial CP Conferences'!$W$220:$AA$220</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124800"/>
        <c:axId val="152134784"/>
      </c:lineChart>
      <c:catAx>
        <c:axId val="152124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134784"/>
        <c:crosses val="autoZero"/>
        <c:auto val="1"/>
        <c:lblAlgn val="ctr"/>
        <c:lblOffset val="100"/>
        <c:tickLblSkip val="1"/>
        <c:tickMarkSkip val="1"/>
        <c:noMultiLvlLbl val="0"/>
      </c:catAx>
      <c:valAx>
        <c:axId val="152134784"/>
        <c:scaling>
          <c:orientation val="minMax"/>
          <c:max val="1.02"/>
          <c:min val="0"/>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124800"/>
        <c:crosses val="autoZero"/>
        <c:crossBetween val="between"/>
      </c:valAx>
      <c:spPr>
        <a:noFill/>
        <a:ln w="3175">
          <a:solidFill>
            <a:srgbClr val="000000"/>
          </a:solidFill>
          <a:prstDash val="solid"/>
        </a:ln>
      </c:spPr>
    </c:plotArea>
    <c:legend>
      <c:legendPos val="r"/>
      <c:layout>
        <c:manualLayout>
          <c:xMode val="edge"/>
          <c:yMode val="edge"/>
          <c:x val="0.68194406733641066"/>
          <c:y val="8.0567280391066365E-2"/>
          <c:w val="0.31805594813468829"/>
          <c:h val="0.8988265609134624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Children subject to a Child Protection Plan</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'Child Protection Plans'!$T$11</c:f>
              <c:strCache>
                <c:ptCount val="1"/>
                <c:pt idx="0">
                  <c:v>Distance</c:v>
                </c:pt>
              </c:strCache>
            </c:strRef>
          </c:tx>
          <c:spPr>
            <a:solidFill>
              <a:srgbClr val="FB994F"/>
            </a:solidFill>
            <a:ln w="25400">
              <a:noFill/>
            </a:ln>
          </c:spPr>
          <c:invertIfNegative val="0"/>
          <c:cat>
            <c:strRef>
              <c:f>'Child Protection Plans'!$B$12:$B$32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'Child Protection Plans'!$T$12:$T$32</c:f>
              <c:numCache>
                <c:formatCode>#,##0</c:formatCode>
                <c:ptCount val="21"/>
                <c:pt idx="0">
                  <c:v>2.4399785239852392</c:v>
                </c:pt>
                <c:pt idx="1">
                  <c:v>12.237462970297031</c:v>
                </c:pt>
                <c:pt idx="2">
                  <c:v>-16.717048707482991</c:v>
                </c:pt>
                <c:pt idx="3">
                  <c:v>16.687196412213737</c:v>
                </c:pt>
                <c:pt idx="4">
                  <c:v>-3.3019725590872042</c:v>
                </c:pt>
                <c:pt idx="5">
                  <c:v>1.1201687016672537</c:v>
                </c:pt>
                <c:pt idx="6">
                  <c:v>20.179331472868213</c:v>
                </c:pt>
                <c:pt idx="7">
                  <c:v>-5.0508359213759206</c:v>
                </c:pt>
                <c:pt idx="8">
                  <c:v>14.261763116883124</c:v>
                </c:pt>
                <c:pt idx="9">
                  <c:v>-38.113170000000004</c:v>
                </c:pt>
                <c:pt idx="10">
                  <c:v>-2.4265179044903746</c:v>
                </c:pt>
                <c:pt idx="11">
                  <c:v>8.2045274647887325</c:v>
                </c:pt>
                <c:pt idx="12">
                  <c:v>-0.411836541786748</c:v>
                </c:pt>
                <c:pt idx="13">
                  <c:v>18.710509228791778</c:v>
                </c:pt>
                <c:pt idx="14">
                  <c:v>1.6582995358649839</c:v>
                </c:pt>
                <c:pt idx="15">
                  <c:v>-0.35465079365079077</c:v>
                </c:pt>
                <c:pt idx="16">
                  <c:v>-7.3232912044817908</c:v>
                </c:pt>
                <c:pt idx="17">
                  <c:v>-9.6538028742514967</c:v>
                </c:pt>
                <c:pt idx="18">
                  <c:v>-9.8071432732732724</c:v>
                </c:pt>
                <c:pt idx="19">
                  <c:v>-8.8265260773480669</c:v>
                </c:pt>
                <c:pt idx="20">
                  <c:v>-1.9094225545897814</c:v>
                </c:pt>
              </c:numCache>
            </c:numRef>
          </c:val>
        </c:ser>
        <c:ser>
          <c:idx val="0"/>
          <c:order val="1"/>
          <c:tx>
            <c:strRef>
              <c:f>'Child Protection Plans'!$Y$5</c:f>
              <c:strCache>
                <c:ptCount val="1"/>
                <c:pt idx="0">
                  <c:v>Selected LA- (none)</c:v>
                </c:pt>
              </c:strCache>
            </c:strRef>
          </c:tx>
          <c:spPr>
            <a:solidFill>
              <a:srgbClr val="66FF99"/>
            </a:solidFill>
            <a:ln w="12700">
              <a:solidFill>
                <a:srgbClr val="000000"/>
              </a:solidFill>
              <a:prstDash val="solid"/>
            </a:ln>
          </c:spPr>
          <c:invertIfNegative val="0"/>
          <c:cat>
            <c:strRef>
              <c:f>'Child Protection Plans'!$B$12:$B$32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'Child Protection Plans'!$X$98:$X$117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51028096"/>
        <c:axId val="151029632"/>
      </c:barChart>
      <c:catAx>
        <c:axId val="15102809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029632"/>
        <c:crossesAt val="0"/>
        <c:auto val="1"/>
        <c:lblAlgn val="ctr"/>
        <c:lblOffset val="100"/>
        <c:noMultiLvlLbl val="0"/>
      </c:catAx>
      <c:valAx>
        <c:axId val="151029632"/>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028096"/>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Children subject to a Child Protection Plan </a:t>
            </a:r>
            <a:r>
              <a:rPr lang="en-GB"/>
              <a:t>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'Child Protection Plans'!$I$9</c:f>
              <c:strCache>
                <c:ptCount val="1"/>
                <c:pt idx="0">
                  <c:v>% Change 2011-14</c:v>
                </c:pt>
              </c:strCache>
            </c:strRef>
          </c:tx>
          <c:spPr>
            <a:solidFill>
              <a:srgbClr val="FB994F"/>
            </a:solidFill>
            <a:ln w="25400">
              <a:noFill/>
            </a:ln>
          </c:spPr>
          <c:invertIfNegative val="0"/>
          <c:cat>
            <c:strRef>
              <c:f>'Child Protection Plans'!$B$12:$B$33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 Protection Plans'!$I$12:$I$33</c:f>
              <c:numCache>
                <c:formatCode>0.0%</c:formatCode>
                <c:ptCount val="22"/>
                <c:pt idx="0">
                  <c:v>0.38461538461538464</c:v>
                </c:pt>
                <c:pt idx="1">
                  <c:v>-0.34545454545454546</c:v>
                </c:pt>
                <c:pt idx="2">
                  <c:v>-0.34239130434782611</c:v>
                </c:pt>
                <c:pt idx="3">
                  <c:v>-1.1290322580645161E-2</c:v>
                </c:pt>
                <c:pt idx="4">
                  <c:v>-3.6559139784946237E-2</c:v>
                </c:pt>
                <c:pt idx="5">
                  <c:v>0.51775956284153002</c:v>
                </c:pt>
                <c:pt idx="6">
                  <c:v>0</c:v>
                </c:pt>
                <c:pt idx="7">
                  <c:v>-0.26208178438661711</c:v>
                </c:pt>
                <c:pt idx="8">
                  <c:v>0.25174825174825177</c:v>
                </c:pt>
                <c:pt idx="9">
                  <c:v>-0.17499999999999999</c:v>
                </c:pt>
                <c:pt idx="10">
                  <c:v>0.51807228915662651</c:v>
                </c:pt>
                <c:pt idx="11">
                  <c:v>0.29281767955801102</c:v>
                </c:pt>
                <c:pt idx="12">
                  <c:v>-0.13966480446927373</c:v>
                </c:pt>
                <c:pt idx="13">
                  <c:v>0.79577464788732399</c:v>
                </c:pt>
                <c:pt idx="14">
                  <c:v>-0.15412186379928317</c:v>
                </c:pt>
                <c:pt idx="15">
                  <c:v>0.46592709984152142</c:v>
                </c:pt>
                <c:pt idx="16">
                  <c:v>7.0000000000000007E-2</c:v>
                </c:pt>
                <c:pt idx="17">
                  <c:v>-1.2121212121212121E-2</c:v>
                </c:pt>
                <c:pt idx="18">
                  <c:v>-1.1111111111111112E-2</c:v>
                </c:pt>
                <c:pt idx="19">
                  <c:v>0.14457831325301204</c:v>
                </c:pt>
                <c:pt idx="20">
                  <c:v>7.5635276532137516E-2</c:v>
                </c:pt>
                <c:pt idx="21">
                  <c:v>0.13114754098360656</c:v>
                </c:pt>
              </c:numCache>
            </c:numRef>
          </c:val>
        </c:ser>
        <c:ser>
          <c:idx val="1"/>
          <c:order val="1"/>
          <c:tx>
            <c:strRef>
              <c:f>'Child Protection Plans'!$Y$5</c:f>
              <c:strCache>
                <c:ptCount val="1"/>
                <c:pt idx="0">
                  <c:v>Selected LA- (none)</c:v>
                </c:pt>
              </c:strCache>
            </c:strRef>
          </c:tx>
          <c:spPr>
            <a:solidFill>
              <a:srgbClr val="66FF99"/>
            </a:solidFill>
            <a:ln w="12700">
              <a:solidFill>
                <a:srgbClr val="000000"/>
              </a:solidFill>
              <a:prstDash val="solid"/>
            </a:ln>
          </c:spPr>
          <c:invertIfNegative val="0"/>
          <c:cat>
            <c:strRef>
              <c:f>'Child Protection Plans'!$B$12:$B$33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'Child Protection Plans'!$W$98:$W$119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51079936"/>
        <c:axId val="151085824"/>
      </c:barChart>
      <c:catAx>
        <c:axId val="15107993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085824"/>
        <c:crosses val="autoZero"/>
        <c:auto val="1"/>
        <c:lblAlgn val="ctr"/>
        <c:lblOffset val="100"/>
        <c:noMultiLvlLbl val="0"/>
      </c:catAx>
      <c:valAx>
        <c:axId val="151085824"/>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079936"/>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Children subject to a Child Protection Plan </a:t>
            </a:r>
            <a:r>
              <a:rPr lang="en-GB"/>
              <a:t>vs. IDACI</a:t>
            </a:r>
          </a:p>
        </c:rich>
      </c:tx>
      <c:layout>
        <c:manualLayout>
          <c:xMode val="edge"/>
          <c:yMode val="edge"/>
          <c:x val="0.12505649717514125"/>
          <c:y val="2.013680412319397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'Child Protection Plans'!$R$11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layout>
                <c:manualLayout>
                  <c:x val="-8.6578515508487167E-3"/>
                  <c:y val="1.6042532734265008E-3"/>
                </c:manualLayout>
              </c:layout>
              <c:tx>
                <c:rich>
                  <a:bodyPr/>
                  <a:lstStyle/>
                  <a:p>
                    <a:r>
                      <a:rPr lang="en-GB"/>
                      <a:t>Brighton &amp; Hove</a:t>
                    </a:r>
                  </a:p>
                </c:rich>
              </c:tx>
              <c:dLblPos val="r"/>
              <c:showLegendKey val="0"/>
              <c:showVal val="0"/>
              <c:showCatName val="0"/>
              <c:showSerName val="0"/>
              <c:showPercent val="0"/>
              <c:showBubbleSize val="0"/>
            </c:dLbl>
            <c:dLbl>
              <c:idx val="2"/>
              <c:tx>
                <c:rich>
                  <a:bodyPr/>
                  <a:lstStyle/>
                  <a:p>
                    <a:r>
                      <a:rPr lang="en-GB"/>
                      <a:t>Buckinghamshire</a:t>
                    </a:r>
                  </a:p>
                </c:rich>
              </c:tx>
              <c:showLegendKey val="0"/>
              <c:showVal val="0"/>
              <c:showCatName val="0"/>
              <c:showSerName val="0"/>
              <c:showPercent val="0"/>
              <c:showBubbleSize val="0"/>
            </c:dLbl>
            <c:dLbl>
              <c:idx val="3"/>
              <c:tx>
                <c:rich>
                  <a:bodyPr/>
                  <a:lstStyle/>
                  <a:p>
                    <a:r>
                      <a:rPr lang="en-GB"/>
                      <a:t>East Sussex</a:t>
                    </a:r>
                  </a:p>
                </c:rich>
              </c:tx>
              <c:dLblPos val="l"/>
              <c:showLegendKey val="0"/>
              <c:showVal val="0"/>
              <c:showCatName val="0"/>
              <c:showSerName val="0"/>
              <c:showPercent val="0"/>
              <c:showBubbleSize val="0"/>
            </c:dLbl>
            <c:dLbl>
              <c:idx val="4"/>
              <c:layout>
                <c:manualLayout>
                  <c:x val="-1.4403289847495246E-2"/>
                  <c:y val="-7.784265119402659E-3"/>
                </c:manualLayout>
              </c:layout>
              <c:tx>
                <c:rich>
                  <a:bodyPr/>
                  <a:lstStyle/>
                  <a:p>
                    <a:r>
                      <a:rPr lang="en-GB"/>
                      <a:t>Hampshire</a:t>
                    </a:r>
                  </a:p>
                </c:rich>
              </c:tx>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layout>
                <c:manualLayout>
                  <c:x val="-1.1522631877996197E-2"/>
                  <c:y val="5.1895100796017727E-3"/>
                </c:manualLayout>
              </c:layout>
              <c:tx>
                <c:rich>
                  <a:bodyPr/>
                  <a:lstStyle/>
                  <a:p>
                    <a:r>
                      <a:rPr lang="en-GB"/>
                      <a:t>Kent</a:t>
                    </a:r>
                  </a:p>
                </c:rich>
              </c:tx>
              <c:showLegendKey val="0"/>
              <c:showVal val="0"/>
              <c:showCatName val="0"/>
              <c:showSerName val="0"/>
              <c:showPercent val="0"/>
              <c:showBubbleSize val="0"/>
            </c:dLbl>
            <c:dLbl>
              <c:idx val="7"/>
              <c:layout>
                <c:manualLayout>
                  <c:x val="-1.1522631877996197E-2"/>
                  <c:y val="-2.5947550398008863E-3"/>
                </c:manualLayout>
              </c:layout>
              <c:tx>
                <c:rich>
                  <a:bodyPr/>
                  <a:lstStyle/>
                  <a:p>
                    <a:r>
                      <a:rPr lang="en-GB"/>
                      <a:t>Medway</a:t>
                    </a:r>
                  </a:p>
                </c:rich>
              </c:tx>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layout>
                <c:manualLayout>
                  <c:x val="-0.11524060865807838"/>
                  <c:y val="1.0379020159203545E-2"/>
                </c:manualLayout>
              </c:layout>
              <c:tx>
                <c:rich>
                  <a:bodyPr/>
                  <a:lstStyle/>
                  <a:p>
                    <a:r>
                      <a:rPr lang="en-GB"/>
                      <a:t>Oxfordshire</a:t>
                    </a:r>
                  </a:p>
                </c:rich>
              </c:tx>
              <c:dLblPos val="r"/>
              <c:showLegendKey val="0"/>
              <c:showVal val="0"/>
              <c:showCatName val="0"/>
              <c:showSerName val="0"/>
              <c:showPercent val="0"/>
              <c:showBubbleSize val="0"/>
            </c:dLbl>
            <c:dLbl>
              <c:idx val="10"/>
              <c:layout>
                <c:manualLayout>
                  <c:x val="-8.6419739084971463E-3"/>
                  <c:y val="2.5947550398008863E-3"/>
                </c:manualLayout>
              </c:layout>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layout>
                <c:manualLayout>
                  <c:x val="-8.5469121955036781E-2"/>
                  <c:y val="-5.1895100796017727E-3"/>
                </c:manualLayout>
              </c:layout>
              <c:tx>
                <c:rich>
                  <a:bodyPr/>
                  <a:lstStyle/>
                  <a:p>
                    <a:r>
                      <a:rPr lang="en-GB"/>
                      <a:t>Surrey</a:t>
                    </a:r>
                  </a:p>
                </c:rich>
              </c:tx>
              <c:dLblPos val="r"/>
              <c:showLegendKey val="0"/>
              <c:showVal val="0"/>
              <c:showCatName val="0"/>
              <c:showSerName val="0"/>
              <c:showPercent val="0"/>
              <c:showBubbleSize val="0"/>
            </c:dLbl>
            <c:dLbl>
              <c:idx val="15"/>
              <c:tx>
                <c:rich>
                  <a:bodyPr/>
                  <a:lstStyle/>
                  <a:p>
                    <a:r>
                      <a:rPr lang="en-GB"/>
                      <a:t>West Berkshire</a:t>
                    </a:r>
                  </a:p>
                </c:rich>
              </c:tx>
              <c:showLegendKey val="0"/>
              <c:showVal val="0"/>
              <c:showCatName val="0"/>
              <c:showSerName val="0"/>
              <c:showPercent val="0"/>
              <c:showBubbleSize val="0"/>
            </c:dLbl>
            <c:dLbl>
              <c:idx val="16"/>
              <c:tx>
                <c:rich>
                  <a:bodyPr/>
                  <a:lstStyle/>
                  <a:p>
                    <a:r>
                      <a:rPr lang="en-GB"/>
                      <a:t>West Sussex</a:t>
                    </a:r>
                  </a:p>
                </c:rich>
              </c:tx>
              <c:showLegendKey val="0"/>
              <c:showVal val="0"/>
              <c:showCatName val="0"/>
              <c:showSerName val="0"/>
              <c:showPercent val="0"/>
              <c:showBubbleSize val="0"/>
            </c:dLbl>
            <c:dLbl>
              <c:idx val="17"/>
              <c:tx>
                <c:rich>
                  <a:bodyPr/>
                  <a:lstStyle/>
                  <a:p>
                    <a:r>
                      <a:rPr lang="en-GB"/>
                      <a:t>Windsor &amp; Maidenhead</a:t>
                    </a:r>
                  </a:p>
                </c:rich>
              </c:tx>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('Child Protection Plans'!$R$12:$R$15,'Child Protection Plans'!$R$17:$R$31)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('Child Protection Plans'!$O$12:$O$15,'Child Protection Plans'!$O$17:$O$31)</c:f>
              <c:numCache>
                <c:formatCode>#,##0.0</c:formatCode>
                <c:ptCount val="19"/>
                <c:pt idx="0">
                  <c:v>39.852398523985237</c:v>
                </c:pt>
                <c:pt idx="1">
                  <c:v>57.029702970297031</c:v>
                </c:pt>
                <c:pt idx="2">
                  <c:v>20.578231292517007</c:v>
                </c:pt>
                <c:pt idx="3">
                  <c:v>58.492366412213741</c:v>
                </c:pt>
                <c:pt idx="4">
                  <c:v>39.411138701667255</c:v>
                </c:pt>
                <c:pt idx="5">
                  <c:v>63.565891472868216</c:v>
                </c:pt>
                <c:pt idx="6">
                  <c:v>36.578624078624081</c:v>
                </c:pt>
                <c:pt idx="7">
                  <c:v>58.116883116883123</c:v>
                </c:pt>
                <c:pt idx="8">
                  <c:v>5.15625</c:v>
                </c:pt>
                <c:pt idx="9">
                  <c:v>35.923022095509623</c:v>
                </c:pt>
                <c:pt idx="10">
                  <c:v>54.929577464788736</c:v>
                </c:pt>
                <c:pt idx="11">
                  <c:v>44.380403458213252</c:v>
                </c:pt>
                <c:pt idx="12">
                  <c:v>65.552699228791781</c:v>
                </c:pt>
                <c:pt idx="13">
                  <c:v>49.789029535864984</c:v>
                </c:pt>
                <c:pt idx="14">
                  <c:v>36.706349206349209</c:v>
                </c:pt>
                <c:pt idx="15">
                  <c:v>29.971988795518207</c:v>
                </c:pt>
                <c:pt idx="16">
                  <c:v>29.281437125748504</c:v>
                </c:pt>
                <c:pt idx="17">
                  <c:v>26.726726726726728</c:v>
                </c:pt>
                <c:pt idx="18">
                  <c:v>26.243093922651934</c:v>
                </c:pt>
              </c:numCache>
            </c:numRef>
          </c:yVal>
          <c:smooth val="0"/>
        </c:ser>
        <c:ser>
          <c:idx val="3"/>
          <c:order val="1"/>
          <c:tx>
            <c:strRef>
              <c:f>'Child Protection Plans'!$B$16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manualLayout>
                  <c:x val="-1.7283947816994293E-2"/>
                  <c:y val="-7.784265119402659E-3"/>
                </c:manualLayout>
              </c:layout>
              <c:showLegendKey val="0"/>
              <c:showVal val="0"/>
              <c:showCatName val="0"/>
              <c:showSerName val="1"/>
              <c:showPercent val="0"/>
              <c:showBubbleSize val="0"/>
            </c:dLbl>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'Child Protection Plans'!$R$16</c:f>
              <c:numCache>
                <c:formatCode>0.0</c:formatCode>
                <c:ptCount val="1"/>
                <c:pt idx="0">
                  <c:v>14.7</c:v>
                </c:pt>
              </c:numCache>
            </c:numRef>
          </c:xVal>
          <c:yVal>
            <c:numRef>
              <c:f>'Child Protection Plans'!$O$16</c:f>
              <c:numCache>
                <c:formatCode>#,##0.0</c:formatCode>
                <c:ptCount val="1"/>
                <c:pt idx="0">
                  <c:v>36.511817440912793</c:v>
                </c:pt>
              </c:numCache>
            </c:numRef>
          </c:yVal>
          <c:smooth val="0"/>
        </c:ser>
        <c:ser>
          <c:idx val="1"/>
          <c:order val="2"/>
          <c:tx>
            <c:strRef>
              <c:f>'Child Protection Plans'!$Y$5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'Child Protection Plans'!$X$79</c:f>
              <c:numCache>
                <c:formatCode>0.00</c:formatCode>
                <c:ptCount val="1"/>
                <c:pt idx="0">
                  <c:v>#N/A</c:v>
                </c:pt>
              </c:numCache>
            </c:numRef>
          </c:xVal>
          <c:yVal>
            <c:numRef>
              <c:f>'Child Protection Plans'!$Y$79</c:f>
              <c:numCache>
                <c:formatCode>0.00</c:formatCode>
                <c:ptCount val="1"/>
                <c:pt idx="0">
                  <c:v>#N/A</c:v>
                </c:pt>
              </c:numCache>
            </c:numRef>
          </c:yVal>
          <c:smooth val="0"/>
        </c:ser>
        <c:ser>
          <c:idx val="2"/>
          <c:order val="3"/>
          <c:tx>
            <c:strRef>
              <c:f>'Child Protection Plans'!$W$82</c:f>
              <c:strCache>
                <c:ptCount val="1"/>
                <c:pt idx="0">
                  <c:v>National Trend 2014</c:v>
                </c:pt>
              </c:strCache>
            </c:strRef>
          </c:tx>
          <c:spPr>
            <a:ln w="25400">
              <a:solidFill>
                <a:srgbClr val="333333"/>
              </a:solidFill>
              <a:prstDash val="solid"/>
            </a:ln>
          </c:spPr>
          <c:marker>
            <c:symbol val="none"/>
          </c:marker>
          <c:xVal>
            <c:numRef>
              <c:f>'Child Protection Plans'!$Z$82:$Z$83</c:f>
              <c:numCache>
                <c:formatCode>#,##0</c:formatCode>
                <c:ptCount val="2"/>
                <c:pt idx="0" formatCode="General">
                  <c:v>0</c:v>
                </c:pt>
                <c:pt idx="1">
                  <c:v>40</c:v>
                </c:pt>
              </c:numCache>
            </c:numRef>
          </c:xVal>
          <c:yVal>
            <c:numRef>
              <c:f>'Child Protection Plans'!$AA$82:$AA$83</c:f>
              <c:numCache>
                <c:formatCode>General</c:formatCode>
                <c:ptCount val="2"/>
                <c:pt idx="0">
                  <c:v>31.204000000000001</c:v>
                </c:pt>
                <c:pt idx="1">
                  <c:v>54.632000000000005</c:v>
                </c:pt>
              </c:numCache>
            </c:numRef>
          </c:yVal>
          <c:smooth val="0"/>
        </c:ser>
        <c:ser>
          <c:idx val="4"/>
          <c:order val="4"/>
          <c:tx>
            <c:strRef>
              <c:f>'Child Protection Plans'!$B$32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layout>
                <c:manualLayout>
                  <c:x val="-1.1522631877996197E-2"/>
                  <c:y val="2.5947550398008863E-3"/>
                </c:manualLayout>
              </c:layout>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'Child Protection Plans'!$R$32</c:f>
              <c:numCache>
                <c:formatCode>0.0</c:formatCode>
                <c:ptCount val="1"/>
                <c:pt idx="0">
                  <c:v>15.1</c:v>
                </c:pt>
              </c:numCache>
            </c:numRef>
          </c:xVal>
          <c:yVal>
            <c:numRef>
              <c:f>'Child Protection Plans'!$O$32</c:f>
              <c:numCache>
                <c:formatCode>#,##0.0</c:formatCode>
                <c:ptCount val="1"/>
                <c:pt idx="0">
                  <c:v>38.138647445410221</c:v>
                </c:pt>
              </c:numCache>
            </c:numRef>
          </c:yVal>
          <c:smooth val="0"/>
        </c:ser>
        <c:ser>
          <c:idx val="5"/>
          <c:order val="5"/>
          <c:tx>
            <c:strRef>
              <c:f>'Child Protection Plans'!$W$84</c:f>
              <c:strCache>
                <c:ptCount val="1"/>
                <c:pt idx="0">
                  <c:v>South East LA Trend 2014</c:v>
                </c:pt>
              </c:strCache>
            </c:strRef>
          </c:tx>
          <c:spPr>
            <a:ln w="25400">
              <a:solidFill>
                <a:srgbClr val="BA1400"/>
              </a:solidFill>
              <a:prstDash val="solid"/>
            </a:ln>
          </c:spPr>
          <c:marker>
            <c:symbol val="none"/>
          </c:marker>
          <c:xVal>
            <c:numRef>
              <c:f>'Child Protection Plans'!$Z$84:$Z$85</c:f>
              <c:numCache>
                <c:formatCode>#,##0</c:formatCode>
                <c:ptCount val="2"/>
                <c:pt idx="0" formatCode="General">
                  <c:v>0</c:v>
                </c:pt>
                <c:pt idx="1">
                  <c:v>40</c:v>
                </c:pt>
              </c:numCache>
            </c:numRef>
          </c:xVal>
          <c:yVal>
            <c:numRef>
              <c:f>'Child Protection Plans'!$AA$84:$AA$85</c:f>
              <c:numCache>
                <c:formatCode>General</c:formatCode>
                <c:ptCount val="2"/>
                <c:pt idx="0">
                  <c:v>16.702000000000002</c:v>
                </c:pt>
                <c:pt idx="1">
                  <c:v>73.962000000000003</c:v>
                </c:pt>
              </c:numCache>
            </c:numRef>
          </c:yVal>
          <c:smooth val="0"/>
        </c:ser>
        <c:ser>
          <c:idx val="6"/>
          <c:order val="6"/>
          <c:tx>
            <c:strRef>
              <c:f>'Child Protection Plans'!$B$33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'Child Protection Plans'!$R$33</c:f>
              <c:numCache>
                <c:formatCode>0.0</c:formatCode>
                <c:ptCount val="1"/>
                <c:pt idx="0">
                  <c:v>21.8</c:v>
                </c:pt>
              </c:numCache>
            </c:numRef>
          </c:xVal>
          <c:yVal>
            <c:numRef>
              <c:f>'Child Protection Plans'!$O$33</c:f>
              <c:numCache>
                <c:formatCode>#,##0.0</c:formatCode>
                <c:ptCount val="1"/>
                <c:pt idx="0">
                  <c:v>42.077202519405169</c:v>
                </c:pt>
              </c:numCache>
            </c:numRef>
          </c:yVal>
          <c:smooth val="0"/>
        </c:ser>
        <c:dLbls>
          <c:showLegendKey val="0"/>
          <c:showVal val="0"/>
          <c:showCatName val="0"/>
          <c:showSerName val="0"/>
          <c:showPercent val="0"/>
          <c:showBubbleSize val="0"/>
        </c:dLbls>
        <c:axId val="152243584"/>
        <c:axId val="152266240"/>
      </c:scatterChart>
      <c:valAx>
        <c:axId val="152243584"/>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266240"/>
        <c:crosses val="autoZero"/>
        <c:crossBetween val="midCat"/>
      </c:valAx>
      <c:valAx>
        <c:axId val="152266240"/>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t>
                </a:r>
                <a:r>
                  <a:rPr lang="en-GB" sz="800" b="1" i="0" u="none" strike="noStrike" baseline="0">
                    <a:effectLst/>
                  </a:rPr>
                  <a:t>Children subject to a Child Protection Plan pe</a:t>
                </a:r>
                <a:r>
                  <a:rPr lang="en-GB"/>
                  <a:t>r 10,000 0-17 year olds</a:t>
                </a:r>
              </a:p>
            </c:rich>
          </c:tx>
          <c:layout>
            <c:manualLayout>
              <c:xMode val="edge"/>
              <c:yMode val="edge"/>
              <c:x val="5.172405356110147E-2"/>
              <c:y val="0.107648283926268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24358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subject to a</a:t>
            </a:r>
            <a:r>
              <a:rPr lang="en-GB" baseline="0"/>
              <a:t> Child Protection Plan</a:t>
            </a:r>
            <a:r>
              <a:rPr lang="en-GB"/>
              <a:t>,</a:t>
            </a:r>
            <a:r>
              <a:rPr lang="en-GB" baseline="0"/>
              <a:t> </a:t>
            </a:r>
            <a:r>
              <a:rPr lang="en-GB"/>
              <a:t>per 10,000 0-17 year olds</a:t>
            </a:r>
          </a:p>
        </c:rich>
      </c:tx>
      <c:layout>
        <c:manualLayout>
          <c:xMode val="edge"/>
          <c:yMode val="edge"/>
          <c:x val="0.12036545219983096"/>
          <c:y val="8.9430593327732774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'Child Protection Plans'!$B$12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Plans'!$K$11:$O$11</c:f>
              <c:numCache>
                <c:formatCode>General</c:formatCode>
                <c:ptCount val="5"/>
                <c:pt idx="0">
                  <c:v>2010</c:v>
                </c:pt>
                <c:pt idx="1">
                  <c:v>2011</c:v>
                </c:pt>
                <c:pt idx="2">
                  <c:v>2012</c:v>
                </c:pt>
                <c:pt idx="3">
                  <c:v>2013</c:v>
                </c:pt>
                <c:pt idx="4">
                  <c:v>2014</c:v>
                </c:pt>
              </c:numCache>
            </c:numRef>
          </c:cat>
          <c:val>
            <c:numRef>
              <c:f>'Child Protection Plans'!$K$12:$O$12</c:f>
              <c:numCache>
                <c:formatCode>#,##0.0</c:formatCode>
                <c:ptCount val="5"/>
                <c:pt idx="0">
                  <c:v>26.022304832713754</c:v>
                </c:pt>
                <c:pt idx="1">
                  <c:v>28.687017285766824</c:v>
                </c:pt>
                <c:pt idx="2">
                  <c:v>30.827067669172934</c:v>
                </c:pt>
                <c:pt idx="3">
                  <c:v>42.105263157894733</c:v>
                </c:pt>
                <c:pt idx="4">
                  <c:v>39.852398523985237</c:v>
                </c:pt>
              </c:numCache>
            </c:numRef>
          </c:val>
          <c:smooth val="0"/>
        </c:ser>
        <c:ser>
          <c:idx val="1"/>
          <c:order val="1"/>
          <c:tx>
            <c:strRef>
              <c:f>'Child Protection Plans'!$B$13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Plans'!$K$13:$O$13</c:f>
              <c:numCache>
                <c:formatCode>#,##0.0</c:formatCode>
                <c:ptCount val="5"/>
                <c:pt idx="0">
                  <c:v>77.877620881471969</c:v>
                </c:pt>
                <c:pt idx="1">
                  <c:v>93.716719914802994</c:v>
                </c:pt>
                <c:pt idx="2">
                  <c:v>61.723446893787575</c:v>
                </c:pt>
                <c:pt idx="3">
                  <c:v>55.577689243027891</c:v>
                </c:pt>
                <c:pt idx="4">
                  <c:v>57.029702970297031</c:v>
                </c:pt>
              </c:numCache>
            </c:numRef>
          </c:val>
          <c:smooth val="0"/>
        </c:ser>
        <c:ser>
          <c:idx val="2"/>
          <c:order val="2"/>
          <c:tx>
            <c:strRef>
              <c:f>'Child Protection Plans'!$B$14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Plans'!$K$14:$O$14</c:f>
              <c:numCache>
                <c:formatCode>#,##0.0</c:formatCode>
                <c:ptCount val="5"/>
                <c:pt idx="0">
                  <c:v>25.370531822144727</c:v>
                </c:pt>
                <c:pt idx="1">
                  <c:v>31.925045545241606</c:v>
                </c:pt>
                <c:pt idx="2">
                  <c:v>31.341991341991342</c:v>
                </c:pt>
                <c:pt idx="3">
                  <c:v>16.33705932932072</c:v>
                </c:pt>
                <c:pt idx="4">
                  <c:v>20.578231292517007</c:v>
                </c:pt>
              </c:numCache>
            </c:numRef>
          </c:val>
          <c:smooth val="0"/>
        </c:ser>
        <c:ser>
          <c:idx val="5"/>
          <c:order val="3"/>
          <c:tx>
            <c:strRef>
              <c:f>'Child Protection Plans'!$B$15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Plans'!$K$15:$O$15</c:f>
              <c:numCache>
                <c:formatCode>#,##0.0</c:formatCode>
                <c:ptCount val="5"/>
                <c:pt idx="0">
                  <c:v>52.134528283704341</c:v>
                </c:pt>
                <c:pt idx="1">
                  <c:v>59.695744271134217</c:v>
                </c:pt>
                <c:pt idx="2">
                  <c:v>64.621284755512946</c:v>
                </c:pt>
                <c:pt idx="3">
                  <c:v>52.298850574712638</c:v>
                </c:pt>
                <c:pt idx="4">
                  <c:v>58.492366412213741</c:v>
                </c:pt>
              </c:numCache>
            </c:numRef>
          </c:val>
          <c:smooth val="0"/>
        </c:ser>
        <c:ser>
          <c:idx val="3"/>
          <c:order val="4"/>
          <c:tx>
            <c:strRef>
              <c:f>'Child Protection Plans'!$B$16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Plans'!$K$16:$O$16</c:f>
              <c:numCache>
                <c:formatCode>#,##0.0</c:formatCode>
                <c:ptCount val="5"/>
                <c:pt idx="0">
                  <c:v>43.513426075703656</c:v>
                </c:pt>
                <c:pt idx="1">
                  <c:v>37.515127067365874</c:v>
                </c:pt>
                <c:pt idx="2">
                  <c:v>33.306055646481177</c:v>
                </c:pt>
                <c:pt idx="3">
                  <c:v>33.795918367346943</c:v>
                </c:pt>
                <c:pt idx="4">
                  <c:v>36.511817440912793</c:v>
                </c:pt>
              </c:numCache>
            </c:numRef>
          </c:val>
          <c:smooth val="0"/>
        </c:ser>
        <c:ser>
          <c:idx val="9"/>
          <c:order val="5"/>
          <c:tx>
            <c:strRef>
              <c:f>'Child Protection Plans'!$B$17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Plans'!$K$17:$O$17</c:f>
              <c:numCache>
                <c:formatCode>#,##0.0</c:formatCode>
                <c:ptCount val="5"/>
                <c:pt idx="0">
                  <c:v>23.17219336795845</c:v>
                </c:pt>
                <c:pt idx="1">
                  <c:v>26.575660760964276</c:v>
                </c:pt>
                <c:pt idx="2">
                  <c:v>28.372591006423985</c:v>
                </c:pt>
                <c:pt idx="3">
                  <c:v>32.360270558917762</c:v>
                </c:pt>
                <c:pt idx="4">
                  <c:v>39.411138701667255</c:v>
                </c:pt>
              </c:numCache>
            </c:numRef>
          </c:val>
          <c:smooth val="0"/>
        </c:ser>
        <c:ser>
          <c:idx val="10"/>
          <c:order val="6"/>
          <c:tx>
            <c:strRef>
              <c:f>'Child Protection Plans'!$B$18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Plans'!$K$18:$O$18</c:f>
              <c:numCache>
                <c:formatCode>#,##0.0</c:formatCode>
                <c:ptCount val="5"/>
                <c:pt idx="0">
                  <c:v>29.144587433762304</c:v>
                </c:pt>
                <c:pt idx="1">
                  <c:v>#N/A</c:v>
                </c:pt>
                <c:pt idx="2">
                  <c:v>19.540229885057471</c:v>
                </c:pt>
                <c:pt idx="3">
                  <c:v>38.846153846153847</c:v>
                </c:pt>
                <c:pt idx="4">
                  <c:v>63.565891472868216</c:v>
                </c:pt>
              </c:numCache>
            </c:numRef>
          </c:val>
          <c:smooth val="0"/>
        </c:ser>
        <c:ser>
          <c:idx val="11"/>
          <c:order val="7"/>
          <c:tx>
            <c:strRef>
              <c:f>'Child Protection Plans'!$B$19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Plans'!$K$19:$O$19</c:f>
              <c:numCache>
                <c:formatCode>#,##0.0</c:formatCode>
                <c:ptCount val="5"/>
                <c:pt idx="0">
                  <c:v>#N/A</c:v>
                </c:pt>
                <c:pt idx="1">
                  <c:v>51.580326611485731</c:v>
                </c:pt>
                <c:pt idx="2">
                  <c:v>29.532073132940809</c:v>
                </c:pt>
                <c:pt idx="3">
                  <c:v>30.84285273232479</c:v>
                </c:pt>
                <c:pt idx="4">
                  <c:v>36.578624078624081</c:v>
                </c:pt>
              </c:numCache>
            </c:numRef>
          </c:val>
          <c:smooth val="0"/>
        </c:ser>
        <c:ser>
          <c:idx val="12"/>
          <c:order val="8"/>
          <c:tx>
            <c:strRef>
              <c:f>'Child Protection Plans'!$B$20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Plans'!$K$20:$O$20</c:f>
              <c:numCache>
                <c:formatCode>#,##0.0</c:formatCode>
                <c:ptCount val="5"/>
                <c:pt idx="0">
                  <c:v>40.524433849821222</c:v>
                </c:pt>
                <c:pt idx="1">
                  <c:v>48.697428911970029</c:v>
                </c:pt>
                <c:pt idx="2">
                  <c:v>56.721311475409834</c:v>
                </c:pt>
                <c:pt idx="3">
                  <c:v>32.840722495894909</c:v>
                </c:pt>
                <c:pt idx="4">
                  <c:v>58.116883116883123</c:v>
                </c:pt>
              </c:numCache>
            </c:numRef>
          </c:val>
          <c:smooth val="0"/>
        </c:ser>
        <c:ser>
          <c:idx val="13"/>
          <c:order val="9"/>
          <c:tx>
            <c:strRef>
              <c:f>'Child Protection Plans'!$B$21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Plans'!$K$21:$O$21</c:f>
              <c:numCache>
                <c:formatCode>#,##0.0</c:formatCode>
                <c:ptCount val="5"/>
                <c:pt idx="0">
                  <c:v>11.494252873563218</c:v>
                </c:pt>
                <c:pt idx="1">
                  <c:v>6.8212824010914055</c:v>
                </c:pt>
                <c:pt idx="2">
                  <c:v>8.870967741935484</c:v>
                </c:pt>
                <c:pt idx="3">
                  <c:v>6.3091482649842279</c:v>
                </c:pt>
                <c:pt idx="4">
                  <c:v>5.15625</c:v>
                </c:pt>
              </c:numCache>
            </c:numRef>
          </c:val>
          <c:smooth val="0"/>
        </c:ser>
        <c:ser>
          <c:idx val="15"/>
          <c:order val="10"/>
          <c:tx>
            <c:strRef>
              <c:f>'Child Protection Plans'!$B$22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Plans'!$K$22:$O$22</c:f>
              <c:numCache>
                <c:formatCode>#,##0.0</c:formatCode>
                <c:ptCount val="5"/>
                <c:pt idx="0">
                  <c:v>19.34404770562141</c:v>
                </c:pt>
                <c:pt idx="1">
                  <c:v>23.971119133574007</c:v>
                </c:pt>
                <c:pt idx="2">
                  <c:v>26.376811594202898</c:v>
                </c:pt>
                <c:pt idx="3">
                  <c:v>30.890804597701148</c:v>
                </c:pt>
                <c:pt idx="4">
                  <c:v>35.923022095509623</c:v>
                </c:pt>
              </c:numCache>
            </c:numRef>
          </c:val>
          <c:smooth val="0"/>
        </c:ser>
        <c:ser>
          <c:idx val="16"/>
          <c:order val="11"/>
          <c:tx>
            <c:strRef>
              <c:f>'Child Protection Plans'!$B$23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Plans'!$K$23:$O$23</c:f>
              <c:numCache>
                <c:formatCode>#,##0.0</c:formatCode>
                <c:ptCount val="5"/>
                <c:pt idx="0">
                  <c:v>44.566067240031273</c:v>
                </c:pt>
                <c:pt idx="1">
                  <c:v>46.952010376134893</c:v>
                </c:pt>
                <c:pt idx="2">
                  <c:v>42.352941176470587</c:v>
                </c:pt>
                <c:pt idx="3">
                  <c:v>43.262411347517727</c:v>
                </c:pt>
                <c:pt idx="4">
                  <c:v>54.929577464788736</c:v>
                </c:pt>
              </c:numCache>
            </c:numRef>
          </c:val>
          <c:smooth val="0"/>
        </c:ser>
        <c:ser>
          <c:idx val="17"/>
          <c:order val="12"/>
          <c:tx>
            <c:strRef>
              <c:f>'Child Protection Plans'!$B$24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Plans'!$K$24:$O$24</c:f>
              <c:numCache>
                <c:formatCode>#,##0.0</c:formatCode>
                <c:ptCount val="5"/>
                <c:pt idx="0">
                  <c:v>52.128010557571763</c:v>
                </c:pt>
                <c:pt idx="1">
                  <c:v>57.98509880142533</c:v>
                </c:pt>
                <c:pt idx="2">
                  <c:v>58.08383233532934</c:v>
                </c:pt>
                <c:pt idx="3">
                  <c:v>46.17647058823529</c:v>
                </c:pt>
                <c:pt idx="4">
                  <c:v>44.380403458213252</c:v>
                </c:pt>
              </c:numCache>
            </c:numRef>
          </c:val>
          <c:smooth val="0"/>
        </c:ser>
        <c:ser>
          <c:idx val="19"/>
          <c:order val="13"/>
          <c:tx>
            <c:strRef>
              <c:f>'Child Protection Plans'!$B$25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Plans'!$K$25:$O$25</c:f>
              <c:numCache>
                <c:formatCode>#,##0.0</c:formatCode>
                <c:ptCount val="5"/>
                <c:pt idx="0">
                  <c:v>38.336582196231319</c:v>
                </c:pt>
                <c:pt idx="1">
                  <c:v>44.752600063031828</c:v>
                </c:pt>
                <c:pt idx="2">
                  <c:v>55.882352941176471</c:v>
                </c:pt>
                <c:pt idx="3">
                  <c:v>38.684210526315795</c:v>
                </c:pt>
                <c:pt idx="4">
                  <c:v>65.552699228791781</c:v>
                </c:pt>
              </c:numCache>
            </c:numRef>
          </c:val>
          <c:smooth val="0"/>
        </c:ser>
        <c:ser>
          <c:idx val="20"/>
          <c:order val="14"/>
          <c:tx>
            <c:strRef>
              <c:f>'Child Protection Plans'!$B$26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Plans'!$K$26:$O$26</c:f>
              <c:numCache>
                <c:formatCode>#,##0.0</c:formatCode>
                <c:ptCount val="5"/>
                <c:pt idx="0">
                  <c:v>41.253745102558199</c:v>
                </c:pt>
                <c:pt idx="1">
                  <c:v>64.40443213296399</c:v>
                </c:pt>
                <c:pt idx="2">
                  <c:v>58.225108225108229</c:v>
                </c:pt>
                <c:pt idx="3">
                  <c:v>49.892473118279568</c:v>
                </c:pt>
                <c:pt idx="4">
                  <c:v>49.789029535864984</c:v>
                </c:pt>
              </c:numCache>
            </c:numRef>
          </c:val>
          <c:smooth val="0"/>
        </c:ser>
        <c:ser>
          <c:idx val="22"/>
          <c:order val="15"/>
          <c:tx>
            <c:strRef>
              <c:f>'Child Protection Plans'!$B$27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Plans'!$K$27:$O$27</c:f>
              <c:numCache>
                <c:formatCode>#,##0.0</c:formatCode>
                <c:ptCount val="5"/>
                <c:pt idx="0">
                  <c:v>21.443859071452092</c:v>
                </c:pt>
                <c:pt idx="1">
                  <c:v>25.641025641025642</c:v>
                </c:pt>
                <c:pt idx="2">
                  <c:v>32.145748987854248</c:v>
                </c:pt>
                <c:pt idx="3">
                  <c:v>35.657051282051285</c:v>
                </c:pt>
                <c:pt idx="4">
                  <c:v>36.706349206349209</c:v>
                </c:pt>
              </c:numCache>
            </c:numRef>
          </c:val>
          <c:smooth val="0"/>
        </c:ser>
        <c:ser>
          <c:idx val="23"/>
          <c:order val="16"/>
          <c:tx>
            <c:strRef>
              <c:f>'Child Protection Plans'!$B$28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Plans'!$K$28:$O$28</c:f>
              <c:numCache>
                <c:formatCode>#,##0.0</c:formatCode>
                <c:ptCount val="5"/>
                <c:pt idx="0">
                  <c:v>18.027861240098336</c:v>
                </c:pt>
                <c:pt idx="1">
                  <c:v>27.218290691344585</c:v>
                </c:pt>
                <c:pt idx="2">
                  <c:v>22.598870056497177</c:v>
                </c:pt>
                <c:pt idx="3">
                  <c:v>22.841225626740947</c:v>
                </c:pt>
                <c:pt idx="4">
                  <c:v>29.971988795518207</c:v>
                </c:pt>
              </c:numCache>
            </c:numRef>
          </c:val>
          <c:smooth val="0"/>
        </c:ser>
        <c:ser>
          <c:idx val="24"/>
          <c:order val="17"/>
          <c:tx>
            <c:strRef>
              <c:f>'Child Protection Plans'!$B$29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Plans'!$K$29:$O$29</c:f>
              <c:numCache>
                <c:formatCode>#,##0.0</c:formatCode>
                <c:ptCount val="5"/>
                <c:pt idx="0">
                  <c:v>29.853468717699279</c:v>
                </c:pt>
                <c:pt idx="1">
                  <c:v>29.969122722043952</c:v>
                </c:pt>
                <c:pt idx="2">
                  <c:v>24.087591240875913</c:v>
                </c:pt>
                <c:pt idx="3">
                  <c:v>22.886473429951693</c:v>
                </c:pt>
                <c:pt idx="4">
                  <c:v>29.281437125748504</c:v>
                </c:pt>
              </c:numCache>
            </c:numRef>
          </c:val>
          <c:smooth val="0"/>
        </c:ser>
        <c:ser>
          <c:idx val="25"/>
          <c:order val="18"/>
          <c:tx>
            <c:strRef>
              <c:f>'Child Protection Plans'!$B$30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Plans'!$K$30:$O$30</c:f>
              <c:numCache>
                <c:formatCode>#,##0.0</c:formatCode>
                <c:ptCount val="5"/>
                <c:pt idx="0">
                  <c:v>20.677255019478572</c:v>
                </c:pt>
                <c:pt idx="1">
                  <c:v>26.4861683343143</c:v>
                </c:pt>
                <c:pt idx="2">
                  <c:v>30.981595092024541</c:v>
                </c:pt>
                <c:pt idx="3">
                  <c:v>20.543806646525681</c:v>
                </c:pt>
                <c:pt idx="4">
                  <c:v>26.726726726726728</c:v>
                </c:pt>
              </c:numCache>
            </c:numRef>
          </c:val>
          <c:smooth val="0"/>
        </c:ser>
        <c:ser>
          <c:idx val="26"/>
          <c:order val="19"/>
          <c:tx>
            <c:strRef>
              <c:f>'Child Protection Plans'!$B$31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Plans'!$K$31:$O$31</c:f>
              <c:numCache>
                <c:formatCode>#,##0.0</c:formatCode>
                <c:ptCount val="5"/>
                <c:pt idx="0">
                  <c:v>14.983351831298556</c:v>
                </c:pt>
                <c:pt idx="1">
                  <c:v>22.95353982300885</c:v>
                </c:pt>
                <c:pt idx="2">
                  <c:v>18.539325842696631</c:v>
                </c:pt>
                <c:pt idx="3">
                  <c:v>18.156424581005588</c:v>
                </c:pt>
                <c:pt idx="4">
                  <c:v>26.243093922651934</c:v>
                </c:pt>
              </c:numCache>
            </c:numRef>
          </c:val>
          <c:smooth val="0"/>
        </c:ser>
        <c:ser>
          <c:idx val="4"/>
          <c:order val="20"/>
          <c:tx>
            <c:strRef>
              <c:f>'Child Protection Plans'!$B$32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Plans'!$K$32:$O$32</c:f>
              <c:numCache>
                <c:formatCode>#,##0.0</c:formatCode>
                <c:ptCount val="5"/>
                <c:pt idx="0">
                  <c:v>24.118554429263991</c:v>
                </c:pt>
                <c:pt idx="1">
                  <c:v>36.631440617642227</c:v>
                </c:pt>
                <c:pt idx="2">
                  <c:v>33.743551160791057</c:v>
                </c:pt>
                <c:pt idx="3">
                  <c:v>32.08907401473887</c:v>
                </c:pt>
                <c:pt idx="4">
                  <c:v>38.138647445410221</c:v>
                </c:pt>
              </c:numCache>
            </c:numRef>
          </c:val>
          <c:smooth val="0"/>
        </c:ser>
        <c:ser>
          <c:idx val="6"/>
          <c:order val="21"/>
          <c:tx>
            <c:strRef>
              <c:f>'Child Protection Plans'!$B$33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Plans'!$K$33:$O$33</c:f>
              <c:numCache>
                <c:formatCode>#,##0.0</c:formatCode>
                <c:ptCount val="5"/>
                <c:pt idx="0">
                  <c:v>35.505752658391067</c:v>
                </c:pt>
                <c:pt idx="1">
                  <c:v>38.658627120792367</c:v>
                </c:pt>
                <c:pt idx="2">
                  <c:v>37.828019187358919</c:v>
                </c:pt>
                <c:pt idx="3">
                  <c:v>37.815310375082255</c:v>
                </c:pt>
                <c:pt idx="4">
                  <c:v>42.077202519405169</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 Protection Plans'!$K$11:$O$11</c:f>
              <c:numCache>
                <c:formatCode>General</c:formatCode>
                <c:ptCount val="5"/>
                <c:pt idx="0">
                  <c:v>2010</c:v>
                </c:pt>
                <c:pt idx="1">
                  <c:v>2011</c:v>
                </c:pt>
                <c:pt idx="2">
                  <c:v>2012</c:v>
                </c:pt>
                <c:pt idx="3">
                  <c:v>2013</c:v>
                </c:pt>
                <c:pt idx="4">
                  <c:v>2014</c:v>
                </c:pt>
              </c:numCache>
            </c:numRef>
          </c:cat>
          <c:val>
            <c:numRef>
              <c:f>'Child Protection Plans'!$W$88:$AA$88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115264"/>
        <c:axId val="153133824"/>
      </c:lineChart>
      <c:catAx>
        <c:axId val="15311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133824"/>
        <c:crosses val="autoZero"/>
        <c:auto val="1"/>
        <c:lblAlgn val="ctr"/>
        <c:lblOffset val="100"/>
        <c:tickLblSkip val="1"/>
        <c:tickMarkSkip val="1"/>
        <c:noMultiLvlLbl val="0"/>
      </c:catAx>
      <c:valAx>
        <c:axId val="15313382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115264"/>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1" i="0" u="none" strike="noStrike" baseline="0">
                <a:solidFill>
                  <a:srgbClr val="000000"/>
                </a:solidFill>
                <a:latin typeface="Arial"/>
                <a:ea typeface="Arial"/>
                <a:cs typeface="Arial"/>
              </a:defRPr>
            </a:pPr>
            <a:r>
              <a:rPr lang="en-GB"/>
              <a:t>Children ceasing to be the subject of a CP Plan during the year ending 31st March, who had been subject to a CP Plan for 2 years or more (%)</a:t>
            </a:r>
          </a:p>
        </c:rich>
      </c:tx>
      <c:layout>
        <c:manualLayout>
          <c:xMode val="edge"/>
          <c:yMode val="edge"/>
          <c:x val="0.11281137892697909"/>
          <c:y val="1.1694158668122689E-3"/>
        </c:manualLayout>
      </c:layout>
      <c:overlay val="0"/>
      <c:spPr>
        <a:noFill/>
        <a:ln w="25400">
          <a:noFill/>
        </a:ln>
      </c:spPr>
    </c:title>
    <c:autoTitleDeleted val="0"/>
    <c:plotArea>
      <c:layout>
        <c:manualLayout>
          <c:layoutTarget val="inner"/>
          <c:xMode val="edge"/>
          <c:yMode val="edge"/>
          <c:x val="0.10919560658301639"/>
          <c:y val="9.4402168707013817E-2"/>
          <c:w val="0.55555659489604825"/>
          <c:h val="0.82629269881410805"/>
        </c:manualLayout>
      </c:layout>
      <c:lineChart>
        <c:grouping val="standard"/>
        <c:varyColors val="0"/>
        <c:ser>
          <c:idx val="0"/>
          <c:order val="0"/>
          <c:tx>
            <c:strRef>
              <c:f>'Child Protection Plans'!$B$144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Plans'!$D$143:$H$143</c:f>
              <c:numCache>
                <c:formatCode>General</c:formatCode>
                <c:ptCount val="5"/>
                <c:pt idx="0">
                  <c:v>2010</c:v>
                </c:pt>
                <c:pt idx="1">
                  <c:v>2011</c:v>
                </c:pt>
                <c:pt idx="2">
                  <c:v>2012</c:v>
                </c:pt>
                <c:pt idx="3">
                  <c:v>2013</c:v>
                </c:pt>
                <c:pt idx="4">
                  <c:v>2014</c:v>
                </c:pt>
              </c:numCache>
            </c:numRef>
          </c:cat>
          <c:val>
            <c:numRef>
              <c:f>'Child Protection Plans'!$D$144:$H$144</c:f>
              <c:numCache>
                <c:formatCode>0.0%</c:formatCode>
                <c:ptCount val="5"/>
                <c:pt idx="0">
                  <c:v>0</c:v>
                </c:pt>
                <c:pt idx="1">
                  <c:v>#N/A</c:v>
                </c:pt>
                <c:pt idx="2">
                  <c:v>#N/A</c:v>
                </c:pt>
                <c:pt idx="3">
                  <c:v>3.968253968253968E-2</c:v>
                </c:pt>
                <c:pt idx="4">
                  <c:v>8.5271317829457363E-2</c:v>
                </c:pt>
              </c:numCache>
            </c:numRef>
          </c:val>
          <c:smooth val="0"/>
        </c:ser>
        <c:ser>
          <c:idx val="1"/>
          <c:order val="1"/>
          <c:tx>
            <c:strRef>
              <c:f>'Child Protection Plans'!$B$145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Plans'!$D$145:$H$145</c:f>
              <c:numCache>
                <c:formatCode>0.0%</c:formatCode>
                <c:ptCount val="5"/>
                <c:pt idx="0">
                  <c:v>5.5999999999999994E-2</c:v>
                </c:pt>
                <c:pt idx="1">
                  <c:v>6.8000000000000005E-2</c:v>
                </c:pt>
                <c:pt idx="2">
                  <c:v>5.2999999999999999E-2</c:v>
                </c:pt>
                <c:pt idx="3">
                  <c:v>4.7E-2</c:v>
                </c:pt>
                <c:pt idx="4">
                  <c:v>5.232558139534884E-2</c:v>
                </c:pt>
              </c:numCache>
            </c:numRef>
          </c:val>
          <c:smooth val="0"/>
        </c:ser>
        <c:ser>
          <c:idx val="2"/>
          <c:order val="2"/>
          <c:tx>
            <c:strRef>
              <c:f>'Child Protection Plans'!$B$146</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Plans'!$D$146:$H$146</c:f>
              <c:numCache>
                <c:formatCode>0.0%</c:formatCode>
                <c:ptCount val="5"/>
                <c:pt idx="0">
                  <c:v>0.10400000000000001</c:v>
                </c:pt>
                <c:pt idx="1">
                  <c:v>6.8000000000000005E-2</c:v>
                </c:pt>
                <c:pt idx="2">
                  <c:v>5.5E-2</c:v>
                </c:pt>
                <c:pt idx="3">
                  <c:v>6.0999999999999999E-2</c:v>
                </c:pt>
                <c:pt idx="4">
                  <c:v>9.166666666666666E-2</c:v>
                </c:pt>
              </c:numCache>
            </c:numRef>
          </c:val>
          <c:smooth val="0"/>
        </c:ser>
        <c:ser>
          <c:idx val="5"/>
          <c:order val="3"/>
          <c:tx>
            <c:strRef>
              <c:f>'Child Protection Plans'!$B$147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Plans'!$D$147:$H$147</c:f>
              <c:numCache>
                <c:formatCode>0.0%</c:formatCode>
                <c:ptCount val="5"/>
                <c:pt idx="0">
                  <c:v>9.4E-2</c:v>
                </c:pt>
                <c:pt idx="1">
                  <c:v>6.5000000000000002E-2</c:v>
                </c:pt>
                <c:pt idx="2">
                  <c:v>6.7000000000000004E-2</c:v>
                </c:pt>
                <c:pt idx="3">
                  <c:v>8.5000000000000006E-2</c:v>
                </c:pt>
                <c:pt idx="4">
                  <c:v>0.10039370078740158</c:v>
                </c:pt>
              </c:numCache>
            </c:numRef>
          </c:val>
          <c:smooth val="0"/>
        </c:ser>
        <c:ser>
          <c:idx val="3"/>
          <c:order val="4"/>
          <c:tx>
            <c:strRef>
              <c:f>'Child Protection Plans'!$B$148</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Plans'!$D$148:$H$148</c:f>
              <c:numCache>
                <c:formatCode>0.0%</c:formatCode>
                <c:ptCount val="5"/>
                <c:pt idx="0">
                  <c:v>6.0999999999999999E-2</c:v>
                </c:pt>
                <c:pt idx="1">
                  <c:v>7.0999999999999994E-2</c:v>
                </c:pt>
                <c:pt idx="2">
                  <c:v>5.2999999999999999E-2</c:v>
                </c:pt>
                <c:pt idx="3">
                  <c:v>6.3E-2</c:v>
                </c:pt>
                <c:pt idx="4">
                  <c:v>1.7094017094017096E-2</c:v>
                </c:pt>
              </c:numCache>
            </c:numRef>
          </c:val>
          <c:smooth val="0"/>
        </c:ser>
        <c:ser>
          <c:idx val="9"/>
          <c:order val="5"/>
          <c:tx>
            <c:strRef>
              <c:f>'Child Protection Plans'!$B$149</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Plans'!$D$149:$H$149</c:f>
              <c:numCache>
                <c:formatCode>0.0%</c:formatCode>
                <c:ptCount val="5"/>
                <c:pt idx="0">
                  <c:v>7.0999999999999994E-2</c:v>
                </c:pt>
                <c:pt idx="1">
                  <c:v>9.9000000000000005E-2</c:v>
                </c:pt>
                <c:pt idx="2">
                  <c:v>5.5999999999999994E-2</c:v>
                </c:pt>
                <c:pt idx="3">
                  <c:v>5.1999999999999998E-2</c:v>
                </c:pt>
                <c:pt idx="4">
                  <c:v>3.1662269129287601E-2</c:v>
                </c:pt>
              </c:numCache>
            </c:numRef>
          </c:val>
          <c:smooth val="0"/>
        </c:ser>
        <c:ser>
          <c:idx val="10"/>
          <c:order val="6"/>
          <c:tx>
            <c:strRef>
              <c:f>'Child Protection Plans'!$B$150</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Plans'!$D$150:$H$150</c:f>
              <c:numCache>
                <c:formatCode>0.0%</c:formatCode>
                <c:ptCount val="5"/>
                <c:pt idx="0">
                  <c:v>#N/A</c:v>
                </c:pt>
                <c:pt idx="1">
                  <c:v>0.11599999999999999</c:v>
                </c:pt>
                <c:pt idx="2">
                  <c:v>0.16200000000000001</c:v>
                </c:pt>
                <c:pt idx="3">
                  <c:v>#N/A</c:v>
                </c:pt>
                <c:pt idx="4">
                  <c:v>#N/A</c:v>
                </c:pt>
              </c:numCache>
            </c:numRef>
          </c:val>
          <c:smooth val="0"/>
        </c:ser>
        <c:ser>
          <c:idx val="11"/>
          <c:order val="7"/>
          <c:tx>
            <c:strRef>
              <c:f>'Child Protection Plans'!$B$151</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Plans'!$D$151:$H$151</c:f>
              <c:numCache>
                <c:formatCode>0.0%</c:formatCode>
                <c:ptCount val="5"/>
                <c:pt idx="0">
                  <c:v>0.127</c:v>
                </c:pt>
                <c:pt idx="1">
                  <c:v>0.113</c:v>
                </c:pt>
                <c:pt idx="2">
                  <c:v>8.1000000000000003E-2</c:v>
                </c:pt>
                <c:pt idx="3">
                  <c:v>0.08</c:v>
                </c:pt>
                <c:pt idx="4">
                  <c:v>4.9050632911392403E-2</c:v>
                </c:pt>
              </c:numCache>
            </c:numRef>
          </c:val>
          <c:smooth val="0"/>
        </c:ser>
        <c:ser>
          <c:idx val="12"/>
          <c:order val="8"/>
          <c:tx>
            <c:strRef>
              <c:f>'Child Protection Plans'!$B$152</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Plans'!$D$152:$H$152</c:f>
              <c:numCache>
                <c:formatCode>0.0%</c:formatCode>
                <c:ptCount val="5"/>
                <c:pt idx="0">
                  <c:v>4.0999999999999995E-2</c:v>
                </c:pt>
                <c:pt idx="1">
                  <c:v>3.5000000000000003E-2</c:v>
                </c:pt>
                <c:pt idx="2">
                  <c:v>6.5000000000000002E-2</c:v>
                </c:pt>
                <c:pt idx="3">
                  <c:v>6.9832402234636867E-2</c:v>
                </c:pt>
                <c:pt idx="4">
                  <c:v>8.6580086580086577E-2</c:v>
                </c:pt>
              </c:numCache>
            </c:numRef>
          </c:val>
          <c:smooth val="0"/>
        </c:ser>
        <c:ser>
          <c:idx val="13"/>
          <c:order val="9"/>
          <c:tx>
            <c:strRef>
              <c:f>'Child Protection Plans'!$B$153</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Plans'!$D$153:$H$153</c:f>
              <c:numCache>
                <c:formatCode>0.0%</c:formatCode>
                <c:ptCount val="5"/>
                <c:pt idx="0">
                  <c:v>#N/A</c:v>
                </c:pt>
                <c:pt idx="1">
                  <c:v>#N/A</c:v>
                </c:pt>
                <c:pt idx="2">
                  <c:v>0</c:v>
                </c:pt>
                <c:pt idx="3">
                  <c:v>4.7E-2</c:v>
                </c:pt>
                <c:pt idx="4">
                  <c:v>0</c:v>
                </c:pt>
              </c:numCache>
            </c:numRef>
          </c:val>
          <c:smooth val="0"/>
        </c:ser>
        <c:ser>
          <c:idx val="15"/>
          <c:order val="10"/>
          <c:tx>
            <c:strRef>
              <c:f>'Child Protection Plans'!$B$154</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Plans'!$D$154:$H$154</c:f>
              <c:numCache>
                <c:formatCode>0.0%</c:formatCode>
                <c:ptCount val="5"/>
                <c:pt idx="0">
                  <c:v>8.8000000000000009E-2</c:v>
                </c:pt>
                <c:pt idx="1">
                  <c:v>5.7000000000000002E-2</c:v>
                </c:pt>
                <c:pt idx="2">
                  <c:v>5.5E-2</c:v>
                </c:pt>
                <c:pt idx="3">
                  <c:v>6.3E-2</c:v>
                </c:pt>
                <c:pt idx="4">
                  <c:v>9.3439363817097415E-2</c:v>
                </c:pt>
              </c:numCache>
            </c:numRef>
          </c:val>
          <c:smooth val="0"/>
        </c:ser>
        <c:ser>
          <c:idx val="16"/>
          <c:order val="11"/>
          <c:tx>
            <c:strRef>
              <c:f>'Child Protection Plans'!$B$155</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Plans'!$D$155:$H$155</c:f>
              <c:numCache>
                <c:formatCode>0.0%</c:formatCode>
                <c:ptCount val="5"/>
                <c:pt idx="0">
                  <c:v>#N/A</c:v>
                </c:pt>
                <c:pt idx="1">
                  <c:v>3.2000000000000001E-2</c:v>
                </c:pt>
                <c:pt idx="2">
                  <c:v>5.2000000000000005E-2</c:v>
                </c:pt>
                <c:pt idx="3">
                  <c:v>4.3999999999999997E-2</c:v>
                </c:pt>
                <c:pt idx="4">
                  <c:v>0.1099476439790576</c:v>
                </c:pt>
              </c:numCache>
            </c:numRef>
          </c:val>
          <c:smooth val="0"/>
        </c:ser>
        <c:ser>
          <c:idx val="17"/>
          <c:order val="12"/>
          <c:tx>
            <c:strRef>
              <c:f>'Child Protection Plans'!$B$156</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Plans'!$D$156:$H$156</c:f>
              <c:numCache>
                <c:formatCode>0.0%</c:formatCode>
                <c:ptCount val="5"/>
                <c:pt idx="0">
                  <c:v>#N/A</c:v>
                </c:pt>
                <c:pt idx="1">
                  <c:v>#N/A</c:v>
                </c:pt>
                <c:pt idx="2">
                  <c:v>8.199999999999999E-2</c:v>
                </c:pt>
                <c:pt idx="3">
                  <c:v>8.8999999999999996E-2</c:v>
                </c:pt>
                <c:pt idx="4">
                  <c:v>8.45771144278607E-2</c:v>
                </c:pt>
              </c:numCache>
            </c:numRef>
          </c:val>
          <c:smooth val="0"/>
        </c:ser>
        <c:ser>
          <c:idx val="19"/>
          <c:order val="13"/>
          <c:tx>
            <c:strRef>
              <c:f>'Child Protection Plans'!$B$157</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Plans'!$D$157:$H$157</c:f>
              <c:numCache>
                <c:formatCode>0.0%</c:formatCode>
                <c:ptCount val="5"/>
                <c:pt idx="0">
                  <c:v>#N/A</c:v>
                </c:pt>
                <c:pt idx="1">
                  <c:v>6.5000000000000002E-2</c:v>
                </c:pt>
                <c:pt idx="2">
                  <c:v>3.7999999999999999E-2</c:v>
                </c:pt>
                <c:pt idx="3">
                  <c:v>3.292181069958848E-2</c:v>
                </c:pt>
                <c:pt idx="4">
                  <c:v>5.4054054054054057E-2</c:v>
                </c:pt>
              </c:numCache>
            </c:numRef>
          </c:val>
          <c:smooth val="0"/>
        </c:ser>
        <c:ser>
          <c:idx val="20"/>
          <c:order val="14"/>
          <c:tx>
            <c:strRef>
              <c:f>'Child Protection Plans'!$B$158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Plans'!$D$158:$H$158</c:f>
              <c:numCache>
                <c:formatCode>0.0%</c:formatCode>
                <c:ptCount val="5"/>
                <c:pt idx="0">
                  <c:v>#N/A</c:v>
                </c:pt>
                <c:pt idx="1">
                  <c:v>0.03</c:v>
                </c:pt>
                <c:pt idx="2">
                  <c:v>#N/A</c:v>
                </c:pt>
                <c:pt idx="3">
                  <c:v>#N/A</c:v>
                </c:pt>
                <c:pt idx="4">
                  <c:v>1.6260162601626018E-2</c:v>
                </c:pt>
              </c:numCache>
            </c:numRef>
          </c:val>
          <c:smooth val="0"/>
        </c:ser>
        <c:ser>
          <c:idx val="22"/>
          <c:order val="15"/>
          <c:tx>
            <c:strRef>
              <c:f>'Child Protection Plans'!$B$159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Plans'!$D$159:$H$159</c:f>
              <c:numCache>
                <c:formatCode>0.0%</c:formatCode>
                <c:ptCount val="5"/>
                <c:pt idx="0">
                  <c:v>0.10199999999999999</c:v>
                </c:pt>
                <c:pt idx="1">
                  <c:v>0.11900000000000001</c:v>
                </c:pt>
                <c:pt idx="2">
                  <c:v>6.7000000000000004E-2</c:v>
                </c:pt>
                <c:pt idx="3">
                  <c:v>4.2999999999999997E-2</c:v>
                </c:pt>
                <c:pt idx="4">
                  <c:v>6.7669172932330823E-2</c:v>
                </c:pt>
              </c:numCache>
            </c:numRef>
          </c:val>
          <c:smooth val="0"/>
        </c:ser>
        <c:ser>
          <c:idx val="23"/>
          <c:order val="16"/>
          <c:tx>
            <c:strRef>
              <c:f>'Child Protection Plans'!$B$160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Plans'!$D$160:$H$160</c:f>
              <c:numCache>
                <c:formatCode>0.0%</c:formatCode>
                <c:ptCount val="5"/>
                <c:pt idx="0">
                  <c:v>0</c:v>
                </c:pt>
                <c:pt idx="1">
                  <c:v>#N/A</c:v>
                </c:pt>
                <c:pt idx="2">
                  <c:v>#N/A</c:v>
                </c:pt>
                <c:pt idx="3">
                  <c:v>2.5999999999999999E-2</c:v>
                </c:pt>
                <c:pt idx="4">
                  <c:v>#N/A</c:v>
                </c:pt>
              </c:numCache>
            </c:numRef>
          </c:val>
          <c:smooth val="0"/>
        </c:ser>
        <c:ser>
          <c:idx val="24"/>
          <c:order val="17"/>
          <c:tx>
            <c:strRef>
              <c:f>'Child Protection Plans'!$B$161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Plans'!$D$161:$H$161</c:f>
              <c:numCache>
                <c:formatCode>0.0%</c:formatCode>
                <c:ptCount val="5"/>
                <c:pt idx="0">
                  <c:v>6.0999999999999999E-2</c:v>
                </c:pt>
                <c:pt idx="1">
                  <c:v>4.8000000000000001E-2</c:v>
                </c:pt>
                <c:pt idx="2">
                  <c:v>4.8000000000000001E-2</c:v>
                </c:pt>
                <c:pt idx="3">
                  <c:v>2.4E-2</c:v>
                </c:pt>
                <c:pt idx="4">
                  <c:v>#N/A</c:v>
                </c:pt>
              </c:numCache>
            </c:numRef>
          </c:val>
          <c:smooth val="0"/>
        </c:ser>
        <c:ser>
          <c:idx val="25"/>
          <c:order val="18"/>
          <c:tx>
            <c:strRef>
              <c:f>'Child Protection Plans'!$B$162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Plans'!$D$162:$H$162</c:f>
              <c:numCache>
                <c:formatCode>0.0%</c:formatCode>
                <c:ptCount val="5"/>
                <c:pt idx="0">
                  <c:v>#N/A</c:v>
                </c:pt>
                <c:pt idx="1">
                  <c:v>0</c:v>
                </c:pt>
                <c:pt idx="2">
                  <c:v>2.1700000000000001E-2</c:v>
                </c:pt>
                <c:pt idx="3">
                  <c:v>3.39E-2</c:v>
                </c:pt>
                <c:pt idx="4">
                  <c:v>#N/A</c:v>
                </c:pt>
              </c:numCache>
            </c:numRef>
          </c:val>
          <c:smooth val="0"/>
        </c:ser>
        <c:ser>
          <c:idx val="26"/>
          <c:order val="19"/>
          <c:tx>
            <c:strRef>
              <c:f>'Child Protection Plans'!$B$163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Plans'!$D$163:$H$163</c:f>
              <c:numCache>
                <c:formatCode>0.0%</c:formatCode>
                <c:ptCount val="5"/>
                <c:pt idx="0">
                  <c:v>7.9000000000000001E-2</c:v>
                </c:pt>
                <c:pt idx="1">
                  <c:v>#N/A</c:v>
                </c:pt>
                <c:pt idx="2">
                  <c:v>#N/A</c:v>
                </c:pt>
                <c:pt idx="3">
                  <c:v>4.2999999999999997E-2</c:v>
                </c:pt>
                <c:pt idx="4">
                  <c:v>#N/A</c:v>
                </c:pt>
              </c:numCache>
            </c:numRef>
          </c:val>
          <c:smooth val="0"/>
        </c:ser>
        <c:ser>
          <c:idx val="4"/>
          <c:order val="20"/>
          <c:tx>
            <c:strRef>
              <c:f>'Child Protection Plans'!$B$164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Plans'!$D$164:$H$164</c:f>
              <c:numCache>
                <c:formatCode>0.0%</c:formatCode>
                <c:ptCount val="5"/>
                <c:pt idx="0">
                  <c:v>6.8000000000000005E-2</c:v>
                </c:pt>
                <c:pt idx="1">
                  <c:v>6.4500000000000002E-2</c:v>
                </c:pt>
                <c:pt idx="2">
                  <c:v>6.030150753768844E-2</c:v>
                </c:pt>
                <c:pt idx="3">
                  <c:v>5.5020632737276476E-2</c:v>
                </c:pt>
                <c:pt idx="4">
                  <c:v>5.2796298816165467E-2</c:v>
                </c:pt>
              </c:numCache>
            </c:numRef>
          </c:val>
          <c:smooth val="0"/>
        </c:ser>
        <c:ser>
          <c:idx val="6"/>
          <c:order val="21"/>
          <c:tx>
            <c:strRef>
              <c:f>'Child Protection Plans'!$B$165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Plans'!$D$143:$H$143</c:f>
              <c:numCache>
                <c:formatCode>General</c:formatCode>
                <c:ptCount val="5"/>
                <c:pt idx="0">
                  <c:v>2010</c:v>
                </c:pt>
                <c:pt idx="1">
                  <c:v>2011</c:v>
                </c:pt>
                <c:pt idx="2">
                  <c:v>2012</c:v>
                </c:pt>
                <c:pt idx="3">
                  <c:v>2013</c:v>
                </c:pt>
                <c:pt idx="4">
                  <c:v>2014</c:v>
                </c:pt>
              </c:numCache>
            </c:numRef>
          </c:cat>
          <c:val>
            <c:numRef>
              <c:f>'Child Protection Plans'!$D$165:$H$165</c:f>
              <c:numCache>
                <c:formatCode>0.0%</c:formatCode>
                <c:ptCount val="5"/>
                <c:pt idx="0">
                  <c:v>5.9000000000000004E-2</c:v>
                </c:pt>
                <c:pt idx="1">
                  <c:v>0.06</c:v>
                </c:pt>
                <c:pt idx="2">
                  <c:v>5.5999999999999994E-2</c:v>
                </c:pt>
                <c:pt idx="3">
                  <c:v>5.1999999999999998E-2</c:v>
                </c:pt>
                <c:pt idx="4">
                  <c:v>4.5053328429569696E-2</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'Child Protection Plans'!$W$176:$AA$176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242240"/>
        <c:axId val="153260416"/>
      </c:lineChart>
      <c:catAx>
        <c:axId val="153242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260416"/>
        <c:crosses val="autoZero"/>
        <c:auto val="1"/>
        <c:lblAlgn val="ctr"/>
        <c:lblOffset val="100"/>
        <c:tickLblSkip val="1"/>
        <c:tickMarkSkip val="1"/>
        <c:noMultiLvlLbl val="0"/>
      </c:catAx>
      <c:valAx>
        <c:axId val="15326041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242240"/>
        <c:crosses val="autoZero"/>
        <c:crossBetween val="between"/>
      </c:valAx>
      <c:spPr>
        <a:noFill/>
        <a:ln w="3175">
          <a:solidFill>
            <a:srgbClr val="000000"/>
          </a:solidFill>
          <a:prstDash val="solid"/>
        </a:ln>
      </c:spPr>
    </c:plotArea>
    <c:legend>
      <c:legendPos val="r"/>
      <c:layout>
        <c:manualLayout>
          <c:xMode val="edge"/>
          <c:yMode val="edge"/>
          <c:x val="0.67321046659560568"/>
          <c:y val="9.7548709695959537E-2"/>
          <c:w val="0.32678953340439432"/>
          <c:h val="0.8999498055443799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Children becoming the subject of a CP Plan in the year ending 31 March who became the subject of a plan for a second or subsequent time</a:t>
            </a:r>
          </a:p>
        </c:rich>
      </c:tx>
      <c:layout>
        <c:manualLayout>
          <c:xMode val="edge"/>
          <c:yMode val="edge"/>
          <c:x val="0.12191825380801759"/>
          <c:y val="1.2391573729863693E-3"/>
        </c:manualLayout>
      </c:layout>
      <c:overlay val="0"/>
      <c:spPr>
        <a:noFill/>
        <a:ln w="25400">
          <a:noFill/>
        </a:ln>
      </c:spPr>
    </c:title>
    <c:autoTitleDeleted val="0"/>
    <c:plotArea>
      <c:layout>
        <c:manualLayout>
          <c:layoutTarget val="inner"/>
          <c:xMode val="edge"/>
          <c:yMode val="edge"/>
          <c:x val="0.10919560658301639"/>
          <c:y val="9.9132589838909546E-2"/>
          <c:w val="0.55555659489604825"/>
          <c:h val="0.82156211886153641"/>
        </c:manualLayout>
      </c:layout>
      <c:lineChart>
        <c:grouping val="standard"/>
        <c:varyColors val="0"/>
        <c:ser>
          <c:idx val="0"/>
          <c:order val="0"/>
          <c:tx>
            <c:strRef>
              <c:f>'Child Protection Plans'!$B$188</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Plans'!$D$187:$H$187</c:f>
              <c:numCache>
                <c:formatCode>General</c:formatCode>
                <c:ptCount val="5"/>
                <c:pt idx="0">
                  <c:v>2010</c:v>
                </c:pt>
                <c:pt idx="1">
                  <c:v>2011</c:v>
                </c:pt>
                <c:pt idx="2">
                  <c:v>2012</c:v>
                </c:pt>
                <c:pt idx="3">
                  <c:v>2013</c:v>
                </c:pt>
                <c:pt idx="4">
                  <c:v>2014</c:v>
                </c:pt>
              </c:numCache>
            </c:numRef>
          </c:cat>
          <c:val>
            <c:numRef>
              <c:f>'Child Protection Plans'!$D$188:$H$188</c:f>
              <c:numCache>
                <c:formatCode>0.0%</c:formatCode>
                <c:ptCount val="5"/>
                <c:pt idx="0">
                  <c:v>0.12</c:v>
                </c:pt>
                <c:pt idx="1">
                  <c:v>9.1999999999999998E-2</c:v>
                </c:pt>
                <c:pt idx="2">
                  <c:v>0.126</c:v>
                </c:pt>
                <c:pt idx="3">
                  <c:v>0.17307692307692307</c:v>
                </c:pt>
                <c:pt idx="4">
                  <c:v>0.128</c:v>
                </c:pt>
              </c:numCache>
            </c:numRef>
          </c:val>
          <c:smooth val="0"/>
        </c:ser>
        <c:ser>
          <c:idx val="1"/>
          <c:order val="1"/>
          <c:tx>
            <c:strRef>
              <c:f>'Child Protection Plans'!$B$189</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Plans'!$D$189:$H$189</c:f>
              <c:numCache>
                <c:formatCode>0.0%</c:formatCode>
                <c:ptCount val="5"/>
                <c:pt idx="0">
                  <c:v>0.13400000000000001</c:v>
                </c:pt>
                <c:pt idx="1">
                  <c:v>0.126</c:v>
                </c:pt>
                <c:pt idx="2">
                  <c:v>0.22</c:v>
                </c:pt>
                <c:pt idx="3">
                  <c:v>0.14499999999999999</c:v>
                </c:pt>
                <c:pt idx="4">
                  <c:v>0.27478753541076489</c:v>
                </c:pt>
              </c:numCache>
            </c:numRef>
          </c:val>
          <c:smooth val="0"/>
        </c:ser>
        <c:ser>
          <c:idx val="2"/>
          <c:order val="2"/>
          <c:tx>
            <c:strRef>
              <c:f>'Child Protection Plans'!$B$190</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Plans'!$D$190:$H$190</c:f>
              <c:numCache>
                <c:formatCode>0.0%</c:formatCode>
                <c:ptCount val="5"/>
                <c:pt idx="0">
                  <c:v>0.17899999999999999</c:v>
                </c:pt>
                <c:pt idx="1">
                  <c:v>0.11599999999999999</c:v>
                </c:pt>
                <c:pt idx="2">
                  <c:v>0.14600000000000002</c:v>
                </c:pt>
                <c:pt idx="3">
                  <c:v>0.105</c:v>
                </c:pt>
                <c:pt idx="4">
                  <c:v>0.2226027397260274</c:v>
                </c:pt>
              </c:numCache>
            </c:numRef>
          </c:val>
          <c:smooth val="0"/>
        </c:ser>
        <c:ser>
          <c:idx val="5"/>
          <c:order val="3"/>
          <c:tx>
            <c:strRef>
              <c:f>'Child Protection Plans'!$B$191</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Plans'!$D$191:$H$191</c:f>
              <c:numCache>
                <c:formatCode>0.0%</c:formatCode>
                <c:ptCount val="5"/>
                <c:pt idx="0">
                  <c:v>0.17399999999999999</c:v>
                </c:pt>
                <c:pt idx="1">
                  <c:v>0.14499999999999999</c:v>
                </c:pt>
                <c:pt idx="2">
                  <c:v>0.154</c:v>
                </c:pt>
                <c:pt idx="3">
                  <c:v>0.189</c:v>
                </c:pt>
                <c:pt idx="4">
                  <c:v>0.19618055555555555</c:v>
                </c:pt>
              </c:numCache>
            </c:numRef>
          </c:val>
          <c:smooth val="0"/>
        </c:ser>
        <c:ser>
          <c:idx val="3"/>
          <c:order val="4"/>
          <c:tx>
            <c:strRef>
              <c:f>'Child Protection Plans'!$B$192</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Plans'!$D$192:$H$192</c:f>
              <c:numCache>
                <c:formatCode>0.0%</c:formatCode>
                <c:ptCount val="5"/>
                <c:pt idx="0">
                  <c:v>0.16200000000000001</c:v>
                </c:pt>
                <c:pt idx="1">
                  <c:v>0.16200000000000001</c:v>
                </c:pt>
                <c:pt idx="2">
                  <c:v>0.188</c:v>
                </c:pt>
                <c:pt idx="3">
                  <c:v>0.15</c:v>
                </c:pt>
                <c:pt idx="4">
                  <c:v>0.19039735099337748</c:v>
                </c:pt>
              </c:numCache>
            </c:numRef>
          </c:val>
          <c:smooth val="0"/>
        </c:ser>
        <c:ser>
          <c:idx val="9"/>
          <c:order val="5"/>
          <c:tx>
            <c:strRef>
              <c:f>'Child Protection Plans'!$B$193</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Plans'!$D$193:$H$193</c:f>
              <c:numCache>
                <c:formatCode>0.0%</c:formatCode>
                <c:ptCount val="5"/>
                <c:pt idx="0">
                  <c:v>0.11199999999999999</c:v>
                </c:pt>
                <c:pt idx="1">
                  <c:v>0.113</c:v>
                </c:pt>
                <c:pt idx="2">
                  <c:v>0.128</c:v>
                </c:pt>
                <c:pt idx="3">
                  <c:v>0.14099999999999999</c:v>
                </c:pt>
                <c:pt idx="4">
                  <c:v>0.17388059701492536</c:v>
                </c:pt>
              </c:numCache>
            </c:numRef>
          </c:val>
          <c:smooth val="0"/>
        </c:ser>
        <c:ser>
          <c:idx val="10"/>
          <c:order val="6"/>
          <c:tx>
            <c:strRef>
              <c:f>'Child Protection Plans'!$B$194</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Plans'!$D$194:$H$194</c:f>
              <c:numCache>
                <c:formatCode>0.0%</c:formatCode>
                <c:ptCount val="5"/>
                <c:pt idx="0">
                  <c:v>0.125</c:v>
                </c:pt>
                <c:pt idx="1">
                  <c:v>0.159</c:v>
                </c:pt>
                <c:pt idx="2">
                  <c:v>0.10200000000000001</c:v>
                </c:pt>
                <c:pt idx="3">
                  <c:v>0.19700000000000001</c:v>
                </c:pt>
                <c:pt idx="4">
                  <c:v>0.14634146341463414</c:v>
                </c:pt>
              </c:numCache>
            </c:numRef>
          </c:val>
          <c:smooth val="0"/>
        </c:ser>
        <c:ser>
          <c:idx val="11"/>
          <c:order val="7"/>
          <c:tx>
            <c:strRef>
              <c:f>'Child Protection Plans'!$B$195</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Plans'!$D$195:$H$195</c:f>
              <c:numCache>
                <c:formatCode>0.0%</c:formatCode>
                <c:ptCount val="5"/>
                <c:pt idx="0">
                  <c:v>0.16</c:v>
                </c:pt>
                <c:pt idx="1">
                  <c:v>0.14499999999999999</c:v>
                </c:pt>
                <c:pt idx="2">
                  <c:v>0.16699999999999998</c:v>
                </c:pt>
                <c:pt idx="3">
                  <c:v>0.19700000000000001</c:v>
                </c:pt>
                <c:pt idx="4">
                  <c:v>0.18113975576662145</c:v>
                </c:pt>
              </c:numCache>
            </c:numRef>
          </c:val>
          <c:smooth val="0"/>
        </c:ser>
        <c:ser>
          <c:idx val="12"/>
          <c:order val="8"/>
          <c:tx>
            <c:strRef>
              <c:f>'Child Protection Plans'!$B$196</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Plans'!$D$196:$H$196</c:f>
              <c:numCache>
                <c:formatCode>0.0%</c:formatCode>
                <c:ptCount val="5"/>
                <c:pt idx="0">
                  <c:v>0.17600000000000002</c:v>
                </c:pt>
                <c:pt idx="1">
                  <c:v>0.14400000000000002</c:v>
                </c:pt>
                <c:pt idx="2">
                  <c:v>6.9000000000000006E-2</c:v>
                </c:pt>
                <c:pt idx="3">
                  <c:v>0.188</c:v>
                </c:pt>
                <c:pt idx="4">
                  <c:v>0.14948453608247422</c:v>
                </c:pt>
              </c:numCache>
            </c:numRef>
          </c:val>
          <c:smooth val="0"/>
        </c:ser>
        <c:ser>
          <c:idx val="13"/>
          <c:order val="9"/>
          <c:tx>
            <c:strRef>
              <c:f>'Child Protection Plans'!$B$197</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Plans'!$D$197:$H$197</c:f>
              <c:numCache>
                <c:formatCode>0.0%</c:formatCode>
                <c:ptCount val="5"/>
                <c:pt idx="0">
                  <c:v>#N/A</c:v>
                </c:pt>
                <c:pt idx="1">
                  <c:v>#N/A</c:v>
                </c:pt>
                <c:pt idx="2">
                  <c:v>4.2000000000000003E-2</c:v>
                </c:pt>
                <c:pt idx="3">
                  <c:v>0.1</c:v>
                </c:pt>
                <c:pt idx="4">
                  <c:v>#N/A</c:v>
                </c:pt>
              </c:numCache>
            </c:numRef>
          </c:val>
          <c:smooth val="0"/>
        </c:ser>
        <c:ser>
          <c:idx val="15"/>
          <c:order val="10"/>
          <c:tx>
            <c:strRef>
              <c:f>'Child Protection Plans'!$B$198</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Plans'!$D$198:$H$198</c:f>
              <c:numCache>
                <c:formatCode>0.0%</c:formatCode>
                <c:ptCount val="5"/>
                <c:pt idx="0">
                  <c:v>0.182</c:v>
                </c:pt>
                <c:pt idx="1">
                  <c:v>0.182</c:v>
                </c:pt>
                <c:pt idx="2">
                  <c:v>0.153</c:v>
                </c:pt>
                <c:pt idx="3">
                  <c:v>0.13500000000000001</c:v>
                </c:pt>
                <c:pt idx="4">
                  <c:v>0.21588946459412781</c:v>
                </c:pt>
              </c:numCache>
            </c:numRef>
          </c:val>
          <c:smooth val="0"/>
        </c:ser>
        <c:ser>
          <c:idx val="16"/>
          <c:order val="11"/>
          <c:tx>
            <c:strRef>
              <c:f>'Child Protection Plans'!$B$199</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Plans'!$D$199:$H$199</c:f>
              <c:numCache>
                <c:formatCode>0.0%</c:formatCode>
                <c:ptCount val="5"/>
                <c:pt idx="0">
                  <c:v>0.215</c:v>
                </c:pt>
                <c:pt idx="1">
                  <c:v>0.16800000000000001</c:v>
                </c:pt>
                <c:pt idx="2">
                  <c:v>0.22900000000000001</c:v>
                </c:pt>
                <c:pt idx="3">
                  <c:v>0.22800000000000001</c:v>
                </c:pt>
                <c:pt idx="4">
                  <c:v>0.10743801652892562</c:v>
                </c:pt>
              </c:numCache>
            </c:numRef>
          </c:val>
          <c:smooth val="0"/>
        </c:ser>
        <c:ser>
          <c:idx val="17"/>
          <c:order val="12"/>
          <c:tx>
            <c:strRef>
              <c:f>'Child Protection Plans'!$B$200</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Plans'!$D$200:$H$200</c:f>
              <c:numCache>
                <c:formatCode>0.0%</c:formatCode>
                <c:ptCount val="5"/>
                <c:pt idx="0">
                  <c:v>0.13500000000000001</c:v>
                </c:pt>
                <c:pt idx="1">
                  <c:v>0.152</c:v>
                </c:pt>
                <c:pt idx="2">
                  <c:v>0.22200000000000003</c:v>
                </c:pt>
                <c:pt idx="3">
                  <c:v>0.23400000000000001</c:v>
                </c:pt>
                <c:pt idx="4">
                  <c:v>0.21105527638190955</c:v>
                </c:pt>
              </c:numCache>
            </c:numRef>
          </c:val>
          <c:smooth val="0"/>
        </c:ser>
        <c:ser>
          <c:idx val="19"/>
          <c:order val="13"/>
          <c:tx>
            <c:strRef>
              <c:f>'Child Protection Plans'!$B$201</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Plans'!$D$201:$H$201</c:f>
              <c:numCache>
                <c:formatCode>0.0%</c:formatCode>
                <c:ptCount val="5"/>
                <c:pt idx="0">
                  <c:v>0.127</c:v>
                </c:pt>
                <c:pt idx="1">
                  <c:v>0.185</c:v>
                </c:pt>
                <c:pt idx="2">
                  <c:v>7.6000000000000012E-2</c:v>
                </c:pt>
                <c:pt idx="3">
                  <c:v>0.13966480446927373</c:v>
                </c:pt>
                <c:pt idx="4">
                  <c:v>0.19346049046321526</c:v>
                </c:pt>
              </c:numCache>
            </c:numRef>
          </c:val>
          <c:smooth val="0"/>
        </c:ser>
        <c:ser>
          <c:idx val="20"/>
          <c:order val="14"/>
          <c:tx>
            <c:strRef>
              <c:f>'Child Protection Plans'!$B$202</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Plans'!$D$202:$H$202</c:f>
              <c:numCache>
                <c:formatCode>0.0%</c:formatCode>
                <c:ptCount val="5"/>
                <c:pt idx="0">
                  <c:v>8.4000000000000005E-2</c:v>
                </c:pt>
                <c:pt idx="1">
                  <c:v>0.107</c:v>
                </c:pt>
                <c:pt idx="2">
                  <c:v>0.10800000000000001</c:v>
                </c:pt>
                <c:pt idx="3">
                  <c:v>0.13200000000000001</c:v>
                </c:pt>
                <c:pt idx="4">
                  <c:v>0.15549597855227881</c:v>
                </c:pt>
              </c:numCache>
            </c:numRef>
          </c:val>
          <c:smooth val="0"/>
        </c:ser>
        <c:ser>
          <c:idx val="22"/>
          <c:order val="15"/>
          <c:tx>
            <c:strRef>
              <c:f>'Child Protection Plans'!$B$203</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Plans'!$D$203:$H$203</c:f>
              <c:numCache>
                <c:formatCode>0.0%</c:formatCode>
                <c:ptCount val="5"/>
                <c:pt idx="0">
                  <c:v>0.10199999999999999</c:v>
                </c:pt>
                <c:pt idx="1">
                  <c:v>0.11599999999999999</c:v>
                </c:pt>
                <c:pt idx="2">
                  <c:v>0.14100000000000001</c:v>
                </c:pt>
                <c:pt idx="3">
                  <c:v>0.127</c:v>
                </c:pt>
                <c:pt idx="4">
                  <c:v>0.20165460186142709</c:v>
                </c:pt>
              </c:numCache>
            </c:numRef>
          </c:val>
          <c:smooth val="0"/>
        </c:ser>
        <c:ser>
          <c:idx val="23"/>
          <c:order val="16"/>
          <c:tx>
            <c:strRef>
              <c:f>'Child Protection Plans'!$B$204</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Plans'!$D$204:$H$204</c:f>
              <c:numCache>
                <c:formatCode>0.0%</c:formatCode>
                <c:ptCount val="5"/>
                <c:pt idx="0">
                  <c:v>0.21899999999999997</c:v>
                </c:pt>
                <c:pt idx="1">
                  <c:v>0.154</c:v>
                </c:pt>
                <c:pt idx="2">
                  <c:v>0.218</c:v>
                </c:pt>
                <c:pt idx="3">
                  <c:v>0.21099999999999999</c:v>
                </c:pt>
                <c:pt idx="4">
                  <c:v>0.15827338129496402</c:v>
                </c:pt>
              </c:numCache>
            </c:numRef>
          </c:val>
          <c:smooth val="0"/>
        </c:ser>
        <c:ser>
          <c:idx val="24"/>
          <c:order val="17"/>
          <c:tx>
            <c:strRef>
              <c:f>'Child Protection Plans'!$B$205</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Plans'!$D$205:$H$205</c:f>
              <c:numCache>
                <c:formatCode>0.0%</c:formatCode>
                <c:ptCount val="5"/>
                <c:pt idx="0">
                  <c:v>0.17300000000000001</c:v>
                </c:pt>
                <c:pt idx="1">
                  <c:v>0.126</c:v>
                </c:pt>
                <c:pt idx="2">
                  <c:v>8.8000000000000009E-2</c:v>
                </c:pt>
                <c:pt idx="3">
                  <c:v>0.17799999999999999</c:v>
                </c:pt>
                <c:pt idx="4">
                  <c:v>0.181169757489301</c:v>
                </c:pt>
              </c:numCache>
            </c:numRef>
          </c:val>
          <c:smooth val="0"/>
        </c:ser>
        <c:ser>
          <c:idx val="25"/>
          <c:order val="18"/>
          <c:tx>
            <c:strRef>
              <c:f>'Child Protection Plans'!$B$206</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Plans'!$D$206:$H$206</c:f>
              <c:numCache>
                <c:formatCode>0.0%</c:formatCode>
                <c:ptCount val="5"/>
                <c:pt idx="0">
                  <c:v>9.0999999999999998E-2</c:v>
                </c:pt>
                <c:pt idx="1">
                  <c:v>0.11800000000000001</c:v>
                </c:pt>
                <c:pt idx="2">
                  <c:v>0.128</c:v>
                </c:pt>
                <c:pt idx="3">
                  <c:v>5.8000000000000003E-2</c:v>
                </c:pt>
                <c:pt idx="4">
                  <c:v>0.41379310344827586</c:v>
                </c:pt>
              </c:numCache>
            </c:numRef>
          </c:val>
          <c:smooth val="0"/>
        </c:ser>
        <c:ser>
          <c:idx val="26"/>
          <c:order val="19"/>
          <c:tx>
            <c:strRef>
              <c:f>'Child Protection Plans'!$B$207</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Plans'!$D$207:$H$207</c:f>
              <c:numCache>
                <c:formatCode>0.0%</c:formatCode>
                <c:ptCount val="5"/>
                <c:pt idx="0">
                  <c:v>0.17300000000000001</c:v>
                </c:pt>
                <c:pt idx="1">
                  <c:v>0.121</c:v>
                </c:pt>
                <c:pt idx="2">
                  <c:v>#N/A</c:v>
                </c:pt>
                <c:pt idx="3">
                  <c:v>0.30399999999999999</c:v>
                </c:pt>
                <c:pt idx="4">
                  <c:v>0.21100917431192662</c:v>
                </c:pt>
              </c:numCache>
            </c:numRef>
          </c:val>
          <c:smooth val="0"/>
        </c:ser>
        <c:ser>
          <c:idx val="4"/>
          <c:order val="20"/>
          <c:tx>
            <c:strRef>
              <c:f>'Child Protection Plans'!$B$208</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Plans'!$D$208:$H$208</c:f>
              <c:numCache>
                <c:formatCode>0.0%</c:formatCode>
                <c:ptCount val="5"/>
                <c:pt idx="0" formatCode="0%">
                  <c:v>0.14782908339076498</c:v>
                </c:pt>
                <c:pt idx="1">
                  <c:v>0.13500000000000001</c:v>
                </c:pt>
                <c:pt idx="2">
                  <c:v>0.14299999999999999</c:v>
                </c:pt>
                <c:pt idx="3">
                  <c:v>0.16300000000000001</c:v>
                </c:pt>
                <c:pt idx="4">
                  <c:v>0.18703358208955223</c:v>
                </c:pt>
              </c:numCache>
            </c:numRef>
          </c:val>
          <c:smooth val="0"/>
        </c:ser>
        <c:ser>
          <c:idx val="6"/>
          <c:order val="21"/>
          <c:tx>
            <c:strRef>
              <c:f>'Child Protection Plans'!$B$209</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Plans'!$D$187:$H$187</c:f>
              <c:numCache>
                <c:formatCode>General</c:formatCode>
                <c:ptCount val="5"/>
                <c:pt idx="0">
                  <c:v>2010</c:v>
                </c:pt>
                <c:pt idx="1">
                  <c:v>2011</c:v>
                </c:pt>
                <c:pt idx="2">
                  <c:v>2012</c:v>
                </c:pt>
                <c:pt idx="3">
                  <c:v>2013</c:v>
                </c:pt>
                <c:pt idx="4">
                  <c:v>2014</c:v>
                </c:pt>
              </c:numCache>
            </c:numRef>
          </c:cat>
          <c:val>
            <c:numRef>
              <c:f>'Child Protection Plans'!$D$209:$H$209</c:f>
              <c:numCache>
                <c:formatCode>0.0%</c:formatCode>
                <c:ptCount val="5"/>
                <c:pt idx="0" formatCode="0%">
                  <c:v>0.13400000000000001</c:v>
                </c:pt>
                <c:pt idx="1">
                  <c:v>0.13300000000000001</c:v>
                </c:pt>
                <c:pt idx="2">
                  <c:v>0.13800000000000001</c:v>
                </c:pt>
                <c:pt idx="3">
                  <c:v>0.14899999999999999</c:v>
                </c:pt>
                <c:pt idx="4">
                  <c:v>0.15807962529274006</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'Child Protection Plans'!$W$220:$AA$220</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26080"/>
        <c:axId val="152932352"/>
      </c:lineChart>
      <c:catAx>
        <c:axId val="152926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932352"/>
        <c:crosses val="autoZero"/>
        <c:auto val="1"/>
        <c:lblAlgn val="ctr"/>
        <c:lblOffset val="100"/>
        <c:tickLblSkip val="1"/>
        <c:tickMarkSkip val="1"/>
        <c:noMultiLvlLbl val="0"/>
      </c:catAx>
      <c:valAx>
        <c:axId val="15293235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926080"/>
        <c:crosses val="autoZero"/>
        <c:crossBetween val="between"/>
      </c:valAx>
      <c:spPr>
        <a:noFill/>
        <a:ln w="3175">
          <a:solidFill>
            <a:srgbClr val="000000"/>
          </a:solidFill>
          <a:prstDash val="solid"/>
        </a:ln>
      </c:spPr>
    </c:plotArea>
    <c:legend>
      <c:legendPos val="r"/>
      <c:layout>
        <c:manualLayout>
          <c:xMode val="edge"/>
          <c:yMode val="edge"/>
          <c:x val="0.68194406733641066"/>
          <c:y val="9.2958854120930065E-2"/>
          <c:w val="0.31805594813468829"/>
          <c:h val="0.8864350320522201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Referrals vs. IDACI</a:t>
            </a:r>
          </a:p>
        </c:rich>
      </c:tx>
      <c:layout>
        <c:manualLayout>
          <c:xMode val="edge"/>
          <c:yMode val="edge"/>
          <c:x val="0.34291248076749026"/>
          <c:y val="3.543307086614173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Referrals!$R$11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tx>
                <c:rich>
                  <a:bodyPr/>
                  <a:lstStyle/>
                  <a:p>
                    <a:r>
                      <a:rPr lang="en-GB"/>
                      <a:t>Brighton &amp; Hove</a:t>
                    </a:r>
                  </a:p>
                </c:rich>
              </c:tx>
              <c:dLblPos val="r"/>
              <c:showLegendKey val="0"/>
              <c:showVal val="0"/>
              <c:showCatName val="0"/>
              <c:showSerName val="0"/>
              <c:showPercent val="0"/>
              <c:showBubbleSize val="0"/>
            </c:dLbl>
            <c:dLbl>
              <c:idx val="2"/>
              <c:tx>
                <c:rich>
                  <a:bodyPr/>
                  <a:lstStyle/>
                  <a:p>
                    <a:r>
                      <a:rPr lang="en-GB"/>
                      <a:t>Buckinghamshire</a:t>
                    </a:r>
                  </a:p>
                </c:rich>
              </c:tx>
              <c:dLblPos val="l"/>
              <c:showLegendKey val="0"/>
              <c:showVal val="0"/>
              <c:showCatName val="0"/>
              <c:showSerName val="0"/>
              <c:showPercent val="0"/>
              <c:showBubbleSize val="0"/>
            </c:dLbl>
            <c:dLbl>
              <c:idx val="3"/>
              <c:tx>
                <c:rich>
                  <a:bodyPr/>
                  <a:lstStyle/>
                  <a:p>
                    <a:r>
                      <a:rPr lang="en-GB"/>
                      <a:t>East Sussex</a:t>
                    </a:r>
                  </a:p>
                </c:rich>
              </c:tx>
              <c:dLblPos val="l"/>
              <c:showLegendKey val="0"/>
              <c:showVal val="0"/>
              <c:showCatName val="0"/>
              <c:showSerName val="0"/>
              <c:showPercent val="0"/>
              <c:showBubbleSize val="0"/>
            </c:dLbl>
            <c:dLbl>
              <c:idx val="4"/>
              <c:tx>
                <c:rich>
                  <a:bodyPr/>
                  <a:lstStyle/>
                  <a:p>
                    <a:r>
                      <a:rPr lang="en-GB"/>
                      <a:t>Hampshire</a:t>
                    </a:r>
                  </a:p>
                </c:rich>
              </c:tx>
              <c:dLblPos val="l"/>
              <c:showLegendKey val="0"/>
              <c:showVal val="0"/>
              <c:showCatName val="0"/>
              <c:showSerName val="0"/>
              <c:showPercent val="0"/>
              <c:showBubbleSize val="0"/>
            </c:dLbl>
            <c:dLbl>
              <c:idx val="5"/>
              <c:tx>
                <c:rich>
                  <a:bodyPr/>
                  <a:lstStyle/>
                  <a:p>
                    <a:r>
                      <a:rPr lang="en-GB"/>
                      <a:t>Isle of Wight</a:t>
                    </a:r>
                  </a:p>
                </c:rich>
              </c:tx>
              <c:dLblPos val="l"/>
              <c:showLegendKey val="0"/>
              <c:showVal val="0"/>
              <c:showCatName val="0"/>
              <c:showSerName val="0"/>
              <c:showPercent val="0"/>
              <c:showBubbleSize val="0"/>
            </c:dLbl>
            <c:dLbl>
              <c:idx val="6"/>
              <c:tx>
                <c:rich>
                  <a:bodyPr/>
                  <a:lstStyle/>
                  <a:p>
                    <a:r>
                      <a:rPr lang="en-GB"/>
                      <a:t>Kent</a:t>
                    </a:r>
                  </a:p>
                </c:rich>
              </c:tx>
              <c:showLegendKey val="0"/>
              <c:showVal val="0"/>
              <c:showCatName val="0"/>
              <c:showSerName val="0"/>
              <c:showPercent val="0"/>
              <c:showBubbleSize val="0"/>
            </c:dLbl>
            <c:dLbl>
              <c:idx val="7"/>
              <c:tx>
                <c:rich>
                  <a:bodyPr/>
                  <a:lstStyle/>
                  <a:p>
                    <a:r>
                      <a:rPr lang="en-GB"/>
                      <a:t>Medway</a:t>
                    </a:r>
                  </a:p>
                </c:rich>
              </c:tx>
              <c:showLegendKey val="0"/>
              <c:showVal val="0"/>
              <c:showCatName val="0"/>
              <c:showSerName val="0"/>
              <c:showPercent val="0"/>
              <c:showBubbleSize val="0"/>
            </c:dLbl>
            <c:dLbl>
              <c:idx val="8"/>
              <c:tx>
                <c:rich>
                  <a:bodyPr/>
                  <a:lstStyle/>
                  <a:p>
                    <a:r>
                      <a:rPr lang="en-GB"/>
                      <a:t>Milton Keynes</a:t>
                    </a:r>
                  </a:p>
                </c:rich>
              </c:tx>
              <c:dLblPos val="l"/>
              <c:showLegendKey val="0"/>
              <c:showVal val="0"/>
              <c:showCatName val="0"/>
              <c:showSerName val="0"/>
              <c:showPercent val="0"/>
              <c:showBubbleSize val="0"/>
            </c:dLbl>
            <c:dLbl>
              <c:idx val="9"/>
              <c:layout>
                <c:manualLayout>
                  <c:x val="-8.6720852404523416E-3"/>
                  <c:y val="2.5733819101383141E-3"/>
                </c:manualLayout>
              </c:layout>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tx>
                <c:rich>
                  <a:bodyPr/>
                  <a:lstStyle/>
                  <a:p>
                    <a:r>
                      <a:rPr lang="en-GB"/>
                      <a:t>Surrey</a:t>
                    </a:r>
                  </a:p>
                </c:rich>
              </c:tx>
              <c:dLblPos val="l"/>
              <c:showLegendKey val="0"/>
              <c:showVal val="0"/>
              <c:showCatName val="0"/>
              <c:showSerName val="0"/>
              <c:showPercent val="0"/>
              <c:showBubbleSize val="0"/>
            </c:dLbl>
            <c:dLbl>
              <c:idx val="15"/>
              <c:tx>
                <c:rich>
                  <a:bodyPr/>
                  <a:lstStyle/>
                  <a:p>
                    <a:r>
                      <a:rPr lang="en-GB"/>
                      <a:t>West Berkshire</a:t>
                    </a:r>
                  </a:p>
                </c:rich>
              </c:tx>
              <c:dLblPos val="l"/>
              <c:showLegendKey val="0"/>
              <c:showVal val="0"/>
              <c:showCatName val="0"/>
              <c:showSerName val="0"/>
              <c:showPercent val="0"/>
              <c:showBubbleSize val="0"/>
            </c:dLbl>
            <c:dLbl>
              <c:idx val="16"/>
              <c:tx>
                <c:rich>
                  <a:bodyPr/>
                  <a:lstStyle/>
                  <a:p>
                    <a:r>
                      <a:rPr lang="en-GB"/>
                      <a:t>West Sussex</a:t>
                    </a:r>
                  </a:p>
                </c:rich>
              </c:tx>
              <c:showLegendKey val="0"/>
              <c:showVal val="0"/>
              <c:showCatName val="0"/>
              <c:showSerName val="0"/>
              <c:showPercent val="0"/>
              <c:showBubbleSize val="0"/>
            </c:dLbl>
            <c:dLbl>
              <c:idx val="17"/>
              <c:tx>
                <c:rich>
                  <a:bodyPr/>
                  <a:lstStyle/>
                  <a:p>
                    <a:r>
                      <a:rPr lang="en-GB"/>
                      <a:t>Windsor &amp; Maidenhead</a:t>
                    </a:r>
                  </a:p>
                </c:rich>
              </c:tx>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(Referrals!$R$12:$R$15,Referrals!$R$17:$R$31)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(Referrals!$O$12:$O$15,Referrals!$O$17:$O$31)</c:f>
              <c:numCache>
                <c:formatCode>#,##0.0</c:formatCode>
                <c:ptCount val="19"/>
                <c:pt idx="0">
                  <c:v>419.18819188191884</c:v>
                </c:pt>
                <c:pt idx="1">
                  <c:v>838.01980198019805</c:v>
                </c:pt>
                <c:pt idx="2">
                  <c:v>622.19387755102036</c:v>
                </c:pt>
                <c:pt idx="3">
                  <c:v>708.96946564885502</c:v>
                </c:pt>
                <c:pt idx="4">
                  <c:v>575.09755232351893</c:v>
                </c:pt>
                <c:pt idx="5">
                  <c:v>856.97674418604652</c:v>
                </c:pt>
                <c:pt idx="6">
                  <c:v>588.57493857493853</c:v>
                </c:pt>
                <c:pt idx="7">
                  <c:v>691.39610389610391</c:v>
                </c:pt>
                <c:pt idx="8">
                  <c:v>490.3125</c:v>
                </c:pt>
                <c:pt idx="9">
                  <c:v>420.88382038488953</c:v>
                </c:pt>
                <c:pt idx="10">
                  <c:v>427.69953051643188</c:v>
                </c:pt>
                <c:pt idx="11">
                  <c:v>499.135446685879</c:v>
                </c:pt>
                <c:pt idx="12">
                  <c:v>644.47300771208222</c:v>
                </c:pt>
                <c:pt idx="13">
                  <c:v>732.27848101265829</c:v>
                </c:pt>
                <c:pt idx="14">
                  <c:v>467.30158730158735</c:v>
                </c:pt>
                <c:pt idx="15">
                  <c:v>348.17927170868347</c:v>
                </c:pt>
                <c:pt idx="16">
                  <c:v>395.50898203592817</c:v>
                </c:pt>
                <c:pt idx="17">
                  <c:v>313.21321321321324</c:v>
                </c:pt>
                <c:pt idx="18">
                  <c:v>391.16022099447514</c:v>
                </c:pt>
              </c:numCache>
            </c:numRef>
          </c:yVal>
          <c:smooth val="0"/>
        </c:ser>
        <c:ser>
          <c:idx val="3"/>
          <c:order val="1"/>
          <c:tx>
            <c:strRef>
              <c:f>Referrals!$B$16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manualLayout>
                  <c:x val="-1.1562780320603174E-2"/>
                  <c:y val="-2.5733819101383141E-3"/>
                </c:manualLayout>
              </c:layout>
              <c:showLegendKey val="0"/>
              <c:showVal val="0"/>
              <c:showCatName val="0"/>
              <c:showSerName val="1"/>
              <c:showPercent val="0"/>
              <c:showBubbleSize val="0"/>
            </c:dLbl>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Referrals!$R$16</c:f>
              <c:numCache>
                <c:formatCode>0.0</c:formatCode>
                <c:ptCount val="1"/>
                <c:pt idx="0">
                  <c:v>14.7</c:v>
                </c:pt>
              </c:numCache>
            </c:numRef>
          </c:xVal>
          <c:yVal>
            <c:numRef>
              <c:f>Referrals!$O$16</c:f>
              <c:numCache>
                <c:formatCode>#,##0.0</c:formatCode>
                <c:ptCount val="1"/>
                <c:pt idx="0">
                  <c:v>425.99837000814995</c:v>
                </c:pt>
              </c:numCache>
            </c:numRef>
          </c:yVal>
          <c:smooth val="0"/>
        </c:ser>
        <c:ser>
          <c:idx val="1"/>
          <c:order val="2"/>
          <c:tx>
            <c:strRef>
              <c:f>Referrals!$Y$5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Referrals!$X$79</c:f>
              <c:numCache>
                <c:formatCode>0.00</c:formatCode>
                <c:ptCount val="1"/>
                <c:pt idx="0">
                  <c:v>#N/A</c:v>
                </c:pt>
              </c:numCache>
            </c:numRef>
          </c:xVal>
          <c:yVal>
            <c:numRef>
              <c:f>Referrals!$Y$79</c:f>
              <c:numCache>
                <c:formatCode>0.00</c:formatCode>
                <c:ptCount val="1"/>
                <c:pt idx="0">
                  <c:v>#N/A</c:v>
                </c:pt>
              </c:numCache>
            </c:numRef>
          </c:yVal>
          <c:smooth val="0"/>
        </c:ser>
        <c:ser>
          <c:idx val="2"/>
          <c:order val="3"/>
          <c:tx>
            <c:strRef>
              <c:f>Referrals!$W$82</c:f>
              <c:strCache>
                <c:ptCount val="1"/>
                <c:pt idx="0">
                  <c:v>National Trend 2014</c:v>
                </c:pt>
              </c:strCache>
            </c:strRef>
          </c:tx>
          <c:spPr>
            <a:ln w="25400">
              <a:solidFill>
                <a:srgbClr val="333333"/>
              </a:solidFill>
              <a:prstDash val="solid"/>
            </a:ln>
          </c:spPr>
          <c:marker>
            <c:symbol val="none"/>
          </c:marker>
          <c:xVal>
            <c:numRef>
              <c:f>Referrals!$Z$82:$Z$83</c:f>
              <c:numCache>
                <c:formatCode>#,##0</c:formatCode>
                <c:ptCount val="2"/>
                <c:pt idx="0" formatCode="General">
                  <c:v>0</c:v>
                </c:pt>
                <c:pt idx="1">
                  <c:v>40</c:v>
                </c:pt>
              </c:numCache>
            </c:numRef>
          </c:xVal>
          <c:yVal>
            <c:numRef>
              <c:f>Referrals!$AA$82:$AA$83</c:f>
              <c:numCache>
                <c:formatCode>General</c:formatCode>
                <c:ptCount val="2"/>
                <c:pt idx="0">
                  <c:v>442.01</c:v>
                </c:pt>
                <c:pt idx="1">
                  <c:v>677.18200000000002</c:v>
                </c:pt>
              </c:numCache>
            </c:numRef>
          </c:yVal>
          <c:smooth val="0"/>
        </c:ser>
        <c:ser>
          <c:idx val="4"/>
          <c:order val="4"/>
          <c:tx>
            <c:strRef>
              <c:f>Referrals!$B$32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tx>
                <c:rich>
                  <a:bodyPr/>
                  <a:lstStyle/>
                  <a:p>
                    <a:r>
                      <a:rPr lang="en-GB"/>
                      <a:t>SE</a:t>
                    </a:r>
                  </a:p>
                </c:rich>
              </c:tx>
              <c:dLblPos val="l"/>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Referrals!$R$32</c:f>
              <c:numCache>
                <c:formatCode>0.0</c:formatCode>
                <c:ptCount val="1"/>
                <c:pt idx="0">
                  <c:v>15.1</c:v>
                </c:pt>
              </c:numCache>
            </c:numRef>
          </c:xVal>
          <c:yVal>
            <c:numRef>
              <c:f>Referrals!$O$32</c:f>
              <c:numCache>
                <c:formatCode>#,##0.0</c:formatCode>
                <c:ptCount val="1"/>
                <c:pt idx="0">
                  <c:v>543.82087970323266</c:v>
                </c:pt>
              </c:numCache>
            </c:numRef>
          </c:yVal>
          <c:smooth val="0"/>
        </c:ser>
        <c:ser>
          <c:idx val="5"/>
          <c:order val="5"/>
          <c:tx>
            <c:strRef>
              <c:f>Referrals!$W$84</c:f>
              <c:strCache>
                <c:ptCount val="1"/>
                <c:pt idx="0">
                  <c:v>South East LA Trend 2014</c:v>
                </c:pt>
              </c:strCache>
            </c:strRef>
          </c:tx>
          <c:spPr>
            <a:ln w="25400">
              <a:solidFill>
                <a:srgbClr val="BA1400"/>
              </a:solidFill>
              <a:prstDash val="solid"/>
            </a:ln>
          </c:spPr>
          <c:marker>
            <c:symbol val="none"/>
          </c:marker>
          <c:xVal>
            <c:numRef>
              <c:f>Referrals!$Z$84:$Z$85</c:f>
              <c:numCache>
                <c:formatCode>#,##0</c:formatCode>
                <c:ptCount val="2"/>
                <c:pt idx="0" formatCode="General">
                  <c:v>0</c:v>
                </c:pt>
                <c:pt idx="1">
                  <c:v>40</c:v>
                </c:pt>
              </c:numCache>
            </c:numRef>
          </c:xVal>
          <c:yVal>
            <c:numRef>
              <c:f>Referrals!$AA$84:$AA$85</c:f>
              <c:numCache>
                <c:formatCode>General</c:formatCode>
                <c:ptCount val="2"/>
                <c:pt idx="0">
                  <c:v>311.58999999999997</c:v>
                </c:pt>
                <c:pt idx="1">
                  <c:v>871.86999999999989</c:v>
                </c:pt>
              </c:numCache>
            </c:numRef>
          </c:yVal>
          <c:smooth val="0"/>
        </c:ser>
        <c:ser>
          <c:idx val="6"/>
          <c:order val="6"/>
          <c:tx>
            <c:strRef>
              <c:f>Referrals!$B$33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Referrals!$R$33</c:f>
              <c:numCache>
                <c:formatCode>0.0</c:formatCode>
                <c:ptCount val="1"/>
                <c:pt idx="0">
                  <c:v>21.8</c:v>
                </c:pt>
              </c:numCache>
            </c:numRef>
          </c:xVal>
          <c:yVal>
            <c:numRef>
              <c:f>Referrals!$O$33</c:f>
              <c:numCache>
                <c:formatCode>#,##0.0</c:formatCode>
                <c:ptCount val="1"/>
                <c:pt idx="0">
                  <c:v>573.05142478808943</c:v>
                </c:pt>
              </c:numCache>
            </c:numRef>
          </c:yVal>
          <c:smooth val="0"/>
        </c:ser>
        <c:dLbls>
          <c:showLegendKey val="0"/>
          <c:showVal val="0"/>
          <c:showCatName val="0"/>
          <c:showSerName val="0"/>
          <c:showPercent val="0"/>
          <c:showBubbleSize val="0"/>
        </c:dLbls>
        <c:axId val="144270464"/>
        <c:axId val="144272384"/>
      </c:scatterChart>
      <c:valAx>
        <c:axId val="144270464"/>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a:t>
                </a:r>
                <a:r>
                  <a:rPr lang="en-GB" baseline="0"/>
                  <a:t> Authority IDACI Score 2010</a:t>
                </a:r>
                <a:endParaRPr lang="en-GB"/>
              </a:p>
            </c:rich>
          </c:tx>
          <c:layout>
            <c:manualLayout>
              <c:xMode val="edge"/>
              <c:yMode val="edge"/>
              <c:x val="0.3428475465990479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272384"/>
        <c:crosses val="autoZero"/>
        <c:crossBetween val="midCat"/>
      </c:valAx>
      <c:valAx>
        <c:axId val="144272384"/>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Referrals</a:t>
                </a:r>
                <a:r>
                  <a:rPr lang="en-GB" baseline="0"/>
                  <a:t> </a:t>
                </a:r>
                <a:r>
                  <a:rPr lang="en-GB"/>
                  <a:t>per 10,000 0-17 year olds</a:t>
                </a:r>
              </a:p>
            </c:rich>
          </c:tx>
          <c:layout>
            <c:manualLayout>
              <c:xMode val="edge"/>
              <c:yMode val="edge"/>
              <c:x val="5.1724137931034482E-2"/>
              <c:y val="0.2421261909190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27046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Children subject to a CP Plan at 31 March, who had been on a plan for at least three months and had reviews carried out within the required timescales</a:t>
            </a:r>
          </a:p>
        </c:rich>
      </c:tx>
      <c:layout>
        <c:manualLayout>
          <c:xMode val="edge"/>
          <c:yMode val="edge"/>
          <c:x val="0.12191825380801759"/>
          <c:y val="1.2391573729863693E-3"/>
        </c:manualLayout>
      </c:layout>
      <c:overlay val="0"/>
      <c:spPr>
        <a:noFill/>
        <a:ln w="25400">
          <a:noFill/>
        </a:ln>
      </c:spPr>
    </c:title>
    <c:autoTitleDeleted val="0"/>
    <c:plotArea>
      <c:layout>
        <c:manualLayout>
          <c:layoutTarget val="inner"/>
          <c:xMode val="edge"/>
          <c:yMode val="edge"/>
          <c:x val="0.10919560658301639"/>
          <c:y val="9.9132589838909546E-2"/>
          <c:w val="0.55555659489604825"/>
          <c:h val="0.82156211886153641"/>
        </c:manualLayout>
      </c:layout>
      <c:lineChart>
        <c:grouping val="standard"/>
        <c:varyColors val="0"/>
        <c:ser>
          <c:idx val="0"/>
          <c:order val="0"/>
          <c:tx>
            <c:strRef>
              <c:f>'Child Protection Plans'!$B$232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Plans'!$D$231:$H$231</c:f>
              <c:numCache>
                <c:formatCode>General</c:formatCode>
                <c:ptCount val="5"/>
                <c:pt idx="0">
                  <c:v>2010</c:v>
                </c:pt>
                <c:pt idx="1">
                  <c:v>2011</c:v>
                </c:pt>
                <c:pt idx="2">
                  <c:v>2012</c:v>
                </c:pt>
                <c:pt idx="3">
                  <c:v>2013</c:v>
                </c:pt>
                <c:pt idx="4">
                  <c:v>2014</c:v>
                </c:pt>
              </c:numCache>
            </c:numRef>
          </c:cat>
          <c:val>
            <c:numRef>
              <c:f>'Child Protection Plans'!$D$232:$H$232</c:f>
              <c:numCache>
                <c:formatCode>0.0%</c:formatCode>
                <c:ptCount val="5"/>
                <c:pt idx="0">
                  <c:v>0.79500000000000004</c:v>
                </c:pt>
                <c:pt idx="1">
                  <c:v>0.77200000000000002</c:v>
                </c:pt>
                <c:pt idx="2">
                  <c:v>0.9830000000000001</c:v>
                </c:pt>
                <c:pt idx="3">
                  <c:v>0.95</c:v>
                </c:pt>
                <c:pt idx="4">
                  <c:v>1</c:v>
                </c:pt>
              </c:numCache>
            </c:numRef>
          </c:val>
          <c:smooth val="0"/>
        </c:ser>
        <c:ser>
          <c:idx val="1"/>
          <c:order val="1"/>
          <c:tx>
            <c:strRef>
              <c:f>'Child Protection Plans'!$B$233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Plans'!$D$233:$H$233</c:f>
              <c:numCache>
                <c:formatCode>0.0%</c:formatCode>
                <c:ptCount val="5"/>
                <c:pt idx="0">
                  <c:v>1</c:v>
                </c:pt>
                <c:pt idx="1">
                  <c:v>1</c:v>
                </c:pt>
                <c:pt idx="2">
                  <c:v>1</c:v>
                </c:pt>
                <c:pt idx="3">
                  <c:v>0.99399999999999999</c:v>
                </c:pt>
                <c:pt idx="4">
                  <c:v>0.99543378995433784</c:v>
                </c:pt>
              </c:numCache>
            </c:numRef>
          </c:val>
          <c:smooth val="0"/>
        </c:ser>
        <c:ser>
          <c:idx val="2"/>
          <c:order val="2"/>
          <c:tx>
            <c:strRef>
              <c:f>'Child Protection Plans'!$B$234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Plans'!$D$234:$H$234</c:f>
              <c:numCache>
                <c:formatCode>0.0%</c:formatCode>
                <c:ptCount val="5"/>
                <c:pt idx="0">
                  <c:v>0.99099999999999999</c:v>
                </c:pt>
                <c:pt idx="1">
                  <c:v>0.995</c:v>
                </c:pt>
                <c:pt idx="2">
                  <c:v>0.72400000000000009</c:v>
                </c:pt>
                <c:pt idx="3">
                  <c:v>0.89900000000000002</c:v>
                </c:pt>
                <c:pt idx="4">
                  <c:v>0.79374999999999996</c:v>
                </c:pt>
              </c:numCache>
            </c:numRef>
          </c:val>
          <c:smooth val="0"/>
        </c:ser>
        <c:ser>
          <c:idx val="5"/>
          <c:order val="3"/>
          <c:tx>
            <c:strRef>
              <c:f>'Child Protection Plans'!$B$235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Plans'!$D$235:$H$235</c:f>
              <c:numCache>
                <c:formatCode>0.0%</c:formatCode>
                <c:ptCount val="5"/>
                <c:pt idx="0">
                  <c:v>0.998</c:v>
                </c:pt>
                <c:pt idx="1">
                  <c:v>0.9840000000000001</c:v>
                </c:pt>
                <c:pt idx="2">
                  <c:v>0.97100000000000009</c:v>
                </c:pt>
                <c:pt idx="3">
                  <c:v>0.98299999999999998</c:v>
                </c:pt>
                <c:pt idx="4">
                  <c:v>0.99564270152505452</c:v>
                </c:pt>
              </c:numCache>
            </c:numRef>
          </c:val>
          <c:smooth val="0"/>
        </c:ser>
        <c:ser>
          <c:idx val="3"/>
          <c:order val="4"/>
          <c:tx>
            <c:strRef>
              <c:f>'Child Protection Plans'!$B$236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Plans'!$D$236:$H$236</c:f>
              <c:numCache>
                <c:formatCode>0.0%</c:formatCode>
                <c:ptCount val="5"/>
                <c:pt idx="0">
                  <c:v>0.95200000000000007</c:v>
                </c:pt>
                <c:pt idx="1">
                  <c:v>0.877</c:v>
                </c:pt>
                <c:pt idx="2">
                  <c:v>0.9830000000000001</c:v>
                </c:pt>
                <c:pt idx="3">
                  <c:v>0.88200000000000001</c:v>
                </c:pt>
                <c:pt idx="4">
                  <c:v>0.85161290322580641</c:v>
                </c:pt>
              </c:numCache>
            </c:numRef>
          </c:val>
          <c:smooth val="0"/>
        </c:ser>
        <c:ser>
          <c:idx val="9"/>
          <c:order val="5"/>
          <c:tx>
            <c:strRef>
              <c:f>'Child Protection Plans'!$B$237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Plans'!$D$237:$H$237</c:f>
              <c:numCache>
                <c:formatCode>0.0%</c:formatCode>
                <c:ptCount val="5"/>
                <c:pt idx="0">
                  <c:v>0.95599999999999996</c:v>
                </c:pt>
                <c:pt idx="1">
                  <c:v>0.97900000000000009</c:v>
                </c:pt>
                <c:pt idx="2">
                  <c:v>0.94499999999999995</c:v>
                </c:pt>
                <c:pt idx="3">
                  <c:v>0.94899999999999995</c:v>
                </c:pt>
                <c:pt idx="4">
                  <c:v>0.86363636363636365</c:v>
                </c:pt>
              </c:numCache>
            </c:numRef>
          </c:val>
          <c:smooth val="0"/>
        </c:ser>
        <c:ser>
          <c:idx val="10"/>
          <c:order val="6"/>
          <c:tx>
            <c:strRef>
              <c:f>'Child Protection Plans'!$B$238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Plans'!$D$238:$H$238</c:f>
              <c:numCache>
                <c:formatCode>0.0%</c:formatCode>
                <c:ptCount val="5"/>
                <c:pt idx="0">
                  <c:v>0.78299999999999992</c:v>
                </c:pt>
                <c:pt idx="1">
                  <c:v>0.76</c:v>
                </c:pt>
                <c:pt idx="2">
                  <c:v>0.875</c:v>
                </c:pt>
                <c:pt idx="3">
                  <c:v>0.92600000000000005</c:v>
                </c:pt>
                <c:pt idx="4">
                  <c:v>0.97029702970297027</c:v>
                </c:pt>
              </c:numCache>
            </c:numRef>
          </c:val>
          <c:smooth val="0"/>
        </c:ser>
        <c:ser>
          <c:idx val="11"/>
          <c:order val="7"/>
          <c:tx>
            <c:strRef>
              <c:f>'Child Protection Plans'!$B$239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Plans'!$D$239:$H$239</c:f>
              <c:numCache>
                <c:formatCode>0.0%</c:formatCode>
                <c:ptCount val="5"/>
                <c:pt idx="0">
                  <c:v>0.97900000000000009</c:v>
                </c:pt>
                <c:pt idx="1">
                  <c:v>0.96299999999999997</c:v>
                </c:pt>
                <c:pt idx="2">
                  <c:v>0.98499999999999999</c:v>
                </c:pt>
                <c:pt idx="3">
                  <c:v>0.98399999999999999</c:v>
                </c:pt>
                <c:pt idx="4">
                  <c:v>0.95764705882352941</c:v>
                </c:pt>
              </c:numCache>
            </c:numRef>
          </c:val>
          <c:smooth val="0"/>
        </c:ser>
        <c:ser>
          <c:idx val="12"/>
          <c:order val="8"/>
          <c:tx>
            <c:strRef>
              <c:f>'Child Protection Plans'!$B$240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Plans'!$D$240:$H$240</c:f>
              <c:numCache>
                <c:formatCode>0.0%</c:formatCode>
                <c:ptCount val="5"/>
                <c:pt idx="0">
                  <c:v>0.95499999999999996</c:v>
                </c:pt>
                <c:pt idx="1">
                  <c:v>0.92200000000000004</c:v>
                </c:pt>
                <c:pt idx="2">
                  <c:v>0.96599999999999997</c:v>
                </c:pt>
                <c:pt idx="3">
                  <c:v>0.97699999999999998</c:v>
                </c:pt>
                <c:pt idx="4">
                  <c:v>0.97424892703862664</c:v>
                </c:pt>
              </c:numCache>
            </c:numRef>
          </c:val>
          <c:smooth val="0"/>
        </c:ser>
        <c:ser>
          <c:idx val="13"/>
          <c:order val="9"/>
          <c:tx>
            <c:strRef>
              <c:f>'Child Protection Plans'!$B$241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Plans'!$D$241:$H$241</c:f>
              <c:numCache>
                <c:formatCode>0.0%</c:formatCode>
                <c:ptCount val="5"/>
                <c:pt idx="0">
                  <c:v>1</c:v>
                </c:pt>
                <c:pt idx="1">
                  <c:v>1</c:v>
                </c:pt>
                <c:pt idx="2">
                  <c:v>1</c:v>
                </c:pt>
                <c:pt idx="3">
                  <c:v>1</c:v>
                </c:pt>
                <c:pt idx="4">
                  <c:v>1</c:v>
                </c:pt>
              </c:numCache>
            </c:numRef>
          </c:val>
          <c:smooth val="0"/>
        </c:ser>
        <c:ser>
          <c:idx val="15"/>
          <c:order val="10"/>
          <c:tx>
            <c:strRef>
              <c:f>'Child Protection Plans'!$B$242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Plans'!$D$242:$H$242</c:f>
              <c:numCache>
                <c:formatCode>0.0%</c:formatCode>
                <c:ptCount val="5"/>
                <c:pt idx="0">
                  <c:v>0.98499999999999999</c:v>
                </c:pt>
                <c:pt idx="1">
                  <c:v>1</c:v>
                </c:pt>
                <c:pt idx="2">
                  <c:v>0.98099999999999998</c:v>
                </c:pt>
                <c:pt idx="3">
                  <c:v>0.95699999999999996</c:v>
                </c:pt>
                <c:pt idx="4">
                  <c:v>0.96927374301675973</c:v>
                </c:pt>
              </c:numCache>
            </c:numRef>
          </c:val>
          <c:smooth val="0"/>
        </c:ser>
        <c:ser>
          <c:idx val="16"/>
          <c:order val="11"/>
          <c:tx>
            <c:strRef>
              <c:f>'Child Protection Plans'!$B$243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Plans'!$D$243:$H$243</c:f>
              <c:numCache>
                <c:formatCode>0.0%</c:formatCode>
                <c:ptCount val="5"/>
                <c:pt idx="0">
                  <c:v>1</c:v>
                </c:pt>
                <c:pt idx="1">
                  <c:v>0.98499999999999999</c:v>
                </c:pt>
                <c:pt idx="2">
                  <c:v>1</c:v>
                </c:pt>
                <c:pt idx="3">
                  <c:v>0.96099999999999997</c:v>
                </c:pt>
                <c:pt idx="4">
                  <c:v>1</c:v>
                </c:pt>
              </c:numCache>
            </c:numRef>
          </c:val>
          <c:smooth val="0"/>
        </c:ser>
        <c:ser>
          <c:idx val="17"/>
          <c:order val="12"/>
          <c:tx>
            <c:strRef>
              <c:f>'Child Protection Plans'!$B$244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Plans'!$D$244:$H$244</c:f>
              <c:numCache>
                <c:formatCode>0.0%</c:formatCode>
                <c:ptCount val="5"/>
                <c:pt idx="0">
                  <c:v>1</c:v>
                </c:pt>
                <c:pt idx="1">
                  <c:v>1</c:v>
                </c:pt>
                <c:pt idx="2">
                  <c:v>1</c:v>
                </c:pt>
                <c:pt idx="3">
                  <c:v>1</c:v>
                </c:pt>
                <c:pt idx="4">
                  <c:v>0.97478991596638653</c:v>
                </c:pt>
              </c:numCache>
            </c:numRef>
          </c:val>
          <c:smooth val="0"/>
        </c:ser>
        <c:ser>
          <c:idx val="19"/>
          <c:order val="13"/>
          <c:tx>
            <c:strRef>
              <c:f>'Child Protection Plans'!$B$245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Plans'!$D$245:$H$245</c:f>
              <c:numCache>
                <c:formatCode>0.0%</c:formatCode>
                <c:ptCount val="5"/>
                <c:pt idx="0">
                  <c:v>0.96099999999999997</c:v>
                </c:pt>
                <c:pt idx="1">
                  <c:v>0.97400000000000009</c:v>
                </c:pt>
                <c:pt idx="2">
                  <c:v>0.94100000000000006</c:v>
                </c:pt>
                <c:pt idx="3">
                  <c:v>1</c:v>
                </c:pt>
                <c:pt idx="4">
                  <c:v>0.87012987012987009</c:v>
                </c:pt>
              </c:numCache>
            </c:numRef>
          </c:val>
          <c:smooth val="0"/>
        </c:ser>
        <c:ser>
          <c:idx val="20"/>
          <c:order val="14"/>
          <c:tx>
            <c:strRef>
              <c:f>'Child Protection Plans'!$B$246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Plans'!$D$246:$H$246</c:f>
              <c:numCache>
                <c:formatCode>0.0%</c:formatCode>
                <c:ptCount val="5"/>
                <c:pt idx="0">
                  <c:v>0.96599999999999997</c:v>
                </c:pt>
                <c:pt idx="1">
                  <c:v>0.9840000000000001</c:v>
                </c:pt>
                <c:pt idx="2">
                  <c:v>0.89100000000000013</c:v>
                </c:pt>
                <c:pt idx="3">
                  <c:v>0.99399999999999999</c:v>
                </c:pt>
                <c:pt idx="4">
                  <c:v>#N/A</c:v>
                </c:pt>
              </c:numCache>
            </c:numRef>
          </c:val>
          <c:smooth val="0"/>
        </c:ser>
        <c:ser>
          <c:idx val="22"/>
          <c:order val="15"/>
          <c:tx>
            <c:strRef>
              <c:f>'Child Protection Plans'!$B$247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Plans'!$D$247:$H$247</c:f>
              <c:numCache>
                <c:formatCode>0.0%</c:formatCode>
                <c:ptCount val="5"/>
                <c:pt idx="0">
                  <c:v>0.995</c:v>
                </c:pt>
                <c:pt idx="1">
                  <c:v>0.97</c:v>
                </c:pt>
                <c:pt idx="2">
                  <c:v>0.98199999999999998</c:v>
                </c:pt>
                <c:pt idx="3">
                  <c:v>0.91</c:v>
                </c:pt>
                <c:pt idx="4">
                  <c:v>0.93993993993993996</c:v>
                </c:pt>
              </c:numCache>
            </c:numRef>
          </c:val>
          <c:smooth val="0"/>
        </c:ser>
        <c:ser>
          <c:idx val="23"/>
          <c:order val="16"/>
          <c:tx>
            <c:strRef>
              <c:f>'Child Protection Plans'!$B$248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Plans'!$D$248:$H$248</c:f>
              <c:numCache>
                <c:formatCode>0.0%</c:formatCode>
                <c:ptCount val="5"/>
                <c:pt idx="0">
                  <c:v>1</c:v>
                </c:pt>
                <c:pt idx="1">
                  <c:v>1</c:v>
                </c:pt>
                <c:pt idx="2">
                  <c:v>1</c:v>
                </c:pt>
                <c:pt idx="3">
                  <c:v>1</c:v>
                </c:pt>
                <c:pt idx="4">
                  <c:v>0.93150684931506844</c:v>
                </c:pt>
              </c:numCache>
            </c:numRef>
          </c:val>
          <c:smooth val="0"/>
        </c:ser>
        <c:ser>
          <c:idx val="24"/>
          <c:order val="17"/>
          <c:tx>
            <c:strRef>
              <c:f>'Child Protection Plans'!$B$249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Plans'!$D$249:$H$249</c:f>
              <c:numCache>
                <c:formatCode>0.0%</c:formatCode>
                <c:ptCount val="5"/>
                <c:pt idx="0">
                  <c:v>0.96799999999999997</c:v>
                </c:pt>
                <c:pt idx="1">
                  <c:v>0.997</c:v>
                </c:pt>
                <c:pt idx="2">
                  <c:v>0.9930000000000001</c:v>
                </c:pt>
                <c:pt idx="3">
                  <c:v>0.97399999999999998</c:v>
                </c:pt>
                <c:pt idx="4">
                  <c:v>0.99076923076923074</c:v>
                </c:pt>
              </c:numCache>
            </c:numRef>
          </c:val>
          <c:smooth val="0"/>
        </c:ser>
        <c:ser>
          <c:idx val="25"/>
          <c:order val="18"/>
          <c:tx>
            <c:strRef>
              <c:f>'Child Protection Plans'!$B$250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Plans'!$D$250:$H$250</c:f>
              <c:numCache>
                <c:formatCode>0.0%</c:formatCode>
                <c:ptCount val="5"/>
                <c:pt idx="0">
                  <c:v>0.95700000000000007</c:v>
                </c:pt>
                <c:pt idx="1">
                  <c:v>1</c:v>
                </c:pt>
                <c:pt idx="2">
                  <c:v>1</c:v>
                </c:pt>
                <c:pt idx="3">
                  <c:v>1</c:v>
                </c:pt>
                <c:pt idx="4">
                  <c:v>0.92537313432835822</c:v>
                </c:pt>
              </c:numCache>
            </c:numRef>
          </c:val>
          <c:smooth val="0"/>
        </c:ser>
        <c:ser>
          <c:idx val="26"/>
          <c:order val="19"/>
          <c:tx>
            <c:strRef>
              <c:f>'Child Protection Plans'!$B$251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Plans'!$D$251:$H$251</c:f>
              <c:numCache>
                <c:formatCode>0.0%</c:formatCode>
                <c:ptCount val="5"/>
                <c:pt idx="0">
                  <c:v>0.96900000000000008</c:v>
                </c:pt>
                <c:pt idx="1">
                  <c:v>1</c:v>
                </c:pt>
                <c:pt idx="2">
                  <c:v>0.9830000000000001</c:v>
                </c:pt>
                <c:pt idx="3">
                  <c:v>1</c:v>
                </c:pt>
                <c:pt idx="4">
                  <c:v>0.98484848484848486</c:v>
                </c:pt>
              </c:numCache>
            </c:numRef>
          </c:val>
          <c:smooth val="0"/>
        </c:ser>
        <c:ser>
          <c:idx val="4"/>
          <c:order val="20"/>
          <c:tx>
            <c:strRef>
              <c:f>'Child Protection Plans'!$B$252</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Plans'!$D$252:$H$252</c:f>
              <c:numCache>
                <c:formatCode>0.0%</c:formatCode>
                <c:ptCount val="5"/>
                <c:pt idx="0" formatCode="0%">
                  <c:v>0.97899999999999998</c:v>
                </c:pt>
                <c:pt idx="1">
                  <c:v>0.97399999999999998</c:v>
                </c:pt>
                <c:pt idx="2">
                  <c:v>0.95799999999999996</c:v>
                </c:pt>
                <c:pt idx="3">
                  <c:v>0.96199999999999997</c:v>
                </c:pt>
                <c:pt idx="4">
                  <c:v>0.94429599177800616</c:v>
                </c:pt>
              </c:numCache>
            </c:numRef>
          </c:val>
          <c:smooth val="0"/>
        </c:ser>
        <c:ser>
          <c:idx val="6"/>
          <c:order val="21"/>
          <c:tx>
            <c:strRef>
              <c:f>'Child Protection Plans'!$B$253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'Child Protection Plans'!$D$231:$H$231</c:f>
              <c:numCache>
                <c:formatCode>General</c:formatCode>
                <c:ptCount val="5"/>
                <c:pt idx="0">
                  <c:v>2010</c:v>
                </c:pt>
                <c:pt idx="1">
                  <c:v>2011</c:v>
                </c:pt>
                <c:pt idx="2">
                  <c:v>2012</c:v>
                </c:pt>
                <c:pt idx="3">
                  <c:v>2013</c:v>
                </c:pt>
                <c:pt idx="4">
                  <c:v>2014</c:v>
                </c:pt>
              </c:numCache>
            </c:numRef>
          </c:cat>
          <c:val>
            <c:numRef>
              <c:f>'Child Protection Plans'!$D$253:$H$253</c:f>
              <c:numCache>
                <c:formatCode>0.0%</c:formatCode>
                <c:ptCount val="5"/>
                <c:pt idx="0" formatCode="0%">
                  <c:v>0.96799999999999997</c:v>
                </c:pt>
                <c:pt idx="1">
                  <c:v>0.97099999999999997</c:v>
                </c:pt>
                <c:pt idx="2">
                  <c:v>0.96700000000000008</c:v>
                </c:pt>
                <c:pt idx="3">
                  <c:v>0.96199999999999997</c:v>
                </c:pt>
                <c:pt idx="4">
                  <c:v>0.94561933534743203</c:v>
                </c:pt>
              </c:numCache>
            </c:numRef>
          </c:val>
          <c:smooth val="0"/>
        </c:ser>
        <c:ser>
          <c:idx val="7"/>
          <c:order val="22"/>
          <c:tx>
            <c:strRef>
              <c:f>'Child Protection Plans'!$Y$5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'Child Protection Plans'!$W$264:$AA$264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658496"/>
        <c:axId val="153660032"/>
      </c:lineChart>
      <c:catAx>
        <c:axId val="153658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660032"/>
        <c:crosses val="autoZero"/>
        <c:auto val="1"/>
        <c:lblAlgn val="ctr"/>
        <c:lblOffset val="100"/>
        <c:tickLblSkip val="1"/>
        <c:tickMarkSkip val="1"/>
        <c:noMultiLvlLbl val="0"/>
      </c:catAx>
      <c:valAx>
        <c:axId val="153660032"/>
        <c:scaling>
          <c:orientation val="minMax"/>
          <c:max val="1.01"/>
          <c:min val="0.70000000000000007"/>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658496"/>
        <c:crosses val="autoZero"/>
        <c:crossBetween val="between"/>
      </c:valAx>
      <c:spPr>
        <a:noFill/>
        <a:ln w="3175">
          <a:solidFill>
            <a:srgbClr val="000000"/>
          </a:solidFill>
          <a:prstDash val="solid"/>
        </a:ln>
      </c:spPr>
    </c:plotArea>
    <c:legend>
      <c:legendPos val="r"/>
      <c:layout>
        <c:manualLayout>
          <c:xMode val="edge"/>
          <c:yMode val="edge"/>
          <c:x val="0.68194406733641066"/>
          <c:y val="9.2958854120930065E-2"/>
          <c:w val="0.31805590895024582"/>
          <c:h val="0.8945324443933558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Care Applications to Court</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'Court Applications'!$T$11</c:f>
              <c:strCache>
                <c:ptCount val="1"/>
                <c:pt idx="0">
                  <c:v>Distance</c:v>
                </c:pt>
              </c:strCache>
            </c:strRef>
          </c:tx>
          <c:spPr>
            <a:solidFill>
              <a:srgbClr val="FB994F"/>
            </a:solidFill>
            <a:ln w="25400">
              <a:noFill/>
            </a:ln>
          </c:spPr>
          <c:invertIfNegative val="0"/>
          <c:cat>
            <c:strRef>
              <c:f>'Court Applications'!$B$12:$B$32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'Court Applications'!$T$12:$T$32</c:f>
              <c:numCache>
                <c:formatCode>#,##0</c:formatCode>
                <c:ptCount val="21"/>
                <c:pt idx="0">
                  <c:v>0.64202118081180792</c:v>
                </c:pt>
                <c:pt idx="1">
                  <c:v>3.5778463366336641</c:v>
                </c:pt>
                <c:pt idx="2">
                  <c:v>-2.1625311564625855</c:v>
                </c:pt>
                <c:pt idx="3">
                  <c:v>-1.7774016030534359</c:v>
                </c:pt>
                <c:pt idx="4">
                  <c:v>-2.5386989323553388</c:v>
                </c:pt>
                <c:pt idx="5">
                  <c:v>-1.8626234444838596</c:v>
                </c:pt>
                <c:pt idx="6">
                  <c:v>5.5277990697674415</c:v>
                </c:pt>
                <c:pt idx="7">
                  <c:v>-0.52123405405405521</c:v>
                </c:pt>
                <c:pt idx="8">
                  <c:v>-1.7996145454545456</c:v>
                </c:pt>
                <c:pt idx="9">
                  <c:v>-1.8908100000000019</c:v>
                </c:pt>
                <c:pt idx="10">
                  <c:v>-1.5351463007840351</c:v>
                </c:pt>
                <c:pt idx="11">
                  <c:v>0.26391384976525956</c:v>
                </c:pt>
                <c:pt idx="12">
                  <c:v>-2.880909048991354</c:v>
                </c:pt>
                <c:pt idx="13">
                  <c:v>-0.7846630591259629</c:v>
                </c:pt>
                <c:pt idx="14">
                  <c:v>10.042026877637129</c:v>
                </c:pt>
                <c:pt idx="15">
                  <c:v>-2.5898952380952389</c:v>
                </c:pt>
                <c:pt idx="16">
                  <c:v>-1.2721750140056018</c:v>
                </c:pt>
                <c:pt idx="17">
                  <c:v>-3.9426637125748512</c:v>
                </c:pt>
                <c:pt idx="18">
                  <c:v>-1.7600045945945944</c:v>
                </c:pt>
                <c:pt idx="19">
                  <c:v>-1.3990412154696132</c:v>
                </c:pt>
                <c:pt idx="20">
                  <c:v>-0.85024023107907709</c:v>
                </c:pt>
              </c:numCache>
            </c:numRef>
          </c:val>
        </c:ser>
        <c:ser>
          <c:idx val="0"/>
          <c:order val="1"/>
          <c:tx>
            <c:strRef>
              <c:f>'Court Applications'!$Y$5</c:f>
              <c:strCache>
                <c:ptCount val="1"/>
                <c:pt idx="0">
                  <c:v>Selected LA- (none)</c:v>
                </c:pt>
              </c:strCache>
            </c:strRef>
          </c:tx>
          <c:spPr>
            <a:solidFill>
              <a:srgbClr val="66FF99"/>
            </a:solidFill>
            <a:ln w="12700">
              <a:solidFill>
                <a:srgbClr val="000000"/>
              </a:solidFill>
              <a:prstDash val="solid"/>
            </a:ln>
          </c:spPr>
          <c:invertIfNegative val="0"/>
          <c:cat>
            <c:strRef>
              <c:f>'Court Applications'!$B$12:$B$32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'Court Applications'!$X$98:$X$117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53437312"/>
        <c:axId val="153438848"/>
      </c:barChart>
      <c:catAx>
        <c:axId val="15343731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438848"/>
        <c:crossesAt val="0"/>
        <c:auto val="1"/>
        <c:lblAlgn val="ctr"/>
        <c:lblOffset val="100"/>
        <c:noMultiLvlLbl val="0"/>
      </c:catAx>
      <c:valAx>
        <c:axId val="153438848"/>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43731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Care Applications</a:t>
            </a:r>
            <a:r>
              <a:rPr lang="en-GB" baseline="0"/>
              <a:t> to Court</a:t>
            </a:r>
            <a:r>
              <a:rPr lang="en-GB" sz="1000" b="1" i="0" u="none" strike="noStrike" baseline="0">
                <a:effectLst/>
              </a:rPr>
              <a:t> </a:t>
            </a:r>
            <a:r>
              <a:rPr lang="en-GB"/>
              <a:t>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'Court Applications'!$I$9</c:f>
              <c:strCache>
                <c:ptCount val="1"/>
                <c:pt idx="0">
                  <c:v>% Change 2011-14</c:v>
                </c:pt>
              </c:strCache>
            </c:strRef>
          </c:tx>
          <c:spPr>
            <a:solidFill>
              <a:srgbClr val="FB994F"/>
            </a:solidFill>
            <a:ln w="25400">
              <a:noFill/>
            </a:ln>
          </c:spPr>
          <c:invertIfNegative val="0"/>
          <c:cat>
            <c:strRef>
              <c:f>'Court Applications'!$B$12:$B$33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'Court Applications'!$I$12:$I$33</c:f>
              <c:numCache>
                <c:formatCode>0.0%</c:formatCode>
                <c:ptCount val="22"/>
                <c:pt idx="0">
                  <c:v>0.5714285714285714</c:v>
                </c:pt>
                <c:pt idx="1">
                  <c:v>-0.34285714285714286</c:v>
                </c:pt>
                <c:pt idx="2">
                  <c:v>-8.8235294117647065E-2</c:v>
                </c:pt>
                <c:pt idx="3">
                  <c:v>-0.40157480314960631</c:v>
                </c:pt>
                <c:pt idx="4">
                  <c:v>4.4117647058823532E-2</c:v>
                </c:pt>
                <c:pt idx="5">
                  <c:v>0.73958333333333337</c:v>
                </c:pt>
                <c:pt idx="6">
                  <c:v>0.56000000000000005</c:v>
                </c:pt>
                <c:pt idx="7">
                  <c:v>7.0038910505836577E-2</c:v>
                </c:pt>
                <c:pt idx="8">
                  <c:v>-5.7692307692307696E-2</c:v>
                </c:pt>
                <c:pt idx="9">
                  <c:v>0.28947368421052633</c:v>
                </c:pt>
                <c:pt idx="10">
                  <c:v>0.41935483870967744</c:v>
                </c:pt>
                <c:pt idx="11">
                  <c:v>-0.36486486486486486</c:v>
                </c:pt>
                <c:pt idx="12">
                  <c:v>-0.51923076923076927</c:v>
                </c:pt>
                <c:pt idx="13">
                  <c:v>0.77272727272727271</c:v>
                </c:pt>
                <c:pt idx="14">
                  <c:v>0.26250000000000001</c:v>
                </c:pt>
                <c:pt idx="15">
                  <c:v>0.1650485436893204</c:v>
                </c:pt>
                <c:pt idx="16">
                  <c:v>0.5714285714285714</c:v>
                </c:pt>
                <c:pt idx="17">
                  <c:v>-0.23595505617977527</c:v>
                </c:pt>
                <c:pt idx="18">
                  <c:v>-0.1</c:v>
                </c:pt>
                <c:pt idx="19">
                  <c:v>0.72727272727272729</c:v>
                </c:pt>
                <c:pt idx="20">
                  <c:v>8.9381207028265852E-2</c:v>
                </c:pt>
                <c:pt idx="21">
                  <c:v>0.15189048239895697</c:v>
                </c:pt>
              </c:numCache>
            </c:numRef>
          </c:val>
        </c:ser>
        <c:ser>
          <c:idx val="1"/>
          <c:order val="1"/>
          <c:tx>
            <c:strRef>
              <c:f>'Court Applications'!$Y$5</c:f>
              <c:strCache>
                <c:ptCount val="1"/>
                <c:pt idx="0">
                  <c:v>Selected LA- (none)</c:v>
                </c:pt>
              </c:strCache>
            </c:strRef>
          </c:tx>
          <c:spPr>
            <a:solidFill>
              <a:srgbClr val="66FF99"/>
            </a:solidFill>
            <a:ln w="12700">
              <a:solidFill>
                <a:srgbClr val="000000"/>
              </a:solidFill>
              <a:prstDash val="solid"/>
            </a:ln>
          </c:spPr>
          <c:invertIfNegative val="0"/>
          <c:cat>
            <c:strRef>
              <c:f>'Court Applications'!$B$12:$B$33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'Court Applications'!$W$98:$W$119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53563136"/>
        <c:axId val="153564672"/>
      </c:barChart>
      <c:catAx>
        <c:axId val="15356313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564672"/>
        <c:crosses val="autoZero"/>
        <c:auto val="1"/>
        <c:lblAlgn val="ctr"/>
        <c:lblOffset val="100"/>
        <c:noMultiLvlLbl val="0"/>
      </c:catAx>
      <c:valAx>
        <c:axId val="15356467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563136"/>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Care Applications to Court vs. IDACI</a:t>
            </a:r>
          </a:p>
        </c:rich>
      </c:tx>
      <c:layout>
        <c:manualLayout>
          <c:xMode val="edge"/>
          <c:yMode val="edge"/>
          <c:x val="0.19143447978093645"/>
          <c:y val="3.3006826783171052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'Court Applications'!$R$11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r"/>
              <c:showLegendKey val="0"/>
              <c:showVal val="0"/>
              <c:showCatName val="0"/>
              <c:showSerName val="0"/>
              <c:showPercent val="0"/>
              <c:showBubbleSize val="0"/>
            </c:dLbl>
            <c:dLbl>
              <c:idx val="1"/>
              <c:tx>
                <c:rich>
                  <a:bodyPr/>
                  <a:lstStyle/>
                  <a:p>
                    <a:r>
                      <a:rPr lang="en-GB"/>
                      <a:t>Brighton &amp; Hove</a:t>
                    </a:r>
                  </a:p>
                </c:rich>
              </c:tx>
              <c:dLblPos val="l"/>
              <c:showLegendKey val="0"/>
              <c:showVal val="0"/>
              <c:showCatName val="0"/>
              <c:showSerName val="0"/>
              <c:showPercent val="0"/>
              <c:showBubbleSize val="0"/>
            </c:dLbl>
            <c:dLbl>
              <c:idx val="2"/>
              <c:tx>
                <c:rich>
                  <a:bodyPr/>
                  <a:lstStyle/>
                  <a:p>
                    <a:r>
                      <a:rPr lang="en-GB"/>
                      <a:t>Buckinghamshire</a:t>
                    </a:r>
                  </a:p>
                </c:rich>
              </c:tx>
              <c:dLblPos val="r"/>
              <c:showLegendKey val="0"/>
              <c:showVal val="0"/>
              <c:showCatName val="0"/>
              <c:showSerName val="0"/>
              <c:showPercent val="0"/>
              <c:showBubbleSize val="0"/>
            </c:dLbl>
            <c:dLbl>
              <c:idx val="3"/>
              <c:layout>
                <c:manualLayout>
                  <c:x val="-1.152882160010966E-2"/>
                  <c:y val="2.6066023390048485E-3"/>
                </c:manualLayout>
              </c:layout>
              <c:tx>
                <c:rich>
                  <a:bodyPr/>
                  <a:lstStyle/>
                  <a:p>
                    <a:r>
                      <a:rPr lang="en-GB"/>
                      <a:t>East Sussex</a:t>
                    </a:r>
                  </a:p>
                </c:rich>
              </c:tx>
              <c:dLblPos val="r"/>
              <c:showLegendKey val="0"/>
              <c:showVal val="0"/>
              <c:showCatName val="0"/>
              <c:showSerName val="0"/>
              <c:showPercent val="0"/>
              <c:showBubbleSize val="0"/>
            </c:dLbl>
            <c:dLbl>
              <c:idx val="4"/>
              <c:tx>
                <c:rich>
                  <a:bodyPr/>
                  <a:lstStyle/>
                  <a:p>
                    <a:r>
                      <a:rPr lang="en-GB"/>
                      <a:t>Hampshire</a:t>
                    </a:r>
                  </a:p>
                </c:rich>
              </c:tx>
              <c:dLblPos val="r"/>
              <c:showLegendKey val="0"/>
              <c:showVal val="0"/>
              <c:showCatName val="0"/>
              <c:showSerName val="0"/>
              <c:showPercent val="0"/>
              <c:showBubbleSize val="0"/>
            </c:dLbl>
            <c:dLbl>
              <c:idx val="5"/>
              <c:tx>
                <c:rich>
                  <a:bodyPr/>
                  <a:lstStyle/>
                  <a:p>
                    <a:r>
                      <a:rPr lang="en-GB"/>
                      <a:t>Isle of Wight</a:t>
                    </a:r>
                  </a:p>
                </c:rich>
              </c:tx>
              <c:dLblPos val="r"/>
              <c:showLegendKey val="0"/>
              <c:showVal val="0"/>
              <c:showCatName val="0"/>
              <c:showSerName val="0"/>
              <c:showPercent val="0"/>
              <c:showBubbleSize val="0"/>
            </c:dLbl>
            <c:dLbl>
              <c:idx val="6"/>
              <c:tx>
                <c:rich>
                  <a:bodyPr/>
                  <a:lstStyle/>
                  <a:p>
                    <a:r>
                      <a:rPr lang="en-GB"/>
                      <a:t>Kent</a:t>
                    </a:r>
                  </a:p>
                </c:rich>
              </c:tx>
              <c:dLblPos val="r"/>
              <c:showLegendKey val="0"/>
              <c:showVal val="0"/>
              <c:showCatName val="0"/>
              <c:showSerName val="0"/>
              <c:showPercent val="0"/>
              <c:showBubbleSize val="0"/>
            </c:dLbl>
            <c:dLbl>
              <c:idx val="7"/>
              <c:tx>
                <c:rich>
                  <a:bodyPr/>
                  <a:lstStyle/>
                  <a:p>
                    <a:r>
                      <a:rPr lang="en-GB"/>
                      <a:t>Medway</a:t>
                    </a:r>
                  </a:p>
                </c:rich>
              </c:tx>
              <c:dLblPos val="r"/>
              <c:showLegendKey val="0"/>
              <c:showVal val="0"/>
              <c:showCatName val="0"/>
              <c:showSerName val="0"/>
              <c:showPercent val="0"/>
              <c:showBubbleSize val="0"/>
            </c:dLbl>
            <c:dLbl>
              <c:idx val="8"/>
              <c:tx>
                <c:rich>
                  <a:bodyPr/>
                  <a:lstStyle/>
                  <a:p>
                    <a:r>
                      <a:rPr lang="en-GB"/>
                      <a:t>Milton Keynes</a:t>
                    </a:r>
                  </a:p>
                </c:rich>
              </c:tx>
              <c:dLblPos val="r"/>
              <c:showLegendKey val="0"/>
              <c:showVal val="0"/>
              <c:showCatName val="0"/>
              <c:showSerName val="0"/>
              <c:showPercent val="0"/>
              <c:showBubbleSize val="0"/>
            </c:dLbl>
            <c:dLbl>
              <c:idx val="9"/>
              <c:tx>
                <c:rich>
                  <a:bodyPr/>
                  <a:lstStyle/>
                  <a:p>
                    <a:r>
                      <a:rPr lang="en-GB"/>
                      <a:t>Oxfordshire</a:t>
                    </a:r>
                  </a:p>
                </c:rich>
              </c:tx>
              <c:dLblPos val="r"/>
              <c:showLegendKey val="0"/>
              <c:showVal val="0"/>
              <c:showCatName val="0"/>
              <c:showSerName val="0"/>
              <c:showPercent val="0"/>
              <c:showBubbleSize val="0"/>
            </c:dLbl>
            <c:dLbl>
              <c:idx val="10"/>
              <c:tx>
                <c:rich>
                  <a:bodyPr/>
                  <a:lstStyle/>
                  <a:p>
                    <a:r>
                      <a:rPr lang="en-GB"/>
                      <a:t>Portsmouth</a:t>
                    </a:r>
                  </a:p>
                </c:rich>
              </c:tx>
              <c:dLblPos val="r"/>
              <c:showLegendKey val="0"/>
              <c:showVal val="0"/>
              <c:showCatName val="0"/>
              <c:showSerName val="0"/>
              <c:showPercent val="0"/>
              <c:showBubbleSize val="0"/>
            </c:dLbl>
            <c:dLbl>
              <c:idx val="11"/>
              <c:tx>
                <c:rich>
                  <a:bodyPr/>
                  <a:lstStyle/>
                  <a:p>
                    <a:r>
                      <a:rPr lang="en-GB"/>
                      <a:t>Reading</a:t>
                    </a:r>
                  </a:p>
                </c:rich>
              </c:tx>
              <c:dLblPos val="r"/>
              <c:showLegendKey val="0"/>
              <c:showVal val="0"/>
              <c:showCatName val="0"/>
              <c:showSerName val="0"/>
              <c:showPercent val="0"/>
              <c:showBubbleSize val="0"/>
            </c:dLbl>
            <c:dLbl>
              <c:idx val="12"/>
              <c:tx>
                <c:rich>
                  <a:bodyPr/>
                  <a:lstStyle/>
                  <a:p>
                    <a:r>
                      <a:rPr lang="en-GB"/>
                      <a:t>Slough</a:t>
                    </a:r>
                  </a:p>
                </c:rich>
              </c:tx>
              <c:dLblPos val="r"/>
              <c:showLegendKey val="0"/>
              <c:showVal val="0"/>
              <c:showCatName val="0"/>
              <c:showSerName val="0"/>
              <c:showPercent val="0"/>
              <c:showBubbleSize val="0"/>
            </c:dLbl>
            <c:dLbl>
              <c:idx val="13"/>
              <c:tx>
                <c:rich>
                  <a:bodyPr/>
                  <a:lstStyle/>
                  <a:p>
                    <a:r>
                      <a:rPr lang="en-GB"/>
                      <a:t>Southampton</a:t>
                    </a:r>
                  </a:p>
                </c:rich>
              </c:tx>
              <c:dLblPos val="r"/>
              <c:showLegendKey val="0"/>
              <c:showVal val="0"/>
              <c:showCatName val="0"/>
              <c:showSerName val="0"/>
              <c:showPercent val="0"/>
              <c:showBubbleSize val="0"/>
            </c:dLbl>
            <c:dLbl>
              <c:idx val="14"/>
              <c:tx>
                <c:rich>
                  <a:bodyPr/>
                  <a:lstStyle/>
                  <a:p>
                    <a:r>
                      <a:rPr lang="en-GB"/>
                      <a:t>Surrey</a:t>
                    </a:r>
                  </a:p>
                </c:rich>
              </c:tx>
              <c:dLblPos val="r"/>
              <c:showLegendKey val="0"/>
              <c:showVal val="0"/>
              <c:showCatName val="0"/>
              <c:showSerName val="0"/>
              <c:showPercent val="0"/>
              <c:showBubbleSize val="0"/>
            </c:dLbl>
            <c:dLbl>
              <c:idx val="15"/>
              <c:tx>
                <c:rich>
                  <a:bodyPr/>
                  <a:lstStyle/>
                  <a:p>
                    <a:r>
                      <a:rPr lang="en-GB"/>
                      <a:t>West Berkshire</a:t>
                    </a:r>
                  </a:p>
                </c:rich>
              </c:tx>
              <c:dLblPos val="r"/>
              <c:showLegendKey val="0"/>
              <c:showVal val="0"/>
              <c:showCatName val="0"/>
              <c:showSerName val="0"/>
              <c:showPercent val="0"/>
              <c:showBubbleSize val="0"/>
            </c:dLbl>
            <c:dLbl>
              <c:idx val="16"/>
              <c:tx>
                <c:rich>
                  <a:bodyPr/>
                  <a:lstStyle/>
                  <a:p>
                    <a:r>
                      <a:rPr lang="en-GB"/>
                      <a:t>West Sussex</a:t>
                    </a:r>
                  </a:p>
                </c:rich>
              </c:tx>
              <c:dLblPos val="r"/>
              <c:showLegendKey val="0"/>
              <c:showVal val="0"/>
              <c:showCatName val="0"/>
              <c:showSerName val="0"/>
              <c:showPercent val="0"/>
              <c:showBubbleSize val="0"/>
            </c:dLbl>
            <c:dLbl>
              <c:idx val="17"/>
              <c:tx>
                <c:rich>
                  <a:bodyPr/>
                  <a:lstStyle/>
                  <a:p>
                    <a:r>
                      <a:rPr lang="en-GB"/>
                      <a:t>Windsor &amp; </a:t>
                    </a:r>
                  </a:p>
                  <a:p>
                    <a:r>
                      <a:rPr lang="en-GB"/>
                      <a:t>Maidenhead</a:t>
                    </a:r>
                  </a:p>
                </c:rich>
              </c:tx>
              <c:dLblPos val="r"/>
              <c:showLegendKey val="0"/>
              <c:showVal val="0"/>
              <c:showCatName val="0"/>
              <c:showSerName val="0"/>
              <c:showPercent val="0"/>
              <c:showBubbleSize val="0"/>
            </c:dLbl>
            <c:dLbl>
              <c:idx val="18"/>
              <c:tx>
                <c:rich>
                  <a:bodyPr/>
                  <a:lstStyle/>
                  <a:p>
                    <a:r>
                      <a:rPr lang="en-GB"/>
                      <a:t>Wokingham</a:t>
                    </a:r>
                  </a:p>
                </c:rich>
              </c:tx>
              <c:dLblPos val="l"/>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dLblPos val="r"/>
            <c:showLegendKey val="0"/>
            <c:showVal val="1"/>
            <c:showCatName val="0"/>
            <c:showSerName val="0"/>
            <c:showPercent val="0"/>
            <c:showBubbleSize val="0"/>
            <c:showLeaderLines val="0"/>
          </c:dLbls>
          <c:xVal>
            <c:numRef>
              <c:f>('Court Applications'!$R$12:$R$15,'Court Applications'!$R$17:$R$31)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('Court Applications'!$O$12:$O$15,'Court Applications'!$O$17:$O$31)</c:f>
              <c:numCache>
                <c:formatCode>#,##0.0</c:formatCode>
                <c:ptCount val="19"/>
                <c:pt idx="0">
                  <c:v>8.1180811808118083</c:v>
                </c:pt>
                <c:pt idx="1">
                  <c:v>13.663366336633663</c:v>
                </c:pt>
                <c:pt idx="2">
                  <c:v>5.2721088435374144</c:v>
                </c:pt>
                <c:pt idx="3">
                  <c:v>7.2519083969465647</c:v>
                </c:pt>
                <c:pt idx="4">
                  <c:v>5.9240865555161406</c:v>
                </c:pt>
                <c:pt idx="5">
                  <c:v>15.116279069767442</c:v>
                </c:pt>
                <c:pt idx="6">
                  <c:v>8.4459459459459456</c:v>
                </c:pt>
                <c:pt idx="7">
                  <c:v>7.954545454545455</c:v>
                </c:pt>
                <c:pt idx="8">
                  <c:v>7.65625</c:v>
                </c:pt>
                <c:pt idx="9">
                  <c:v>6.2722736992159653</c:v>
                </c:pt>
                <c:pt idx="10">
                  <c:v>11.03286384976526</c:v>
                </c:pt>
                <c:pt idx="11">
                  <c:v>7.2046109510086449</c:v>
                </c:pt>
                <c:pt idx="12">
                  <c:v>10.025706940874036</c:v>
                </c:pt>
                <c:pt idx="13">
                  <c:v>21.308016877637129</c:v>
                </c:pt>
                <c:pt idx="14">
                  <c:v>4.7619047619047619</c:v>
                </c:pt>
                <c:pt idx="15">
                  <c:v>6.1624649859943981</c:v>
                </c:pt>
                <c:pt idx="16">
                  <c:v>4.0718562874251498</c:v>
                </c:pt>
                <c:pt idx="17">
                  <c:v>5.4054054054054053</c:v>
                </c:pt>
                <c:pt idx="18">
                  <c:v>5.2486187845303869</c:v>
                </c:pt>
              </c:numCache>
            </c:numRef>
          </c:yVal>
          <c:smooth val="0"/>
        </c:ser>
        <c:ser>
          <c:idx val="3"/>
          <c:order val="1"/>
          <c:tx>
            <c:strRef>
              <c:f>'Court Applications'!$B$16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'Court Applications'!$R$16</c:f>
              <c:numCache>
                <c:formatCode>0.0</c:formatCode>
                <c:ptCount val="1"/>
                <c:pt idx="0">
                  <c:v>14.7</c:v>
                </c:pt>
              </c:numCache>
            </c:numRef>
          </c:xVal>
          <c:yVal>
            <c:numRef>
              <c:f>'Court Applications'!$O$16</c:f>
              <c:numCache>
                <c:formatCode>#,##0.0</c:formatCode>
                <c:ptCount val="1"/>
                <c:pt idx="0">
                  <c:v>5.7864710676446611</c:v>
                </c:pt>
              </c:numCache>
            </c:numRef>
          </c:yVal>
          <c:smooth val="0"/>
        </c:ser>
        <c:ser>
          <c:idx val="1"/>
          <c:order val="2"/>
          <c:tx>
            <c:strRef>
              <c:f>'Court Applications'!$Y$5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'Court Applications'!$X$79</c:f>
              <c:numCache>
                <c:formatCode>0.00</c:formatCode>
                <c:ptCount val="1"/>
                <c:pt idx="0">
                  <c:v>#N/A</c:v>
                </c:pt>
              </c:numCache>
            </c:numRef>
          </c:xVal>
          <c:yVal>
            <c:numRef>
              <c:f>'Court Applications'!$Y$79</c:f>
              <c:numCache>
                <c:formatCode>0.00</c:formatCode>
                <c:ptCount val="1"/>
                <c:pt idx="0">
                  <c:v>#N/A</c:v>
                </c:pt>
              </c:numCache>
            </c:numRef>
          </c:yVal>
          <c:smooth val="0"/>
        </c:ser>
        <c:ser>
          <c:idx val="2"/>
          <c:order val="3"/>
          <c:tx>
            <c:strRef>
              <c:f>'Court Applications'!$W$82</c:f>
              <c:strCache>
                <c:ptCount val="1"/>
                <c:pt idx="0">
                  <c:v>National Trend 2013</c:v>
                </c:pt>
              </c:strCache>
            </c:strRef>
          </c:tx>
          <c:spPr>
            <a:ln w="25400">
              <a:solidFill>
                <a:srgbClr val="333333"/>
              </a:solidFill>
              <a:prstDash val="solid"/>
            </a:ln>
          </c:spPr>
          <c:marker>
            <c:symbol val="none"/>
          </c:marker>
          <c:xVal>
            <c:numRef>
              <c:f>'Court Applications'!$Z$82:$Z$83</c:f>
              <c:numCache>
                <c:formatCode>#,##0</c:formatCode>
                <c:ptCount val="2"/>
                <c:pt idx="0" formatCode="General">
                  <c:v>0</c:v>
                </c:pt>
                <c:pt idx="1">
                  <c:v>40</c:v>
                </c:pt>
              </c:numCache>
            </c:numRef>
          </c:xVal>
          <c:yVal>
            <c:numRef>
              <c:f>'Court Applications'!$AA$82:$AA$83</c:f>
              <c:numCache>
                <c:formatCode>General</c:formatCode>
                <c:ptCount val="2"/>
                <c:pt idx="0">
                  <c:v>5.2808000000000002</c:v>
                </c:pt>
                <c:pt idx="1">
                  <c:v>13.564800000000002</c:v>
                </c:pt>
              </c:numCache>
            </c:numRef>
          </c:yVal>
          <c:smooth val="0"/>
        </c:ser>
        <c:ser>
          <c:idx val="4"/>
          <c:order val="4"/>
          <c:tx>
            <c:strRef>
              <c:f>'Court Applications'!$B$32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'Court Applications'!$R$32</c:f>
              <c:numCache>
                <c:formatCode>0.0</c:formatCode>
                <c:ptCount val="1"/>
                <c:pt idx="0">
                  <c:v>15.1</c:v>
                </c:pt>
              </c:numCache>
            </c:numRef>
          </c:xVal>
          <c:yVal>
            <c:numRef>
              <c:f>'Court Applications'!$O$32</c:f>
              <c:numCache>
                <c:formatCode>#,##0.0</c:formatCode>
                <c:ptCount val="1"/>
                <c:pt idx="0">
                  <c:v>7.5577697689209238</c:v>
                </c:pt>
              </c:numCache>
            </c:numRef>
          </c:yVal>
          <c:smooth val="0"/>
        </c:ser>
        <c:ser>
          <c:idx val="5"/>
          <c:order val="5"/>
          <c:tx>
            <c:strRef>
              <c:f>'Court Applications'!$W$84</c:f>
              <c:strCache>
                <c:ptCount val="1"/>
                <c:pt idx="0">
                  <c:v>South East LA Trend 2014</c:v>
                </c:pt>
              </c:strCache>
            </c:strRef>
          </c:tx>
          <c:spPr>
            <a:ln w="25400">
              <a:solidFill>
                <a:srgbClr val="BA1400"/>
              </a:solidFill>
              <a:prstDash val="solid"/>
            </a:ln>
          </c:spPr>
          <c:marker>
            <c:symbol val="none"/>
          </c:marker>
          <c:xVal>
            <c:numRef>
              <c:f>'Court Applications'!$Z$84:$Z$85</c:f>
              <c:numCache>
                <c:formatCode>#,##0</c:formatCode>
                <c:ptCount val="2"/>
                <c:pt idx="0" formatCode="General">
                  <c:v>0</c:v>
                </c:pt>
                <c:pt idx="1">
                  <c:v>40</c:v>
                </c:pt>
              </c:numCache>
            </c:numRef>
          </c:xVal>
          <c:yVal>
            <c:numRef>
              <c:f>'Court Applications'!$AA$84:$AA$85</c:f>
              <c:numCache>
                <c:formatCode>General</c:formatCode>
                <c:ptCount val="2"/>
                <c:pt idx="0">
                  <c:v>0.66300000000000003</c:v>
                </c:pt>
                <c:pt idx="1">
                  <c:v>19.087</c:v>
                </c:pt>
              </c:numCache>
            </c:numRef>
          </c:yVal>
          <c:smooth val="0"/>
        </c:ser>
        <c:ser>
          <c:idx val="6"/>
          <c:order val="6"/>
          <c:tx>
            <c:strRef>
              <c:f>'Court Applications'!$B$33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3378501445432513E-2"/>
                  <c:y val="3.5828050691297905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'Court Applications'!$R$33</c:f>
              <c:numCache>
                <c:formatCode>0.0</c:formatCode>
                <c:ptCount val="1"/>
                <c:pt idx="0">
                  <c:v>21.8</c:v>
                </c:pt>
              </c:numCache>
            </c:numRef>
          </c:xVal>
          <c:yVal>
            <c:numRef>
              <c:f>'Court Applications'!$O$33</c:f>
              <c:numCache>
                <c:formatCode>#,##0.0</c:formatCode>
                <c:ptCount val="1"/>
                <c:pt idx="0">
                  <c:v>9.2360766275514194</c:v>
                </c:pt>
              </c:numCache>
            </c:numRef>
          </c:yVal>
          <c:smooth val="0"/>
        </c:ser>
        <c:dLbls>
          <c:showLegendKey val="0"/>
          <c:showVal val="0"/>
          <c:showCatName val="0"/>
          <c:showSerName val="0"/>
          <c:showPercent val="0"/>
          <c:showBubbleSize val="0"/>
        </c:dLbls>
        <c:axId val="153760512"/>
        <c:axId val="154029440"/>
      </c:scatterChart>
      <c:valAx>
        <c:axId val="153760512"/>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029440"/>
        <c:crosses val="autoZero"/>
        <c:crossBetween val="midCat"/>
      </c:valAx>
      <c:valAx>
        <c:axId val="154029440"/>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sz="800" b="1" i="0" u="none" strike="noStrike" baseline="0">
                    <a:effectLst/>
                  </a:rPr>
                  <a:t>Rate of Care Applications to Court  pe</a:t>
                </a:r>
                <a:r>
                  <a:rPr lang="en-GB"/>
                  <a:t>r 10,000 0-17 year olds</a:t>
                </a:r>
              </a:p>
            </c:rich>
          </c:tx>
          <c:layout>
            <c:manualLayout>
              <c:xMode val="edge"/>
              <c:yMode val="edge"/>
              <c:x val="5.1723989046823689E-2"/>
              <c:y val="0.1694243292745830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760512"/>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Care Applications to Court per 10,000 0-17 </a:t>
            </a:r>
            <a:br>
              <a:rPr lang="en-GB"/>
            </a:br>
            <a:r>
              <a:rPr lang="en-GB"/>
              <a:t>year olds</a:t>
            </a:r>
          </a:p>
        </c:rich>
      </c:tx>
      <c:layout>
        <c:manualLayout>
          <c:xMode val="edge"/>
          <c:yMode val="edge"/>
          <c:x val="0.12036545219983096"/>
          <c:y val="8.9430593327732774E-3"/>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'Court Applications'!$B$12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'Court Applications'!$K$11:$O$11</c:f>
              <c:numCache>
                <c:formatCode>General</c:formatCode>
                <c:ptCount val="5"/>
                <c:pt idx="0">
                  <c:v>2010</c:v>
                </c:pt>
                <c:pt idx="1">
                  <c:v>2011</c:v>
                </c:pt>
                <c:pt idx="2">
                  <c:v>2012</c:v>
                </c:pt>
                <c:pt idx="3">
                  <c:v>2013</c:v>
                </c:pt>
                <c:pt idx="4">
                  <c:v>2014</c:v>
                </c:pt>
              </c:numCache>
            </c:numRef>
          </c:cat>
          <c:val>
            <c:numRef>
              <c:f>'Court Applications'!$K$12:$O$12</c:f>
              <c:numCache>
                <c:formatCode>#,##0.0</c:formatCode>
                <c:ptCount val="5"/>
                <c:pt idx="0">
                  <c:v>1.8587360594795539</c:v>
                </c:pt>
                <c:pt idx="1">
                  <c:v>5.1489518205222513</c:v>
                </c:pt>
                <c:pt idx="2">
                  <c:v>5.6390977443609023</c:v>
                </c:pt>
                <c:pt idx="3">
                  <c:v>6.7669172932330826</c:v>
                </c:pt>
                <c:pt idx="4">
                  <c:v>8.1180811808118083</c:v>
                </c:pt>
              </c:numCache>
            </c:numRef>
          </c:val>
          <c:smooth val="0"/>
        </c:ser>
        <c:ser>
          <c:idx val="1"/>
          <c:order val="1"/>
          <c:tx>
            <c:strRef>
              <c:f>'Court Applications'!$B$13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Applications'!$K$13:$O$13</c:f>
              <c:numCache>
                <c:formatCode>#,##0.0</c:formatCode>
                <c:ptCount val="5"/>
                <c:pt idx="0">
                  <c:v>23.534445870774498</c:v>
                </c:pt>
                <c:pt idx="1">
                  <c:v>22.364217252396166</c:v>
                </c:pt>
                <c:pt idx="2">
                  <c:v>19.238476953907817</c:v>
                </c:pt>
                <c:pt idx="3">
                  <c:v>14.9402390438247</c:v>
                </c:pt>
                <c:pt idx="4">
                  <c:v>13.663366336633663</c:v>
                </c:pt>
              </c:numCache>
            </c:numRef>
          </c:val>
          <c:smooth val="0"/>
        </c:ser>
        <c:ser>
          <c:idx val="2"/>
          <c:order val="2"/>
          <c:tx>
            <c:strRef>
              <c:f>'Court Applications'!$B$14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Applications'!$K$14:$O$14</c:f>
              <c:numCache>
                <c:formatCode>#,##0.0</c:formatCode>
                <c:ptCount val="5"/>
                <c:pt idx="0">
                  <c:v>4.7951176983435051</c:v>
                </c:pt>
                <c:pt idx="1">
                  <c:v>5.8991931985772537</c:v>
                </c:pt>
                <c:pt idx="2">
                  <c:v>4.8484848484848486</c:v>
                </c:pt>
                <c:pt idx="3">
                  <c:v>4.3852106620808255</c:v>
                </c:pt>
                <c:pt idx="4">
                  <c:v>5.2721088435374144</c:v>
                </c:pt>
              </c:numCache>
            </c:numRef>
          </c:val>
          <c:smooth val="0"/>
        </c:ser>
        <c:ser>
          <c:idx val="5"/>
          <c:order val="3"/>
          <c:tx>
            <c:strRef>
              <c:f>'Court Applications'!$B$15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Applications'!$K$15:$O$15</c:f>
              <c:numCache>
                <c:formatCode>#,##0.0</c:formatCode>
                <c:ptCount val="5"/>
                <c:pt idx="0">
                  <c:v>7.9020911631492723</c:v>
                </c:pt>
                <c:pt idx="1">
                  <c:v>12.227999229732331</c:v>
                </c:pt>
                <c:pt idx="2">
                  <c:v>10.834132310642378</c:v>
                </c:pt>
                <c:pt idx="3">
                  <c:v>8.3333333333333339</c:v>
                </c:pt>
                <c:pt idx="4">
                  <c:v>7.2519083969465647</c:v>
                </c:pt>
              </c:numCache>
            </c:numRef>
          </c:val>
          <c:smooth val="0"/>
        </c:ser>
        <c:ser>
          <c:idx val="3"/>
          <c:order val="4"/>
          <c:tx>
            <c:strRef>
              <c:f>'Court Applications'!$B$16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Applications'!$K$16:$O$16</c:f>
              <c:numCache>
                <c:formatCode>#,##0.0</c:formatCode>
                <c:ptCount val="5"/>
                <c:pt idx="0">
                  <c:v>5.4998382400517638</c:v>
                </c:pt>
                <c:pt idx="1">
                  <c:v>5.4860830980233963</c:v>
                </c:pt>
                <c:pt idx="2">
                  <c:v>4.4189852700490997</c:v>
                </c:pt>
                <c:pt idx="3">
                  <c:v>6.8571428571428568</c:v>
                </c:pt>
                <c:pt idx="4">
                  <c:v>5.7864710676446611</c:v>
                </c:pt>
              </c:numCache>
            </c:numRef>
          </c:val>
          <c:smooth val="0"/>
        </c:ser>
        <c:ser>
          <c:idx val="9"/>
          <c:order val="5"/>
          <c:tx>
            <c:strRef>
              <c:f>'Court Applications'!$B$17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Applications'!$K$17:$O$17</c:f>
              <c:numCache>
                <c:formatCode>#,##0.0</c:formatCode>
                <c:ptCount val="5"/>
                <c:pt idx="0">
                  <c:v>3.3051247593796536</c:v>
                </c:pt>
                <c:pt idx="1">
                  <c:v>3.4853325588149873</c:v>
                </c:pt>
                <c:pt idx="2">
                  <c:v>4.5681655960028555</c:v>
                </c:pt>
                <c:pt idx="3">
                  <c:v>5.6603773584905666</c:v>
                </c:pt>
                <c:pt idx="4">
                  <c:v>5.9240865555161406</c:v>
                </c:pt>
              </c:numCache>
            </c:numRef>
          </c:val>
          <c:smooth val="0"/>
        </c:ser>
        <c:ser>
          <c:idx val="10"/>
          <c:order val="6"/>
          <c:tx>
            <c:strRef>
              <c:f>'Court Applications'!$B$18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Applications'!$K$18:$O$18</c:f>
              <c:numCache>
                <c:formatCode>#,##0.0</c:formatCode>
                <c:ptCount val="5"/>
                <c:pt idx="0">
                  <c:v>9.8410295230885687</c:v>
                </c:pt>
                <c:pt idx="1">
                  <c:v>9.5201827875095208</c:v>
                </c:pt>
                <c:pt idx="2">
                  <c:v>6.8965517241379306</c:v>
                </c:pt>
                <c:pt idx="3">
                  <c:v>11.53846153846154</c:v>
                </c:pt>
                <c:pt idx="4">
                  <c:v>15.116279069767442</c:v>
                </c:pt>
              </c:numCache>
            </c:numRef>
          </c:val>
          <c:smooth val="0"/>
        </c:ser>
        <c:ser>
          <c:idx val="11"/>
          <c:order val="7"/>
          <c:tx>
            <c:strRef>
              <c:f>'Court Applications'!$B$19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Applications'!$K$19:$O$19</c:f>
              <c:numCache>
                <c:formatCode>#,##0.0</c:formatCode>
                <c:ptCount val="5"/>
                <c:pt idx="0">
                  <c:v>4.9775208734746306</c:v>
                </c:pt>
                <c:pt idx="1">
                  <c:v>8.2132242497842824</c:v>
                </c:pt>
                <c:pt idx="2">
                  <c:v>9.916330957545707</c:v>
                </c:pt>
                <c:pt idx="3">
                  <c:v>8.8298857672121027</c:v>
                </c:pt>
                <c:pt idx="4">
                  <c:v>8.4459459459459456</c:v>
                </c:pt>
              </c:numCache>
            </c:numRef>
          </c:val>
          <c:smooth val="0"/>
        </c:ser>
        <c:ser>
          <c:idx val="12"/>
          <c:order val="8"/>
          <c:tx>
            <c:strRef>
              <c:f>'Court Applications'!$B$20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Applications'!$K$20:$O$20</c:f>
              <c:numCache>
                <c:formatCode>#,##0.0</c:formatCode>
                <c:ptCount val="5"/>
                <c:pt idx="0">
                  <c:v>7.8324536012259491</c:v>
                </c:pt>
                <c:pt idx="1">
                  <c:v>8.8540779839945518</c:v>
                </c:pt>
                <c:pt idx="2">
                  <c:v>9.0163934426229506</c:v>
                </c:pt>
                <c:pt idx="3">
                  <c:v>8.7027914614121507</c:v>
                </c:pt>
                <c:pt idx="4">
                  <c:v>7.954545454545455</c:v>
                </c:pt>
              </c:numCache>
            </c:numRef>
          </c:val>
          <c:smooth val="0"/>
        </c:ser>
        <c:ser>
          <c:idx val="13"/>
          <c:order val="9"/>
          <c:tx>
            <c:strRef>
              <c:f>'Court Applications'!$B$21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Applications'!$K$21:$O$21</c:f>
              <c:numCache>
                <c:formatCode>#,##0.0</c:formatCode>
                <c:ptCount val="5"/>
                <c:pt idx="0">
                  <c:v>6.6179031696273078</c:v>
                </c:pt>
                <c:pt idx="1">
                  <c:v>6.4802182810368354</c:v>
                </c:pt>
                <c:pt idx="2">
                  <c:v>5.967741935483871</c:v>
                </c:pt>
                <c:pt idx="3">
                  <c:v>6.1514195583596214</c:v>
                </c:pt>
                <c:pt idx="4">
                  <c:v>7.65625</c:v>
                </c:pt>
              </c:numCache>
            </c:numRef>
          </c:val>
          <c:smooth val="0"/>
        </c:ser>
        <c:ser>
          <c:idx val="15"/>
          <c:order val="10"/>
          <c:tx>
            <c:strRef>
              <c:f>'Court Applications'!$B$22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Applications'!$K$22:$O$22</c:f>
              <c:numCache>
                <c:formatCode>#,##0.0</c:formatCode>
                <c:ptCount val="5"/>
                <c:pt idx="0">
                  <c:v>5.0178168860446508</c:v>
                </c:pt>
                <c:pt idx="1">
                  <c:v>4.4765342960288814</c:v>
                </c:pt>
                <c:pt idx="2">
                  <c:v>5.2898550724637676</c:v>
                </c:pt>
                <c:pt idx="3">
                  <c:v>6.4655172413793105</c:v>
                </c:pt>
                <c:pt idx="4">
                  <c:v>6.2722736992159653</c:v>
                </c:pt>
              </c:numCache>
            </c:numRef>
          </c:val>
          <c:smooth val="0"/>
        </c:ser>
        <c:ser>
          <c:idx val="16"/>
          <c:order val="11"/>
          <c:tx>
            <c:strRef>
              <c:f>'Court Applications'!$B$23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Applications'!$K$23:$O$23</c:f>
              <c:numCache>
                <c:formatCode>#,##0.0</c:formatCode>
                <c:ptCount val="5"/>
                <c:pt idx="0">
                  <c:v>14.594735470419598</c:v>
                </c:pt>
                <c:pt idx="1">
                  <c:v>19.195849546044098</c:v>
                </c:pt>
                <c:pt idx="2">
                  <c:v>8.7058823529411775</c:v>
                </c:pt>
                <c:pt idx="3">
                  <c:v>11.583924349881796</c:v>
                </c:pt>
                <c:pt idx="4">
                  <c:v>11.03286384976526</c:v>
                </c:pt>
              </c:numCache>
            </c:numRef>
          </c:val>
          <c:smooth val="0"/>
        </c:ser>
        <c:ser>
          <c:idx val="17"/>
          <c:order val="12"/>
          <c:tx>
            <c:strRef>
              <c:f>'Court Applications'!$B$24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Applications'!$K$24:$O$24</c:f>
              <c:numCache>
                <c:formatCode>#,##0.0</c:formatCode>
                <c:ptCount val="5"/>
                <c:pt idx="0">
                  <c:v>14.18673705047839</c:v>
                </c:pt>
                <c:pt idx="1">
                  <c:v>16.844833171363785</c:v>
                </c:pt>
                <c:pt idx="2">
                  <c:v>13.77245508982036</c:v>
                </c:pt>
                <c:pt idx="3">
                  <c:v>17.058823529411764</c:v>
                </c:pt>
                <c:pt idx="4">
                  <c:v>7.2046109510086449</c:v>
                </c:pt>
              </c:numCache>
            </c:numRef>
          </c:val>
          <c:smooth val="0"/>
        </c:ser>
        <c:ser>
          <c:idx val="19"/>
          <c:order val="13"/>
          <c:tx>
            <c:strRef>
              <c:f>'Court Applications'!$B$25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Applications'!$K$25:$O$25</c:f>
              <c:numCache>
                <c:formatCode>#,##0.0</c:formatCode>
                <c:ptCount val="5"/>
                <c:pt idx="0">
                  <c:v>10.396361273554255</c:v>
                </c:pt>
                <c:pt idx="1">
                  <c:v>6.9335014182161991</c:v>
                </c:pt>
                <c:pt idx="2">
                  <c:v>7.4866310160427805</c:v>
                </c:pt>
                <c:pt idx="3">
                  <c:v>7.8947368421052628</c:v>
                </c:pt>
                <c:pt idx="4">
                  <c:v>10.025706940874036</c:v>
                </c:pt>
              </c:numCache>
            </c:numRef>
          </c:val>
          <c:smooth val="0"/>
        </c:ser>
        <c:ser>
          <c:idx val="20"/>
          <c:order val="14"/>
          <c:tx>
            <c:strRef>
              <c:f>'Court Applications'!$B$26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Applications'!$K$26:$O$26</c:f>
              <c:numCache>
                <c:formatCode>#,##0.0</c:formatCode>
                <c:ptCount val="5"/>
                <c:pt idx="0">
                  <c:v>10.371053238073287</c:v>
                </c:pt>
                <c:pt idx="1">
                  <c:v>18.467220683287163</c:v>
                </c:pt>
                <c:pt idx="2">
                  <c:v>17.532467532467532</c:v>
                </c:pt>
                <c:pt idx="3">
                  <c:v>21.72043010752688</c:v>
                </c:pt>
                <c:pt idx="4">
                  <c:v>21.308016877637129</c:v>
                </c:pt>
              </c:numCache>
            </c:numRef>
          </c:val>
          <c:smooth val="0"/>
        </c:ser>
        <c:ser>
          <c:idx val="22"/>
          <c:order val="15"/>
          <c:tx>
            <c:strRef>
              <c:f>'Court Applications'!$B$27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Applications'!$K$27:$O$27</c:f>
              <c:numCache>
                <c:formatCode>#,##0.0</c:formatCode>
                <c:ptCount val="5"/>
                <c:pt idx="0">
                  <c:v>4.2805400065854462</c:v>
                </c:pt>
                <c:pt idx="1">
                  <c:v>4.1854606038441222</c:v>
                </c:pt>
                <c:pt idx="2">
                  <c:v>5.3036437246963564</c:v>
                </c:pt>
                <c:pt idx="3">
                  <c:v>5.0080128205128203</c:v>
                </c:pt>
                <c:pt idx="4">
                  <c:v>4.7619047619047619</c:v>
                </c:pt>
              </c:numCache>
            </c:numRef>
          </c:val>
          <c:smooth val="0"/>
        </c:ser>
        <c:ser>
          <c:idx val="23"/>
          <c:order val="16"/>
          <c:tx>
            <c:strRef>
              <c:f>'Court Applications'!$B$28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Applications'!$K$28:$O$28</c:f>
              <c:numCache>
                <c:formatCode>#,##0.0</c:formatCode>
                <c:ptCount val="5"/>
                <c:pt idx="0">
                  <c:v>4.0972411909314399</c:v>
                </c:pt>
                <c:pt idx="1">
                  <c:v>3.8105606967882419</c:v>
                </c:pt>
                <c:pt idx="2">
                  <c:v>3.3898305084745766</c:v>
                </c:pt>
                <c:pt idx="3">
                  <c:v>3.0640668523676879</c:v>
                </c:pt>
                <c:pt idx="4">
                  <c:v>6.1624649859943981</c:v>
                </c:pt>
              </c:numCache>
            </c:numRef>
          </c:val>
          <c:smooth val="0"/>
        </c:ser>
        <c:ser>
          <c:idx val="24"/>
          <c:order val="17"/>
          <c:tx>
            <c:strRef>
              <c:f>'Court Applications'!$B$29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Applications'!$K$29:$O$29</c:f>
              <c:numCache>
                <c:formatCode>#,##0.0</c:formatCode>
                <c:ptCount val="5"/>
                <c:pt idx="0">
                  <c:v>7.1137593482094008</c:v>
                </c:pt>
                <c:pt idx="1">
                  <c:v>5.3883877217412364</c:v>
                </c:pt>
                <c:pt idx="2">
                  <c:v>4.6228710462287106</c:v>
                </c:pt>
                <c:pt idx="3">
                  <c:v>4.2270531400966185</c:v>
                </c:pt>
                <c:pt idx="4">
                  <c:v>4.0718562874251498</c:v>
                </c:pt>
              </c:numCache>
            </c:numRef>
          </c:val>
          <c:smooth val="0"/>
        </c:ser>
        <c:ser>
          <c:idx val="25"/>
          <c:order val="18"/>
          <c:tx>
            <c:strRef>
              <c:f>'Court Applications'!$B$30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Applications'!$K$30:$O$30</c:f>
              <c:numCache>
                <c:formatCode>#,##0.0</c:formatCode>
                <c:ptCount val="5"/>
                <c:pt idx="0">
                  <c:v>3.8957147138148036</c:v>
                </c:pt>
                <c:pt idx="1">
                  <c:v>5.8858151854031782</c:v>
                </c:pt>
                <c:pt idx="2">
                  <c:v>4.294478527607362</c:v>
                </c:pt>
                <c:pt idx="3">
                  <c:v>6.6465256797583079</c:v>
                </c:pt>
                <c:pt idx="4">
                  <c:v>5.4054054054054053</c:v>
                </c:pt>
              </c:numCache>
            </c:numRef>
          </c:val>
          <c:smooth val="0"/>
        </c:ser>
        <c:ser>
          <c:idx val="26"/>
          <c:order val="19"/>
          <c:tx>
            <c:strRef>
              <c:f>'Court Applications'!$B$31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Applications'!$K$31:$O$31</c:f>
              <c:numCache>
                <c:formatCode>#,##0.0</c:formatCode>
                <c:ptCount val="5"/>
                <c:pt idx="0">
                  <c:v>3.6071032186459488</c:v>
                </c:pt>
                <c:pt idx="1">
                  <c:v>3.0420353982300883</c:v>
                </c:pt>
                <c:pt idx="2">
                  <c:v>4.213483146067416</c:v>
                </c:pt>
                <c:pt idx="3">
                  <c:v>4.1899441340782122</c:v>
                </c:pt>
                <c:pt idx="4">
                  <c:v>5.2486187845303869</c:v>
                </c:pt>
              </c:numCache>
            </c:numRef>
          </c:val>
          <c:smooth val="0"/>
        </c:ser>
        <c:ser>
          <c:idx val="4"/>
          <c:order val="20"/>
          <c:tx>
            <c:strRef>
              <c:f>'Court Applications'!$B$32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Applications'!$K$32:$O$32</c:f>
              <c:numCache>
                <c:formatCode>#,##0.0</c:formatCode>
                <c:ptCount val="5"/>
                <c:pt idx="0">
                  <c:v>6.1425738210665495</c:v>
                </c:pt>
                <c:pt idx="1">
                  <c:v>7.1674971253353776</c:v>
                </c:pt>
                <c:pt idx="2">
                  <c:v>7.2603181427343086</c:v>
                </c:pt>
                <c:pt idx="3">
                  <c:v>7.3106910178361639</c:v>
                </c:pt>
                <c:pt idx="4">
                  <c:v>7.5577697689209238</c:v>
                </c:pt>
              </c:numCache>
            </c:numRef>
          </c:val>
          <c:smooth val="0"/>
        </c:ser>
        <c:ser>
          <c:idx val="6"/>
          <c:order val="21"/>
          <c:tx>
            <c:strRef>
              <c:f>'Court Applications'!$B$33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Applications'!$K$33:$O$33</c:f>
              <c:numCache>
                <c:formatCode>#,##0.0</c:formatCode>
                <c:ptCount val="5"/>
                <c:pt idx="0">
                  <c:v>8.0192148779092474</c:v>
                </c:pt>
                <c:pt idx="1">
                  <c:v>8.3328806562007713</c:v>
                </c:pt>
                <c:pt idx="2">
                  <c:v>9.008182844243791</c:v>
                </c:pt>
                <c:pt idx="3">
                  <c:v>9.7284492213204654</c:v>
                </c:pt>
                <c:pt idx="4">
                  <c:v>9.2360766275514194</c:v>
                </c:pt>
              </c:numCache>
            </c:numRef>
          </c:val>
          <c:smooth val="0"/>
        </c:ser>
        <c:ser>
          <c:idx val="7"/>
          <c:order val="22"/>
          <c:tx>
            <c:strRef>
              <c:f>'Court Applications'!$Y$5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'Court Applications'!$K$11:$O$11</c:f>
              <c:numCache>
                <c:formatCode>General</c:formatCode>
                <c:ptCount val="5"/>
                <c:pt idx="0">
                  <c:v>2010</c:v>
                </c:pt>
                <c:pt idx="1">
                  <c:v>2011</c:v>
                </c:pt>
                <c:pt idx="2">
                  <c:v>2012</c:v>
                </c:pt>
                <c:pt idx="3">
                  <c:v>2013</c:v>
                </c:pt>
                <c:pt idx="4">
                  <c:v>2014</c:v>
                </c:pt>
              </c:numCache>
            </c:numRef>
          </c:cat>
          <c:val>
            <c:numRef>
              <c:f>'Court Applications'!$W$88:$AA$88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075136"/>
        <c:axId val="154077056"/>
      </c:lineChart>
      <c:catAx>
        <c:axId val="15407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077056"/>
        <c:crosses val="autoZero"/>
        <c:auto val="1"/>
        <c:lblAlgn val="ctr"/>
        <c:lblOffset val="100"/>
        <c:tickLblSkip val="1"/>
        <c:tickMarkSkip val="1"/>
        <c:noMultiLvlLbl val="0"/>
      </c:catAx>
      <c:valAx>
        <c:axId val="15407705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075136"/>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Looked After</a:t>
            </a:r>
            <a:r>
              <a:rPr lang="en-GB" baseline="0"/>
              <a:t> </a:t>
            </a:r>
            <a:r>
              <a:rPr lang="en-GB" sz="1000" b="1" i="0" u="none" strike="noStrike" baseline="0">
                <a:effectLst/>
              </a:rPr>
              <a:t>Children</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'Looked After Children'!$T$11</c:f>
              <c:strCache>
                <c:ptCount val="1"/>
                <c:pt idx="0">
                  <c:v>Distance</c:v>
                </c:pt>
              </c:strCache>
            </c:strRef>
          </c:tx>
          <c:spPr>
            <a:solidFill>
              <a:srgbClr val="FB994F"/>
            </a:solidFill>
            <a:ln w="25400">
              <a:noFill/>
            </a:ln>
          </c:spPr>
          <c:invertIfNegative val="0"/>
          <c:cat>
            <c:strRef>
              <c:f>'Looked After Children'!$B$12:$B$32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'Looked After Children'!$T$12:$T$32</c:f>
              <c:numCache>
                <c:formatCode>#,##0</c:formatCode>
                <c:ptCount val="21"/>
                <c:pt idx="0">
                  <c:v>-5.0150756457564611</c:v>
                </c:pt>
                <c:pt idx="1">
                  <c:v>27.839207920792077</c:v>
                </c:pt>
                <c:pt idx="2">
                  <c:v>-9.343863945578228</c:v>
                </c:pt>
                <c:pt idx="3">
                  <c:v>-2.5778377862595505</c:v>
                </c:pt>
                <c:pt idx="4">
                  <c:v>-14.201443561532194</c:v>
                </c:pt>
                <c:pt idx="5">
                  <c:v>-4.5751811812699543</c:v>
                </c:pt>
                <c:pt idx="6">
                  <c:v>12.601410852713173</c:v>
                </c:pt>
                <c:pt idx="7">
                  <c:v>-0.68700614250614933</c:v>
                </c:pt>
                <c:pt idx="8">
                  <c:v>-0.41968831168831144</c:v>
                </c:pt>
                <c:pt idx="9">
                  <c:v>-13.119250000000008</c:v>
                </c:pt>
                <c:pt idx="10">
                  <c:v>-16.439235566642907</c:v>
                </c:pt>
                <c:pt idx="11">
                  <c:v>6.4801208920187889</c:v>
                </c:pt>
                <c:pt idx="12">
                  <c:v>-3.7212680115273713</c:v>
                </c:pt>
                <c:pt idx="13">
                  <c:v>-20.060562339331625</c:v>
                </c:pt>
                <c:pt idx="14">
                  <c:v>33.649982067510535</c:v>
                </c:pt>
                <c:pt idx="15">
                  <c:v>-15.103380952380949</c:v>
                </c:pt>
                <c:pt idx="16">
                  <c:v>-2.3660728291316531</c:v>
                </c:pt>
                <c:pt idx="17">
                  <c:v>-14.687455089820361</c:v>
                </c:pt>
                <c:pt idx="18">
                  <c:v>-13.920218468468473</c:v>
                </c:pt>
                <c:pt idx="19">
                  <c:v>-21.402267955801104</c:v>
                </c:pt>
                <c:pt idx="20">
                  <c:v>-5.8049905935347113</c:v>
                </c:pt>
              </c:numCache>
            </c:numRef>
          </c:val>
        </c:ser>
        <c:ser>
          <c:idx val="0"/>
          <c:order val="1"/>
          <c:tx>
            <c:strRef>
              <c:f>'Looked After Children'!$Y$5</c:f>
              <c:strCache>
                <c:ptCount val="1"/>
                <c:pt idx="0">
                  <c:v>Selected LA- (none)</c:v>
                </c:pt>
              </c:strCache>
            </c:strRef>
          </c:tx>
          <c:spPr>
            <a:solidFill>
              <a:srgbClr val="66FF99"/>
            </a:solidFill>
            <a:ln w="12700">
              <a:solidFill>
                <a:srgbClr val="000000"/>
              </a:solidFill>
              <a:prstDash val="solid"/>
            </a:ln>
          </c:spPr>
          <c:invertIfNegative val="0"/>
          <c:cat>
            <c:strRef>
              <c:f>'Looked After Children'!$B$12:$B$32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'Looked After Children'!$X$98:$X$117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54116096"/>
        <c:axId val="154117632"/>
      </c:barChart>
      <c:catAx>
        <c:axId val="15411609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117632"/>
        <c:crossesAt val="0"/>
        <c:auto val="1"/>
        <c:lblAlgn val="ctr"/>
        <c:lblOffset val="100"/>
        <c:noMultiLvlLbl val="0"/>
      </c:catAx>
      <c:valAx>
        <c:axId val="154117632"/>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116096"/>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Looked After</a:t>
            </a:r>
            <a:r>
              <a:rPr lang="en-GB" baseline="0"/>
              <a:t> </a:t>
            </a:r>
            <a:r>
              <a:rPr lang="en-GB" sz="1000" b="1" i="0" u="none" strike="noStrike" baseline="0">
                <a:effectLst/>
              </a:rPr>
              <a:t>Children </a:t>
            </a:r>
            <a:r>
              <a:rPr lang="en-GB"/>
              <a:t>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'Looked After Children'!$I$9</c:f>
              <c:strCache>
                <c:ptCount val="1"/>
                <c:pt idx="0">
                  <c:v>% Change 2011-14</c:v>
                </c:pt>
              </c:strCache>
            </c:strRef>
          </c:tx>
          <c:spPr>
            <a:solidFill>
              <a:srgbClr val="FB994F"/>
            </a:solidFill>
            <a:ln w="25400">
              <a:noFill/>
            </a:ln>
          </c:spPr>
          <c:invertIfNegative val="0"/>
          <c:cat>
            <c:strRef>
              <c:f>'Looked After Children'!$B$12:$B$33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'Looked After Children'!$I$12:$I$33</c:f>
              <c:numCache>
                <c:formatCode>0.0%</c:formatCode>
                <c:ptCount val="22"/>
                <c:pt idx="0">
                  <c:v>0.35294117647058826</c:v>
                </c:pt>
                <c:pt idx="1">
                  <c:v>-4.1237113402061855E-2</c:v>
                </c:pt>
                <c:pt idx="2">
                  <c:v>0.14102564102564102</c:v>
                </c:pt>
                <c:pt idx="3">
                  <c:v>-2.5423728813559324E-2</c:v>
                </c:pt>
                <c:pt idx="4">
                  <c:v>-1.0416666666666666E-2</c:v>
                </c:pt>
                <c:pt idx="5">
                  <c:v>0.17129629629629631</c:v>
                </c:pt>
                <c:pt idx="6">
                  <c:v>8.5714285714285715E-2</c:v>
                </c:pt>
                <c:pt idx="7">
                  <c:v>8.2595870206489674E-2</c:v>
                </c:pt>
                <c:pt idx="8">
                  <c:v>-0.10588235294117647</c:v>
                </c:pt>
                <c:pt idx="9">
                  <c:v>0.12962962962962962</c:v>
                </c:pt>
                <c:pt idx="10">
                  <c:v>9.4117647058823528E-2</c:v>
                </c:pt>
                <c:pt idx="11">
                  <c:v>1.5873015873015872E-2</c:v>
                </c:pt>
                <c:pt idx="12">
                  <c:v>-2.3255813953488372E-2</c:v>
                </c:pt>
                <c:pt idx="13">
                  <c:v>0.15151515151515152</c:v>
                </c:pt>
                <c:pt idx="14">
                  <c:v>0.29870129870129869</c:v>
                </c:pt>
                <c:pt idx="15">
                  <c:v>8.9041095890410954E-2</c:v>
                </c:pt>
                <c:pt idx="16">
                  <c:v>0.28000000000000003</c:v>
                </c:pt>
                <c:pt idx="17">
                  <c:v>-0.18791946308724833</c:v>
                </c:pt>
                <c:pt idx="18">
                  <c:v>0</c:v>
                </c:pt>
                <c:pt idx="19">
                  <c:v>0</c:v>
                </c:pt>
                <c:pt idx="20">
                  <c:v>6.0141509433962265E-2</c:v>
                </c:pt>
                <c:pt idx="21">
                  <c:v>5.099236641221374E-2</c:v>
                </c:pt>
              </c:numCache>
            </c:numRef>
          </c:val>
        </c:ser>
        <c:ser>
          <c:idx val="1"/>
          <c:order val="1"/>
          <c:tx>
            <c:strRef>
              <c:f>'Looked After Children'!$Y$5</c:f>
              <c:strCache>
                <c:ptCount val="1"/>
                <c:pt idx="0">
                  <c:v>Selected LA- (none)</c:v>
                </c:pt>
              </c:strCache>
            </c:strRef>
          </c:tx>
          <c:spPr>
            <a:solidFill>
              <a:srgbClr val="66FF99"/>
            </a:solidFill>
            <a:ln w="12700">
              <a:solidFill>
                <a:srgbClr val="000000"/>
              </a:solidFill>
              <a:prstDash val="solid"/>
            </a:ln>
          </c:spPr>
          <c:invertIfNegative val="0"/>
          <c:cat>
            <c:strRef>
              <c:f>'Looked After Children'!$B$12:$B$33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'Looked After Children'!$W$98:$W$119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54172032"/>
        <c:axId val="154177920"/>
      </c:barChart>
      <c:catAx>
        <c:axId val="15417203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177920"/>
        <c:crosses val="autoZero"/>
        <c:auto val="1"/>
        <c:lblAlgn val="ctr"/>
        <c:lblOffset val="100"/>
        <c:noMultiLvlLbl val="0"/>
      </c:catAx>
      <c:valAx>
        <c:axId val="154177920"/>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172032"/>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L</a:t>
            </a:r>
            <a:r>
              <a:rPr lang="en-GB" sz="1000" b="1" i="0" u="none" strike="noStrike" baseline="0">
                <a:effectLst/>
              </a:rPr>
              <a:t>ooked After Children </a:t>
            </a:r>
            <a:r>
              <a:rPr lang="en-GB"/>
              <a:t>vs. IDACI</a:t>
            </a:r>
          </a:p>
        </c:rich>
      </c:tx>
      <c:layout>
        <c:manualLayout>
          <c:xMode val="edge"/>
          <c:yMode val="edge"/>
          <c:x val="0.2491545375009942"/>
          <c:y val="3.5580829878865794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'Looked After Children'!$R$11</c:f>
              <c:strCache>
                <c:ptCount val="1"/>
                <c:pt idx="0">
                  <c:v>IDACI</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layout>
                <c:manualLayout>
                  <c:x val="-0.16517692797107547"/>
                  <c:y val="0"/>
                </c:manualLayout>
              </c:layout>
              <c:tx>
                <c:rich>
                  <a:bodyPr/>
                  <a:lstStyle/>
                  <a:p>
                    <a:r>
                      <a:rPr lang="en-GB"/>
                      <a:t>Bracknell Forest</a:t>
                    </a:r>
                  </a:p>
                </c:rich>
              </c:tx>
              <c:dLblPos val="r"/>
              <c:showLegendKey val="0"/>
              <c:showVal val="0"/>
              <c:showCatName val="0"/>
              <c:showSerName val="0"/>
              <c:showPercent val="0"/>
              <c:showBubbleSize val="0"/>
            </c:dLbl>
            <c:dLbl>
              <c:idx val="1"/>
              <c:layout>
                <c:manualLayout>
                  <c:x val="1.1506860232336037E-2"/>
                  <c:y val="4.1989738377135773E-3"/>
                </c:manualLayout>
              </c:layout>
              <c:tx>
                <c:rich>
                  <a:bodyPr/>
                  <a:lstStyle/>
                  <a:p>
                    <a:r>
                      <a:rPr lang="en-GB"/>
                      <a:t>Brighton &amp; Hove</a:t>
                    </a:r>
                  </a:p>
                </c:rich>
              </c:tx>
              <c:dLblPos val="r"/>
              <c:showLegendKey val="0"/>
              <c:showVal val="0"/>
              <c:showCatName val="0"/>
              <c:showSerName val="0"/>
              <c:showPercent val="0"/>
              <c:showBubbleSize val="0"/>
            </c:dLbl>
            <c:dLbl>
              <c:idx val="2"/>
              <c:layout>
                <c:manualLayout>
                  <c:x val="-0.16424082754271938"/>
                  <c:y val="-7.784265119402659E-3"/>
                </c:manualLayout>
              </c:layout>
              <c:tx>
                <c:rich>
                  <a:bodyPr/>
                  <a:lstStyle/>
                  <a:p>
                    <a:r>
                      <a:rPr lang="en-GB"/>
                      <a:t>Buckinghamshire</a:t>
                    </a:r>
                  </a:p>
                </c:rich>
              </c:tx>
              <c:dLblPos val="r"/>
              <c:showLegendKey val="0"/>
              <c:showVal val="0"/>
              <c:showCatName val="0"/>
              <c:showSerName val="0"/>
              <c:showPercent val="0"/>
              <c:showBubbleSize val="0"/>
            </c:dLbl>
            <c:dLbl>
              <c:idx val="3"/>
              <c:tx>
                <c:rich>
                  <a:bodyPr/>
                  <a:lstStyle/>
                  <a:p>
                    <a:r>
                      <a:rPr lang="en-GB"/>
                      <a:t>East Sussex</a:t>
                    </a:r>
                  </a:p>
                </c:rich>
              </c:tx>
              <c:showLegendKey val="0"/>
              <c:showVal val="0"/>
              <c:showCatName val="0"/>
              <c:showSerName val="0"/>
              <c:showPercent val="0"/>
              <c:showBubbleSize val="0"/>
            </c:dLbl>
            <c:dLbl>
              <c:idx val="4"/>
              <c:layout>
                <c:manualLayout>
                  <c:x val="-1.4403289847495246E-2"/>
                  <c:y val="-1.0379020159203545E-2"/>
                </c:manualLayout>
              </c:layout>
              <c:tx>
                <c:rich>
                  <a:bodyPr/>
                  <a:lstStyle/>
                  <a:p>
                    <a:r>
                      <a:rPr lang="en-GB"/>
                      <a:t>Hampshire</a:t>
                    </a:r>
                  </a:p>
                </c:rich>
              </c:tx>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dLblPos val="l"/>
              <c:showLegendKey val="0"/>
              <c:showVal val="0"/>
              <c:showCatName val="0"/>
              <c:showSerName val="0"/>
              <c:showPercent val="0"/>
              <c:showBubbleSize val="0"/>
            </c:dLbl>
            <c:dLbl>
              <c:idx val="7"/>
              <c:tx>
                <c:rich>
                  <a:bodyPr/>
                  <a:lstStyle/>
                  <a:p>
                    <a:r>
                      <a:rPr lang="en-GB"/>
                      <a:t>Medway</a:t>
                    </a:r>
                  </a:p>
                </c:rich>
              </c:tx>
              <c:dLblPos val="l"/>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layout>
                <c:manualLayout>
                  <c:x val="-1.1522631877996197E-2"/>
                  <c:y val="0"/>
                </c:manualLayout>
              </c:layout>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layout>
                <c:manualLayout>
                  <c:x val="-1.7283947816994293E-2"/>
                  <c:y val="7.784265119402659E-3"/>
                </c:manualLayout>
              </c:layout>
              <c:tx>
                <c:rich>
                  <a:bodyPr/>
                  <a:lstStyle/>
                  <a:p>
                    <a:r>
                      <a:rPr lang="en-GB"/>
                      <a:t>Surrey</a:t>
                    </a:r>
                  </a:p>
                </c:rich>
              </c:tx>
              <c:showLegendKey val="0"/>
              <c:showVal val="0"/>
              <c:showCatName val="0"/>
              <c:showSerName val="0"/>
              <c:showPercent val="0"/>
              <c:showBubbleSize val="0"/>
            </c:dLbl>
            <c:dLbl>
              <c:idx val="15"/>
              <c:layout>
                <c:manualLayout>
                  <c:x val="-0.15172425525351491"/>
                  <c:y val="-7.784265119402659E-3"/>
                </c:manualLayout>
              </c:layout>
              <c:tx>
                <c:rich>
                  <a:bodyPr/>
                  <a:lstStyle/>
                  <a:p>
                    <a:r>
                      <a:rPr lang="en-GB"/>
                      <a:t>West Berkshire</a:t>
                    </a:r>
                  </a:p>
                </c:rich>
              </c:tx>
              <c:dLblPos val="r"/>
              <c:showLegendKey val="0"/>
              <c:showVal val="0"/>
              <c:showCatName val="0"/>
              <c:showSerName val="0"/>
              <c:showPercent val="0"/>
              <c:showBubbleSize val="0"/>
            </c:dLbl>
            <c:dLbl>
              <c:idx val="16"/>
              <c:layout>
                <c:manualLayout>
                  <c:x val="-1.4403289847495246E-2"/>
                  <c:y val="5.1895100796017727E-3"/>
                </c:manualLayout>
              </c:layout>
              <c:tx>
                <c:rich>
                  <a:bodyPr/>
                  <a:lstStyle/>
                  <a:p>
                    <a:r>
                      <a:rPr lang="en-GB"/>
                      <a:t>West Sussex</a:t>
                    </a:r>
                  </a:p>
                </c:rich>
              </c:tx>
              <c:showLegendKey val="0"/>
              <c:showVal val="0"/>
              <c:showCatName val="0"/>
              <c:showSerName val="0"/>
              <c:showPercent val="0"/>
              <c:showBubbleSize val="0"/>
            </c:dLbl>
            <c:dLbl>
              <c:idx val="17"/>
              <c:layout>
                <c:manualLayout>
                  <c:x val="-0.12679227393923173"/>
                  <c:y val="-1.8163285278606205E-2"/>
                </c:manualLayout>
              </c:layout>
              <c:tx>
                <c:rich>
                  <a:bodyPr/>
                  <a:lstStyle/>
                  <a:p>
                    <a:r>
                      <a:rPr lang="en-GB"/>
                      <a:t>Windsor &amp; </a:t>
                    </a:r>
                  </a:p>
                  <a:p>
                    <a:r>
                      <a:rPr lang="en-GB"/>
                      <a:t>Maidenhead</a:t>
                    </a:r>
                  </a:p>
                </c:rich>
              </c:tx>
              <c:dLblPos val="r"/>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('Looked After Children'!$R$12:$R$15,'Looked After Children'!$R$17:$R$31)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('Looked After Children'!$O$12:$O$15,'Looked After Children'!$O$17:$O$31)</c:f>
              <c:numCache>
                <c:formatCode>#,##0.0</c:formatCode>
                <c:ptCount val="19"/>
                <c:pt idx="0">
                  <c:v>42.435424354243537</c:v>
                </c:pt>
                <c:pt idx="1">
                  <c:v>92.079207920792072</c:v>
                </c:pt>
                <c:pt idx="2">
                  <c:v>37.84013605442177</c:v>
                </c:pt>
                <c:pt idx="3">
                  <c:v>54.866412213740453</c:v>
                </c:pt>
                <c:pt idx="4">
                  <c:v>44.874068818730045</c:v>
                </c:pt>
                <c:pt idx="5">
                  <c:v>73.643410852713174</c:v>
                </c:pt>
                <c:pt idx="6">
                  <c:v>56.35749385749385</c:v>
                </c:pt>
                <c:pt idx="7">
                  <c:v>61.688311688311693</c:v>
                </c:pt>
                <c:pt idx="8">
                  <c:v>47.65625</c:v>
                </c:pt>
                <c:pt idx="9">
                  <c:v>33.143264433357089</c:v>
                </c:pt>
                <c:pt idx="10">
                  <c:v>75.117370892018783</c:v>
                </c:pt>
                <c:pt idx="11">
                  <c:v>60.518731988472624</c:v>
                </c:pt>
                <c:pt idx="12">
                  <c:v>48.843187660668377</c:v>
                </c:pt>
                <c:pt idx="13">
                  <c:v>105.48523206751054</c:v>
                </c:pt>
                <c:pt idx="14">
                  <c:v>31.547619047619047</c:v>
                </c:pt>
                <c:pt idx="15">
                  <c:v>44.817927170868344</c:v>
                </c:pt>
                <c:pt idx="16">
                  <c:v>36.227544910179638</c:v>
                </c:pt>
                <c:pt idx="17">
                  <c:v>31.531531531531531</c:v>
                </c:pt>
                <c:pt idx="18">
                  <c:v>20.718232044198896</c:v>
                </c:pt>
              </c:numCache>
            </c:numRef>
          </c:yVal>
          <c:smooth val="0"/>
        </c:ser>
        <c:ser>
          <c:idx val="3"/>
          <c:order val="1"/>
          <c:tx>
            <c:strRef>
              <c:f>'Looked After Children'!$B$16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dLbl>
              <c:idx val="0"/>
              <c:layout>
                <c:manualLayout>
                  <c:x val="-1.4403289847495246E-2"/>
                  <c:y val="0"/>
                </c:manualLayout>
              </c:layout>
              <c:showLegendKey val="0"/>
              <c:showVal val="0"/>
              <c:showCatName val="0"/>
              <c:showSerName val="1"/>
              <c:showPercent val="0"/>
              <c:showBubbleSize val="0"/>
            </c:dLbl>
            <c:spPr>
              <a:noFill/>
              <a:ln w="25400">
                <a:noFill/>
              </a:ln>
            </c:spPr>
            <c:txPr>
              <a:bodyPr/>
              <a:lstStyle/>
              <a:p>
                <a:pPr>
                  <a:defRPr sz="600" b="0" i="0" u="none" strike="noStrike" baseline="0">
                    <a:solidFill>
                      <a:srgbClr val="969696"/>
                    </a:solidFill>
                    <a:latin typeface="Arial"/>
                    <a:ea typeface="Arial"/>
                    <a:cs typeface="Arial"/>
                  </a:defRPr>
                </a:pPr>
                <a:endParaRPr lang="en-US"/>
              </a:p>
            </c:txPr>
            <c:showLegendKey val="0"/>
            <c:showVal val="0"/>
            <c:showCatName val="0"/>
            <c:showSerName val="1"/>
            <c:showPercent val="0"/>
            <c:showBubbleSize val="0"/>
            <c:showLeaderLines val="0"/>
          </c:dLbls>
          <c:xVal>
            <c:numRef>
              <c:f>'Looked After Children'!$R$16</c:f>
              <c:numCache>
                <c:formatCode>0.0</c:formatCode>
                <c:ptCount val="1"/>
                <c:pt idx="0">
                  <c:v>14.7</c:v>
                </c:pt>
              </c:numCache>
            </c:numRef>
          </c:xVal>
          <c:yVal>
            <c:numRef>
              <c:f>'Looked After Children'!$O$16</c:f>
              <c:numCache>
                <c:formatCode>#,##0.0</c:formatCode>
                <c:ptCount val="1"/>
                <c:pt idx="0">
                  <c:v>38.712306438467806</c:v>
                </c:pt>
              </c:numCache>
            </c:numRef>
          </c:yVal>
          <c:smooth val="0"/>
        </c:ser>
        <c:ser>
          <c:idx val="1"/>
          <c:order val="2"/>
          <c:tx>
            <c:strRef>
              <c:f>'Looked After Children'!$Y$5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'Looked After Children'!$X$79</c:f>
              <c:numCache>
                <c:formatCode>0.00</c:formatCode>
                <c:ptCount val="1"/>
                <c:pt idx="0">
                  <c:v>#N/A</c:v>
                </c:pt>
              </c:numCache>
            </c:numRef>
          </c:xVal>
          <c:yVal>
            <c:numRef>
              <c:f>'Looked After Children'!$Y$79</c:f>
              <c:numCache>
                <c:formatCode>0.00</c:formatCode>
                <c:ptCount val="1"/>
                <c:pt idx="0">
                  <c:v>#N/A</c:v>
                </c:pt>
              </c:numCache>
            </c:numRef>
          </c:yVal>
          <c:smooth val="0"/>
        </c:ser>
        <c:ser>
          <c:idx val="2"/>
          <c:order val="3"/>
          <c:tx>
            <c:strRef>
              <c:f>'Looked After Children'!$W$82</c:f>
              <c:strCache>
                <c:ptCount val="1"/>
                <c:pt idx="0">
                  <c:v>National Trend 2014</c:v>
                </c:pt>
              </c:strCache>
            </c:strRef>
          </c:tx>
          <c:spPr>
            <a:ln w="25400">
              <a:solidFill>
                <a:srgbClr val="333333"/>
              </a:solidFill>
              <a:prstDash val="solid"/>
            </a:ln>
          </c:spPr>
          <c:marker>
            <c:symbol val="none"/>
          </c:marker>
          <c:xVal>
            <c:numRef>
              <c:f>'Looked After Children'!$Z$82:$Z$83</c:f>
              <c:numCache>
                <c:formatCode>#,##0</c:formatCode>
                <c:ptCount val="2"/>
                <c:pt idx="0" formatCode="General">
                  <c:v>0</c:v>
                </c:pt>
                <c:pt idx="1">
                  <c:v>40</c:v>
                </c:pt>
              </c:numCache>
            </c:numRef>
          </c:xVal>
          <c:yVal>
            <c:numRef>
              <c:f>'Looked After Children'!$AA$82:$AA$83</c:f>
              <c:numCache>
                <c:formatCode>General</c:formatCode>
                <c:ptCount val="2"/>
                <c:pt idx="0">
                  <c:v>33.326000000000001</c:v>
                </c:pt>
                <c:pt idx="1">
                  <c:v>86.626000000000005</c:v>
                </c:pt>
              </c:numCache>
            </c:numRef>
          </c:yVal>
          <c:smooth val="0"/>
        </c:ser>
        <c:ser>
          <c:idx val="4"/>
          <c:order val="4"/>
          <c:tx>
            <c:strRef>
              <c:f>'Looked After Children'!$B$32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'Looked After Children'!$R$32</c:f>
              <c:numCache>
                <c:formatCode>0.0</c:formatCode>
                <c:ptCount val="1"/>
                <c:pt idx="0">
                  <c:v>15.1</c:v>
                </c:pt>
              </c:numCache>
            </c:numRef>
          </c:xVal>
          <c:yVal>
            <c:numRef>
              <c:f>'Looked After Children'!$O$32</c:f>
              <c:numCache>
                <c:formatCode>#,##0.0</c:formatCode>
                <c:ptCount val="1"/>
                <c:pt idx="0">
                  <c:v>47.64175940646529</c:v>
                </c:pt>
              </c:numCache>
            </c:numRef>
          </c:yVal>
          <c:smooth val="0"/>
        </c:ser>
        <c:ser>
          <c:idx val="5"/>
          <c:order val="5"/>
          <c:tx>
            <c:strRef>
              <c:f>'Looked After Children'!$W$84</c:f>
              <c:strCache>
                <c:ptCount val="1"/>
                <c:pt idx="0">
                  <c:v>South East LA Trend 2014</c:v>
                </c:pt>
              </c:strCache>
            </c:strRef>
          </c:tx>
          <c:spPr>
            <a:ln w="25400">
              <a:solidFill>
                <a:srgbClr val="BA1400"/>
              </a:solidFill>
              <a:prstDash val="solid"/>
            </a:ln>
          </c:spPr>
          <c:marker>
            <c:symbol val="none"/>
          </c:marker>
          <c:xVal>
            <c:numRef>
              <c:f>'Looked After Children'!$Z$84:$Z$85</c:f>
              <c:numCache>
                <c:formatCode>#,##0</c:formatCode>
                <c:ptCount val="2"/>
                <c:pt idx="0" formatCode="General">
                  <c:v>0</c:v>
                </c:pt>
                <c:pt idx="1">
                  <c:v>40</c:v>
                </c:pt>
              </c:numCache>
            </c:numRef>
          </c:xVal>
          <c:yVal>
            <c:numRef>
              <c:f>'Looked After Children'!$AA$84:$AA$85</c:f>
              <c:numCache>
                <c:formatCode>General</c:formatCode>
                <c:ptCount val="2"/>
                <c:pt idx="0">
                  <c:v>8.3782999999999994</c:v>
                </c:pt>
                <c:pt idx="1">
                  <c:v>112.9823</c:v>
                </c:pt>
              </c:numCache>
            </c:numRef>
          </c:yVal>
          <c:smooth val="0"/>
        </c:ser>
        <c:ser>
          <c:idx val="6"/>
          <c:order val="6"/>
          <c:tx>
            <c:strRef>
              <c:f>'Looked After Children'!$B$33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'Looked After Children'!$R$33</c:f>
              <c:numCache>
                <c:formatCode>0.0</c:formatCode>
                <c:ptCount val="1"/>
                <c:pt idx="0">
                  <c:v>21.8</c:v>
                </c:pt>
              </c:numCache>
            </c:numRef>
          </c:xVal>
          <c:yVal>
            <c:numRef>
              <c:f>'Looked After Children'!$O$33</c:f>
              <c:numCache>
                <c:formatCode>#,##0.0</c:formatCode>
                <c:ptCount val="1"/>
                <c:pt idx="0">
                  <c:v>59.970903135317847</c:v>
                </c:pt>
              </c:numCache>
            </c:numRef>
          </c:yVal>
          <c:smooth val="0"/>
        </c:ser>
        <c:dLbls>
          <c:showLegendKey val="0"/>
          <c:showVal val="0"/>
          <c:showCatName val="0"/>
          <c:showSerName val="0"/>
          <c:showPercent val="0"/>
          <c:showBubbleSize val="0"/>
        </c:dLbls>
        <c:axId val="152669184"/>
        <c:axId val="152679552"/>
      </c:scatterChart>
      <c:valAx>
        <c:axId val="152669184"/>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679552"/>
        <c:crosses val="autoZero"/>
        <c:crossBetween val="midCat"/>
      </c:valAx>
      <c:valAx>
        <c:axId val="152679552"/>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Looked After Children </a:t>
                </a:r>
                <a:r>
                  <a:rPr lang="en-GB" sz="800" b="1" i="0" u="none" strike="noStrike" baseline="0">
                    <a:effectLst/>
                  </a:rPr>
                  <a:t>pe</a:t>
                </a:r>
                <a:r>
                  <a:rPr lang="en-GB"/>
                  <a:t>r 10,000 0-17 year olds</a:t>
                </a:r>
              </a:p>
            </c:rich>
          </c:tx>
          <c:layout>
            <c:manualLayout>
              <c:xMode val="edge"/>
              <c:yMode val="edge"/>
              <c:x val="5.1723989046823689E-2"/>
              <c:y val="0.19259035713583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66918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Looked After Children,</a:t>
            </a:r>
            <a:r>
              <a:rPr lang="en-GB" baseline="0"/>
              <a:t> </a:t>
            </a:r>
            <a:r>
              <a:rPr lang="en-GB"/>
              <a:t>per 10,000 0-17 year olds</a:t>
            </a:r>
          </a:p>
        </c:rich>
      </c:tx>
      <c:layout>
        <c:manualLayout>
          <c:xMode val="edge"/>
          <c:yMode val="edge"/>
          <c:x val="0.11170740021133722"/>
          <c:y val="1.6242312776596355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'Looked After Children'!$B$12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'Looked After Children'!$K$11:$O$11</c:f>
              <c:numCache>
                <c:formatCode>General</c:formatCode>
                <c:ptCount val="5"/>
                <c:pt idx="0">
                  <c:v>2010</c:v>
                </c:pt>
                <c:pt idx="1">
                  <c:v>2011</c:v>
                </c:pt>
                <c:pt idx="2">
                  <c:v>2012</c:v>
                </c:pt>
                <c:pt idx="3">
                  <c:v>2013</c:v>
                </c:pt>
                <c:pt idx="4">
                  <c:v>2014</c:v>
                </c:pt>
              </c:numCache>
            </c:numRef>
          </c:cat>
          <c:val>
            <c:numRef>
              <c:f>'Looked After Children'!$K$12:$O$12</c:f>
              <c:numCache>
                <c:formatCode>#,##0.0</c:formatCode>
                <c:ptCount val="5"/>
                <c:pt idx="0">
                  <c:v>33.457249070631974</c:v>
                </c:pt>
                <c:pt idx="1">
                  <c:v>31.261493196027953</c:v>
                </c:pt>
                <c:pt idx="2">
                  <c:v>37.593984962406012</c:v>
                </c:pt>
                <c:pt idx="3">
                  <c:v>39.473684210526315</c:v>
                </c:pt>
                <c:pt idx="4">
                  <c:v>42.435424354243537</c:v>
                </c:pt>
              </c:numCache>
            </c:numRef>
          </c:val>
          <c:smooth val="0"/>
        </c:ser>
        <c:ser>
          <c:idx val="1"/>
          <c:order val="1"/>
          <c:tx>
            <c:strRef>
              <c:f>'Looked After Children'!$B$13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Children'!$K$13:$O$13</c:f>
              <c:numCache>
                <c:formatCode>#,##0.0</c:formatCode>
                <c:ptCount val="5"/>
                <c:pt idx="0">
                  <c:v>99.486521181001294</c:v>
                </c:pt>
                <c:pt idx="1">
                  <c:v>103.30138445154419</c:v>
                </c:pt>
                <c:pt idx="2">
                  <c:v>97.194388777555105</c:v>
                </c:pt>
                <c:pt idx="3">
                  <c:v>88.645418326693218</c:v>
                </c:pt>
                <c:pt idx="4">
                  <c:v>92.079207920792072</c:v>
                </c:pt>
              </c:numCache>
            </c:numRef>
          </c:val>
          <c:smooth val="0"/>
        </c:ser>
        <c:ser>
          <c:idx val="2"/>
          <c:order val="2"/>
          <c:tx>
            <c:strRef>
              <c:f>'Looked After Children'!$B$14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Children'!$K$14:$O$14</c:f>
              <c:numCache>
                <c:formatCode>#,##0.0</c:formatCode>
                <c:ptCount val="5"/>
                <c:pt idx="0">
                  <c:v>30.078465562336532</c:v>
                </c:pt>
                <c:pt idx="1">
                  <c:v>33.833608050663656</c:v>
                </c:pt>
                <c:pt idx="2">
                  <c:v>32.467532467532472</c:v>
                </c:pt>
                <c:pt idx="3">
                  <c:v>34.393809114359414</c:v>
                </c:pt>
                <c:pt idx="4">
                  <c:v>37.84013605442177</c:v>
                </c:pt>
              </c:numCache>
            </c:numRef>
          </c:val>
          <c:smooth val="0"/>
        </c:ser>
        <c:ser>
          <c:idx val="5"/>
          <c:order val="3"/>
          <c:tx>
            <c:strRef>
              <c:f>'Looked After Children'!$B$15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Children'!$K$15:$O$15</c:f>
              <c:numCache>
                <c:formatCode>#,##0.0</c:formatCode>
                <c:ptCount val="5"/>
                <c:pt idx="0">
                  <c:v>51.074491664257494</c:v>
                </c:pt>
                <c:pt idx="1">
                  <c:v>56.807240516079339</c:v>
                </c:pt>
                <c:pt idx="2">
                  <c:v>59.443911792905084</c:v>
                </c:pt>
                <c:pt idx="3">
                  <c:v>56.992337164750957</c:v>
                </c:pt>
                <c:pt idx="4">
                  <c:v>54.866412213740453</c:v>
                </c:pt>
              </c:numCache>
            </c:numRef>
          </c:val>
          <c:smooth val="0"/>
        </c:ser>
        <c:ser>
          <c:idx val="3"/>
          <c:order val="4"/>
          <c:tx>
            <c:strRef>
              <c:f>'Looked After Children'!$B$16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Children'!$K$16:$O$16</c:f>
              <c:numCache>
                <c:formatCode>#,##0.0</c:formatCode>
                <c:ptCount val="5"/>
                <c:pt idx="0">
                  <c:v>39.631187318020061</c:v>
                </c:pt>
                <c:pt idx="1">
                  <c:v>38.725292456635742</c:v>
                </c:pt>
                <c:pt idx="2">
                  <c:v>37.643207855973813</c:v>
                </c:pt>
                <c:pt idx="3">
                  <c:v>42.448979591836732</c:v>
                </c:pt>
                <c:pt idx="4">
                  <c:v>38.712306438467806</c:v>
                </c:pt>
              </c:numCache>
            </c:numRef>
          </c:val>
          <c:smooth val="0"/>
        </c:ser>
        <c:ser>
          <c:idx val="9"/>
          <c:order val="5"/>
          <c:tx>
            <c:strRef>
              <c:f>'Looked After Children'!$B$17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Children'!$K$17:$O$17</c:f>
              <c:numCache>
                <c:formatCode>#,##0.0</c:formatCode>
                <c:ptCount val="5"/>
                <c:pt idx="0">
                  <c:v>40.133657792467226</c:v>
                </c:pt>
                <c:pt idx="1">
                  <c:v>39.209991286668604</c:v>
                </c:pt>
                <c:pt idx="2">
                  <c:v>39.436117059243394</c:v>
                </c:pt>
                <c:pt idx="3">
                  <c:v>40.227839088643641</c:v>
                </c:pt>
                <c:pt idx="4">
                  <c:v>44.874068818730045</c:v>
                </c:pt>
              </c:numCache>
            </c:numRef>
          </c:val>
          <c:smooth val="0"/>
        </c:ser>
        <c:ser>
          <c:idx val="10"/>
          <c:order val="6"/>
          <c:tx>
            <c:strRef>
              <c:f>'Looked After Children'!$B$18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Children'!$K$18:$O$18</c:f>
              <c:numCache>
                <c:formatCode>#,##0.0</c:formatCode>
                <c:ptCount val="5"/>
                <c:pt idx="0">
                  <c:v>68.130204390613173</c:v>
                </c:pt>
                <c:pt idx="1">
                  <c:v>66.641279512566641</c:v>
                </c:pt>
                <c:pt idx="2">
                  <c:v>61.302681992337163</c:v>
                </c:pt>
                <c:pt idx="3">
                  <c:v>69.230769230769226</c:v>
                </c:pt>
                <c:pt idx="4">
                  <c:v>73.643410852713174</c:v>
                </c:pt>
              </c:numCache>
            </c:numRef>
          </c:val>
          <c:smooth val="0"/>
        </c:ser>
        <c:ser>
          <c:idx val="11"/>
          <c:order val="7"/>
          <c:tx>
            <c:strRef>
              <c:f>'Looked After Children'!$B$19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Children'!$K$19:$O$19</c:f>
              <c:numCache>
                <c:formatCode>#,##0.0</c:formatCode>
                <c:ptCount val="5"/>
                <c:pt idx="0">
                  <c:v>47.527296082209375</c:v>
                </c:pt>
                <c:pt idx="1">
                  <c:v>54.168930363363273</c:v>
                </c:pt>
                <c:pt idx="2">
                  <c:v>55.779361636194615</c:v>
                </c:pt>
                <c:pt idx="3">
                  <c:v>56.498919419573944</c:v>
                </c:pt>
                <c:pt idx="4">
                  <c:v>56.35749385749385</c:v>
                </c:pt>
              </c:numCache>
            </c:numRef>
          </c:val>
          <c:smooth val="0"/>
        </c:ser>
        <c:ser>
          <c:idx val="12"/>
          <c:order val="8"/>
          <c:tx>
            <c:strRef>
              <c:f>'Looked After Children'!$B$20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Children'!$K$20:$O$20</c:f>
              <c:numCache>
                <c:formatCode>#,##0.0</c:formatCode>
                <c:ptCount val="5"/>
                <c:pt idx="0">
                  <c:v>60.446109313808961</c:v>
                </c:pt>
                <c:pt idx="1">
                  <c:v>72.365060446109311</c:v>
                </c:pt>
                <c:pt idx="2">
                  <c:v>72.131147540983605</c:v>
                </c:pt>
                <c:pt idx="3">
                  <c:v>67.323481116584574</c:v>
                </c:pt>
                <c:pt idx="4">
                  <c:v>61.688311688311693</c:v>
                </c:pt>
              </c:numCache>
            </c:numRef>
          </c:val>
          <c:smooth val="0"/>
        </c:ser>
        <c:ser>
          <c:idx val="13"/>
          <c:order val="9"/>
          <c:tx>
            <c:strRef>
              <c:f>'Looked After Children'!$B$21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Children'!$K$21:$O$21</c:f>
              <c:numCache>
                <c:formatCode>#,##0.0</c:formatCode>
                <c:ptCount val="5"/>
                <c:pt idx="0">
                  <c:v>45.280390107976309</c:v>
                </c:pt>
                <c:pt idx="1">
                  <c:v>46.043656207366979</c:v>
                </c:pt>
                <c:pt idx="2">
                  <c:v>45.161290322580648</c:v>
                </c:pt>
                <c:pt idx="3">
                  <c:v>44.164037854889585</c:v>
                </c:pt>
                <c:pt idx="4">
                  <c:v>47.65625</c:v>
                </c:pt>
              </c:numCache>
            </c:numRef>
          </c:val>
          <c:smooth val="0"/>
        </c:ser>
        <c:ser>
          <c:idx val="15"/>
          <c:order val="10"/>
          <c:tx>
            <c:strRef>
              <c:f>'Looked After Children'!$B$22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Children'!$K$22:$O$22</c:f>
              <c:numCache>
                <c:formatCode>#,##0.0</c:formatCode>
                <c:ptCount val="5"/>
                <c:pt idx="0">
                  <c:v>32.724892735073809</c:v>
                </c:pt>
                <c:pt idx="1">
                  <c:v>30.685920577617328</c:v>
                </c:pt>
                <c:pt idx="2">
                  <c:v>32.608695652173914</c:v>
                </c:pt>
                <c:pt idx="3">
                  <c:v>29.8132183908046</c:v>
                </c:pt>
                <c:pt idx="4">
                  <c:v>33.143264433357089</c:v>
                </c:pt>
              </c:numCache>
            </c:numRef>
          </c:val>
          <c:smooth val="0"/>
        </c:ser>
        <c:ser>
          <c:idx val="16"/>
          <c:order val="11"/>
          <c:tx>
            <c:strRef>
              <c:f>'Looked After Children'!$B$23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Children'!$K$23:$O$23</c:f>
              <c:numCache>
                <c:formatCode>#,##0.0</c:formatCode>
                <c:ptCount val="5"/>
                <c:pt idx="0">
                  <c:v>75.579880114672918</c:v>
                </c:pt>
                <c:pt idx="1">
                  <c:v>81.712062256809347</c:v>
                </c:pt>
                <c:pt idx="2">
                  <c:v>70.588235294117652</c:v>
                </c:pt>
                <c:pt idx="3">
                  <c:v>72.104018912529554</c:v>
                </c:pt>
                <c:pt idx="4">
                  <c:v>75.117370892018783</c:v>
                </c:pt>
              </c:numCache>
            </c:numRef>
          </c:val>
          <c:smooth val="0"/>
        </c:ser>
        <c:ser>
          <c:idx val="17"/>
          <c:order val="12"/>
          <c:tx>
            <c:strRef>
              <c:f>'Looked After Children'!$B$24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Children'!$K$24:$O$24</c:f>
              <c:numCache>
                <c:formatCode>#,##0.0</c:formatCode>
                <c:ptCount val="5"/>
                <c:pt idx="0">
                  <c:v>67.634444077862085</c:v>
                </c:pt>
                <c:pt idx="1">
                  <c:v>69.64690638160026</c:v>
                </c:pt>
                <c:pt idx="2">
                  <c:v>70.359281437125745</c:v>
                </c:pt>
                <c:pt idx="3">
                  <c:v>66.17647058823529</c:v>
                </c:pt>
                <c:pt idx="4">
                  <c:v>60.518731988472624</c:v>
                </c:pt>
              </c:numCache>
            </c:numRef>
          </c:val>
          <c:smooth val="0"/>
        </c:ser>
        <c:ser>
          <c:idx val="19"/>
          <c:order val="13"/>
          <c:tx>
            <c:strRef>
              <c:f>'Looked After Children'!$B$25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Children'!$K$25:$O$25</c:f>
              <c:numCache>
                <c:formatCode>#,##0.0</c:formatCode>
                <c:ptCount val="5"/>
                <c:pt idx="0">
                  <c:v>56.855100714749831</c:v>
                </c:pt>
                <c:pt idx="1">
                  <c:v>52.001260636621495</c:v>
                </c:pt>
                <c:pt idx="2">
                  <c:v>45.454545454545453</c:v>
                </c:pt>
                <c:pt idx="3">
                  <c:v>48.684210526315795</c:v>
                </c:pt>
                <c:pt idx="4">
                  <c:v>48.843187660668377</c:v>
                </c:pt>
              </c:numCache>
            </c:numRef>
          </c:val>
          <c:smooth val="0"/>
        </c:ser>
        <c:ser>
          <c:idx val="20"/>
          <c:order val="14"/>
          <c:tx>
            <c:strRef>
              <c:f>'Looked After Children'!$B$26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Children'!$K$26:$O$26</c:f>
              <c:numCache>
                <c:formatCode>#,##0.0</c:formatCode>
                <c:ptCount val="5"/>
                <c:pt idx="0">
                  <c:v>86.425443650610731</c:v>
                </c:pt>
                <c:pt idx="1">
                  <c:v>88.873499538319479</c:v>
                </c:pt>
                <c:pt idx="2">
                  <c:v>93.073593073593074</c:v>
                </c:pt>
                <c:pt idx="3">
                  <c:v>104.3010752688172</c:v>
                </c:pt>
                <c:pt idx="4">
                  <c:v>105.48523206751054</c:v>
                </c:pt>
              </c:numCache>
            </c:numRef>
          </c:val>
          <c:smooth val="0"/>
        </c:ser>
        <c:ser>
          <c:idx val="22"/>
          <c:order val="15"/>
          <c:tx>
            <c:strRef>
              <c:f>'Looked After Children'!$B$27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Children'!$K$27:$O$27</c:f>
              <c:numCache>
                <c:formatCode>#,##0.0</c:formatCode>
                <c:ptCount val="5"/>
                <c:pt idx="0">
                  <c:v>31.486664471517944</c:v>
                </c:pt>
                <c:pt idx="1">
                  <c:v>29.663944085497178</c:v>
                </c:pt>
                <c:pt idx="2">
                  <c:v>32.591093117408903</c:v>
                </c:pt>
                <c:pt idx="3">
                  <c:v>33.253205128205124</c:v>
                </c:pt>
                <c:pt idx="4">
                  <c:v>31.547619047619047</c:v>
                </c:pt>
              </c:numCache>
            </c:numRef>
          </c:val>
          <c:smooth val="0"/>
        </c:ser>
        <c:ser>
          <c:idx val="23"/>
          <c:order val="16"/>
          <c:tx>
            <c:strRef>
              <c:f>'Looked After Children'!$B$28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Children'!$K$28:$O$28</c:f>
              <c:numCache>
                <c:formatCode>#,##0.0</c:formatCode>
                <c:ptCount val="5"/>
                <c:pt idx="0">
                  <c:v>34.143676591095328</c:v>
                </c:pt>
                <c:pt idx="1">
                  <c:v>34.022863364180729</c:v>
                </c:pt>
                <c:pt idx="2">
                  <c:v>35.310734463276837</c:v>
                </c:pt>
                <c:pt idx="3">
                  <c:v>40.389972144846801</c:v>
                </c:pt>
                <c:pt idx="4">
                  <c:v>44.817927170868344</c:v>
                </c:pt>
              </c:numCache>
            </c:numRef>
          </c:val>
          <c:smooth val="0"/>
        </c:ser>
        <c:ser>
          <c:idx val="24"/>
          <c:order val="17"/>
          <c:tx>
            <c:strRef>
              <c:f>'Looked After Children'!$B$29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Children'!$K$29:$O$29</c:f>
              <c:numCache>
                <c:formatCode>#,##0.0</c:formatCode>
                <c:ptCount val="5"/>
                <c:pt idx="0">
                  <c:v>47.729069131148542</c:v>
                </c:pt>
                <c:pt idx="1">
                  <c:v>45.105043288732823</c:v>
                </c:pt>
                <c:pt idx="2">
                  <c:v>40.754257907542581</c:v>
                </c:pt>
                <c:pt idx="3">
                  <c:v>40.45893719806763</c:v>
                </c:pt>
                <c:pt idx="4">
                  <c:v>36.227544910179638</c:v>
                </c:pt>
              </c:numCache>
            </c:numRef>
          </c:val>
          <c:smooth val="0"/>
        </c:ser>
        <c:ser>
          <c:idx val="25"/>
          <c:order val="18"/>
          <c:tx>
            <c:strRef>
              <c:f>'Looked After Children'!$B$30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Children'!$K$30:$O$30</c:f>
              <c:numCache>
                <c:formatCode>#,##0.0</c:formatCode>
                <c:ptCount val="5"/>
                <c:pt idx="0">
                  <c:v>31.465388073119566</c:v>
                </c:pt>
                <c:pt idx="1">
                  <c:v>30.900529723366684</c:v>
                </c:pt>
                <c:pt idx="2">
                  <c:v>29.141104294478527</c:v>
                </c:pt>
                <c:pt idx="3">
                  <c:v>31.722054380664655</c:v>
                </c:pt>
                <c:pt idx="4">
                  <c:v>31.531531531531531</c:v>
                </c:pt>
              </c:numCache>
            </c:numRef>
          </c:val>
          <c:smooth val="0"/>
        </c:ser>
        <c:ser>
          <c:idx val="26"/>
          <c:order val="19"/>
          <c:tx>
            <c:strRef>
              <c:f>'Looked After Children'!$B$31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Children'!$K$31:$O$31</c:f>
              <c:numCache>
                <c:formatCode>#,##0.0</c:formatCode>
                <c:ptCount val="5"/>
                <c:pt idx="0">
                  <c:v>22.197558268590456</c:v>
                </c:pt>
                <c:pt idx="1">
                  <c:v>20.741150442477878</c:v>
                </c:pt>
                <c:pt idx="2">
                  <c:v>19.662921348314608</c:v>
                </c:pt>
                <c:pt idx="3">
                  <c:v>23.743016759776538</c:v>
                </c:pt>
                <c:pt idx="4">
                  <c:v>20.718232044198896</c:v>
                </c:pt>
              </c:numCache>
            </c:numRef>
          </c:val>
          <c:smooth val="0"/>
        </c:ser>
        <c:ser>
          <c:idx val="4"/>
          <c:order val="20"/>
          <c:tx>
            <c:strRef>
              <c:f>'Looked After Children'!$B$32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Children'!$K$32:$O$32</c:f>
              <c:numCache>
                <c:formatCode>#,##0.0</c:formatCode>
                <c:ptCount val="5"/>
                <c:pt idx="0">
                  <c:v>44.95372410753636</c:v>
                </c:pt>
                <c:pt idx="1">
                  <c:v>46.432678092317801</c:v>
                </c:pt>
                <c:pt idx="2">
                  <c:v>46.861564918314699</c:v>
                </c:pt>
                <c:pt idx="3">
                  <c:v>47.153690056605789</c:v>
                </c:pt>
                <c:pt idx="4">
                  <c:v>47.64175940646529</c:v>
                </c:pt>
              </c:numCache>
            </c:numRef>
          </c:val>
          <c:smooth val="0"/>
        </c:ser>
        <c:ser>
          <c:idx val="6"/>
          <c:order val="21"/>
          <c:tx>
            <c:strRef>
              <c:f>'Looked After Children'!$B$33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Children'!$K$33:$O$33</c:f>
              <c:numCache>
                <c:formatCode>#,##0.0</c:formatCode>
                <c:ptCount val="5"/>
                <c:pt idx="0">
                  <c:v>58.543628488145075</c:v>
                </c:pt>
                <c:pt idx="1">
                  <c:v>59.300704365618266</c:v>
                </c:pt>
                <c:pt idx="2">
                  <c:v>59.140448645598198</c:v>
                </c:pt>
                <c:pt idx="3">
                  <c:v>59.7148497477517</c:v>
                </c:pt>
                <c:pt idx="4">
                  <c:v>59.970903135317847</c:v>
                </c:pt>
              </c:numCache>
            </c:numRef>
          </c:val>
          <c:smooth val="0"/>
        </c:ser>
        <c:ser>
          <c:idx val="7"/>
          <c:order val="22"/>
          <c:tx>
            <c:strRef>
              <c:f>'Looked After Children'!$Y$5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'Looked After Children'!$K$11:$O$11</c:f>
              <c:numCache>
                <c:formatCode>General</c:formatCode>
                <c:ptCount val="5"/>
                <c:pt idx="0">
                  <c:v>2010</c:v>
                </c:pt>
                <c:pt idx="1">
                  <c:v>2011</c:v>
                </c:pt>
                <c:pt idx="2">
                  <c:v>2012</c:v>
                </c:pt>
                <c:pt idx="3">
                  <c:v>2013</c:v>
                </c:pt>
                <c:pt idx="4">
                  <c:v>2014</c:v>
                </c:pt>
              </c:numCache>
            </c:numRef>
          </c:cat>
          <c:val>
            <c:numRef>
              <c:f>'Looked After Children'!$W$88:$AA$88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757760"/>
        <c:axId val="154776320"/>
      </c:lineChart>
      <c:catAx>
        <c:axId val="154757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776320"/>
        <c:crosses val="autoZero"/>
        <c:auto val="1"/>
        <c:lblAlgn val="ctr"/>
        <c:lblOffset val="100"/>
        <c:tickLblSkip val="1"/>
        <c:tickMarkSkip val="1"/>
        <c:noMultiLvlLbl val="0"/>
      </c:catAx>
      <c:valAx>
        <c:axId val="15477632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757760"/>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Placed for Adoption</a:t>
            </a:r>
            <a:r>
              <a:rPr lang="en-GB" sz="1000" b="1" i="0" u="none" strike="noStrike" baseline="0">
                <a:effectLst/>
              </a:rPr>
              <a:t> </a:t>
            </a:r>
            <a:r>
              <a:rPr lang="en-GB"/>
              <a:t>vs. IDACI</a:t>
            </a:r>
          </a:p>
        </c:rich>
      </c:tx>
      <c:layout>
        <c:manualLayout>
          <c:xMode val="edge"/>
          <c:yMode val="edge"/>
          <c:x val="0.18854847689493356"/>
          <c:y val="3.5580829878865794E-2"/>
        </c:manualLayout>
      </c:layout>
      <c:overlay val="0"/>
      <c:spPr>
        <a:noFill/>
        <a:ln w="25400">
          <a:noFill/>
        </a:ln>
      </c:spPr>
    </c:title>
    <c:autoTitleDeleted val="0"/>
    <c:plotArea>
      <c:layout>
        <c:manualLayout>
          <c:layoutTarget val="inner"/>
          <c:xMode val="edge"/>
          <c:yMode val="edge"/>
          <c:x val="0.16666697846881448"/>
          <c:y val="0.1141733380879926"/>
          <c:w val="0.72222357336486276"/>
          <c:h val="0.73818968591374523"/>
        </c:manualLayout>
      </c:layout>
      <c:scatterChart>
        <c:scatterStyle val="lineMarker"/>
        <c:varyColors val="0"/>
        <c:ser>
          <c:idx val="0"/>
          <c:order val="0"/>
          <c:tx>
            <c:strRef>
              <c:f>Adoption_RO_SGO!$R$9</c:f>
              <c:strCache>
                <c:ptCount val="1"/>
                <c:pt idx="0">
                  <c:v>IDACI 2010</c:v>
                </c:pt>
              </c:strCache>
            </c:strRef>
          </c:tx>
          <c:spPr>
            <a:ln w="28575">
              <a:noFill/>
            </a:ln>
          </c:spPr>
          <c:marker>
            <c:symbol val="diamond"/>
            <c:size val="5"/>
            <c:spPr>
              <a:solidFill>
                <a:srgbClr val="000080"/>
              </a:solidFill>
              <a:ln>
                <a:solidFill>
                  <a:srgbClr val="000080"/>
                </a:solidFill>
                <a:prstDash val="solid"/>
              </a:ln>
            </c:spPr>
          </c:marker>
          <c:dPt>
            <c:idx val="28"/>
            <c:marker>
              <c:symbol val="triangle"/>
              <c:size val="6"/>
              <c:spPr>
                <a:solidFill>
                  <a:srgbClr val="FF0000"/>
                </a:solidFill>
                <a:ln>
                  <a:solidFill>
                    <a:srgbClr val="FF0000"/>
                  </a:solidFill>
                  <a:prstDash val="solid"/>
                </a:ln>
              </c:spPr>
            </c:marker>
            <c:bubble3D val="0"/>
          </c:dPt>
          <c:dLbls>
            <c:dLbl>
              <c:idx val="0"/>
              <c:tx>
                <c:rich>
                  <a:bodyPr/>
                  <a:lstStyle/>
                  <a:p>
                    <a:r>
                      <a:rPr lang="en-GB"/>
                      <a:t>Bracknell Forest</a:t>
                    </a:r>
                  </a:p>
                </c:rich>
              </c:tx>
              <c:dLblPos val="l"/>
              <c:showLegendKey val="0"/>
              <c:showVal val="0"/>
              <c:showCatName val="0"/>
              <c:showSerName val="0"/>
              <c:showPercent val="0"/>
              <c:showBubbleSize val="0"/>
            </c:dLbl>
            <c:dLbl>
              <c:idx val="1"/>
              <c:tx>
                <c:rich>
                  <a:bodyPr/>
                  <a:lstStyle/>
                  <a:p>
                    <a:r>
                      <a:rPr lang="en-GB"/>
                      <a:t>Brighton &amp; Hove</a:t>
                    </a:r>
                  </a:p>
                </c:rich>
              </c:tx>
              <c:dLblPos val="l"/>
              <c:showLegendKey val="0"/>
              <c:showVal val="0"/>
              <c:showCatName val="0"/>
              <c:showSerName val="0"/>
              <c:showPercent val="0"/>
              <c:showBubbleSize val="0"/>
            </c:dLbl>
            <c:dLbl>
              <c:idx val="2"/>
              <c:tx>
                <c:rich>
                  <a:bodyPr/>
                  <a:lstStyle/>
                  <a:p>
                    <a:r>
                      <a:rPr lang="en-GB"/>
                      <a:t>Buckinghamshire</a:t>
                    </a:r>
                  </a:p>
                </c:rich>
              </c:tx>
              <c:showLegendKey val="0"/>
              <c:showVal val="0"/>
              <c:showCatName val="0"/>
              <c:showSerName val="0"/>
              <c:showPercent val="0"/>
              <c:showBubbleSize val="0"/>
            </c:dLbl>
            <c:dLbl>
              <c:idx val="3"/>
              <c:tx>
                <c:rich>
                  <a:bodyPr/>
                  <a:lstStyle/>
                  <a:p>
                    <a:r>
                      <a:rPr lang="en-GB"/>
                      <a:t>East Sussex</a:t>
                    </a:r>
                  </a:p>
                </c:rich>
              </c:tx>
              <c:showLegendKey val="0"/>
              <c:showVal val="0"/>
              <c:showCatName val="0"/>
              <c:showSerName val="0"/>
              <c:showPercent val="0"/>
              <c:showBubbleSize val="0"/>
            </c:dLbl>
            <c:dLbl>
              <c:idx val="4"/>
              <c:tx>
                <c:rich>
                  <a:bodyPr/>
                  <a:lstStyle/>
                  <a:p>
                    <a:r>
                      <a:rPr lang="en-GB"/>
                      <a:t>Hampshire</a:t>
                    </a:r>
                  </a:p>
                </c:rich>
              </c:tx>
              <c:showLegendKey val="0"/>
              <c:showVal val="0"/>
              <c:showCatName val="0"/>
              <c:showSerName val="0"/>
              <c:showPercent val="0"/>
              <c:showBubbleSize val="0"/>
            </c:dLbl>
            <c:dLbl>
              <c:idx val="5"/>
              <c:tx>
                <c:rich>
                  <a:bodyPr/>
                  <a:lstStyle/>
                  <a:p>
                    <a:r>
                      <a:rPr lang="en-GB"/>
                      <a:t>Isle of Wight</a:t>
                    </a:r>
                  </a:p>
                </c:rich>
              </c:tx>
              <c:showLegendKey val="0"/>
              <c:showVal val="0"/>
              <c:showCatName val="0"/>
              <c:showSerName val="0"/>
              <c:showPercent val="0"/>
              <c:showBubbleSize val="0"/>
            </c:dLbl>
            <c:dLbl>
              <c:idx val="6"/>
              <c:tx>
                <c:rich>
                  <a:bodyPr/>
                  <a:lstStyle/>
                  <a:p>
                    <a:r>
                      <a:rPr lang="en-GB"/>
                      <a:t>Kent</a:t>
                    </a:r>
                  </a:p>
                </c:rich>
              </c:tx>
              <c:showLegendKey val="0"/>
              <c:showVal val="0"/>
              <c:showCatName val="0"/>
              <c:showSerName val="0"/>
              <c:showPercent val="0"/>
              <c:showBubbleSize val="0"/>
            </c:dLbl>
            <c:dLbl>
              <c:idx val="7"/>
              <c:tx>
                <c:rich>
                  <a:bodyPr/>
                  <a:lstStyle/>
                  <a:p>
                    <a:r>
                      <a:rPr lang="en-GB"/>
                      <a:t>Medway</a:t>
                    </a:r>
                  </a:p>
                </c:rich>
              </c:tx>
              <c:showLegendKey val="0"/>
              <c:showVal val="0"/>
              <c:showCatName val="0"/>
              <c:showSerName val="0"/>
              <c:showPercent val="0"/>
              <c:showBubbleSize val="0"/>
            </c:dLbl>
            <c:dLbl>
              <c:idx val="8"/>
              <c:tx>
                <c:rich>
                  <a:bodyPr/>
                  <a:lstStyle/>
                  <a:p>
                    <a:r>
                      <a:rPr lang="en-GB"/>
                      <a:t>Milton Keynes</a:t>
                    </a:r>
                  </a:p>
                </c:rich>
              </c:tx>
              <c:showLegendKey val="0"/>
              <c:showVal val="0"/>
              <c:showCatName val="0"/>
              <c:showSerName val="0"/>
              <c:showPercent val="0"/>
              <c:showBubbleSize val="0"/>
            </c:dLbl>
            <c:dLbl>
              <c:idx val="9"/>
              <c:tx>
                <c:rich>
                  <a:bodyPr/>
                  <a:lstStyle/>
                  <a:p>
                    <a:r>
                      <a:rPr lang="en-GB"/>
                      <a:t>Oxfordshire</a:t>
                    </a:r>
                  </a:p>
                </c:rich>
              </c:tx>
              <c:showLegendKey val="0"/>
              <c:showVal val="0"/>
              <c:showCatName val="0"/>
              <c:showSerName val="0"/>
              <c:showPercent val="0"/>
              <c:showBubbleSize val="0"/>
            </c:dLbl>
            <c:dLbl>
              <c:idx val="10"/>
              <c:tx>
                <c:rich>
                  <a:bodyPr/>
                  <a:lstStyle/>
                  <a:p>
                    <a:r>
                      <a:rPr lang="en-GB"/>
                      <a:t>Portsmouth</a:t>
                    </a:r>
                  </a:p>
                </c:rich>
              </c:tx>
              <c:showLegendKey val="0"/>
              <c:showVal val="0"/>
              <c:showCatName val="0"/>
              <c:showSerName val="0"/>
              <c:showPercent val="0"/>
              <c:showBubbleSize val="0"/>
            </c:dLbl>
            <c:dLbl>
              <c:idx val="11"/>
              <c:tx>
                <c:rich>
                  <a:bodyPr/>
                  <a:lstStyle/>
                  <a:p>
                    <a:r>
                      <a:rPr lang="en-GB"/>
                      <a:t>Reading</a:t>
                    </a:r>
                  </a:p>
                </c:rich>
              </c:tx>
              <c:showLegendKey val="0"/>
              <c:showVal val="0"/>
              <c:showCatName val="0"/>
              <c:showSerName val="0"/>
              <c:showPercent val="0"/>
              <c:showBubbleSize val="0"/>
            </c:dLbl>
            <c:dLbl>
              <c:idx val="12"/>
              <c:tx>
                <c:rich>
                  <a:bodyPr/>
                  <a:lstStyle/>
                  <a:p>
                    <a:r>
                      <a:rPr lang="en-GB"/>
                      <a:t>Slough</a:t>
                    </a:r>
                  </a:p>
                </c:rich>
              </c:tx>
              <c:showLegendKey val="0"/>
              <c:showVal val="0"/>
              <c:showCatName val="0"/>
              <c:showSerName val="0"/>
              <c:showPercent val="0"/>
              <c:showBubbleSize val="0"/>
            </c:dLbl>
            <c:dLbl>
              <c:idx val="13"/>
              <c:tx>
                <c:rich>
                  <a:bodyPr/>
                  <a:lstStyle/>
                  <a:p>
                    <a:r>
                      <a:rPr lang="en-GB"/>
                      <a:t>Southampton</a:t>
                    </a:r>
                  </a:p>
                </c:rich>
              </c:tx>
              <c:showLegendKey val="0"/>
              <c:showVal val="0"/>
              <c:showCatName val="0"/>
              <c:showSerName val="0"/>
              <c:showPercent val="0"/>
              <c:showBubbleSize val="0"/>
            </c:dLbl>
            <c:dLbl>
              <c:idx val="14"/>
              <c:tx>
                <c:rich>
                  <a:bodyPr/>
                  <a:lstStyle/>
                  <a:p>
                    <a:r>
                      <a:rPr lang="en-GB"/>
                      <a:t>Surrey</a:t>
                    </a:r>
                  </a:p>
                </c:rich>
              </c:tx>
              <c:showLegendKey val="0"/>
              <c:showVal val="0"/>
              <c:showCatName val="0"/>
              <c:showSerName val="0"/>
              <c:showPercent val="0"/>
              <c:showBubbleSize val="0"/>
            </c:dLbl>
            <c:dLbl>
              <c:idx val="15"/>
              <c:tx>
                <c:rich>
                  <a:bodyPr/>
                  <a:lstStyle/>
                  <a:p>
                    <a:r>
                      <a:rPr lang="en-GB"/>
                      <a:t>West Berkshire</a:t>
                    </a:r>
                  </a:p>
                </c:rich>
              </c:tx>
              <c:showLegendKey val="0"/>
              <c:showVal val="0"/>
              <c:showCatName val="0"/>
              <c:showSerName val="0"/>
              <c:showPercent val="0"/>
              <c:showBubbleSize val="0"/>
            </c:dLbl>
            <c:dLbl>
              <c:idx val="16"/>
              <c:layout>
                <c:manualLayout>
                  <c:x val="-8.658008658008658E-3"/>
                  <c:y val="0"/>
                </c:manualLayout>
              </c:layout>
              <c:tx>
                <c:rich>
                  <a:bodyPr/>
                  <a:lstStyle/>
                  <a:p>
                    <a:r>
                      <a:rPr lang="en-GB"/>
                      <a:t>West Sussex</a:t>
                    </a:r>
                  </a:p>
                </c:rich>
              </c:tx>
              <c:showLegendKey val="0"/>
              <c:showVal val="0"/>
              <c:showCatName val="0"/>
              <c:showSerName val="0"/>
              <c:showPercent val="0"/>
              <c:showBubbleSize val="0"/>
            </c:dLbl>
            <c:dLbl>
              <c:idx val="17"/>
              <c:layout>
                <c:manualLayout>
                  <c:x val="-0.17316017316017315"/>
                  <c:y val="-1.544401857416848E-2"/>
                </c:manualLayout>
              </c:layout>
              <c:tx>
                <c:rich>
                  <a:bodyPr/>
                  <a:lstStyle/>
                  <a:p>
                    <a:r>
                      <a:rPr lang="en-GB"/>
                      <a:t>Windsor &amp; Maidenhead</a:t>
                    </a:r>
                  </a:p>
                </c:rich>
              </c:tx>
              <c:showLegendKey val="0"/>
              <c:showVal val="0"/>
              <c:showCatName val="0"/>
              <c:showSerName val="0"/>
              <c:showPercent val="0"/>
              <c:showBubbleSize val="0"/>
            </c:dLbl>
            <c:dLbl>
              <c:idx val="18"/>
              <c:tx>
                <c:rich>
                  <a:bodyPr/>
                  <a:lstStyle/>
                  <a:p>
                    <a:r>
                      <a:rPr lang="en-GB"/>
                      <a:t>Wokingham</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808080"/>
                    </a:solidFill>
                    <a:latin typeface="Arial"/>
                    <a:ea typeface="Arial"/>
                    <a:cs typeface="Arial"/>
                  </a:defRPr>
                </a:pPr>
                <a:endParaRPr lang="en-US"/>
              </a:p>
            </c:txPr>
            <c:showLegendKey val="0"/>
            <c:showVal val="1"/>
            <c:showCatName val="0"/>
            <c:showSerName val="0"/>
            <c:showPercent val="0"/>
            <c:showBubbleSize val="0"/>
            <c:showLeaderLines val="0"/>
          </c:dLbls>
          <c:xVal>
            <c:numRef>
              <c:f>(Adoption_RO_SGO!$R$12:$R$15,Adoption_RO_SGO!$R$17:$R$31)</c:f>
              <c:numCache>
                <c:formatCode>0.0</c:formatCode>
                <c:ptCount val="19"/>
                <c:pt idx="0">
                  <c:v>10.6</c:v>
                </c:pt>
                <c:pt idx="1">
                  <c:v>23.2</c:v>
                </c:pt>
                <c:pt idx="2">
                  <c:v>10.4</c:v>
                </c:pt>
                <c:pt idx="3">
                  <c:v>18.100000000000001</c:v>
                </c:pt>
                <c:pt idx="4">
                  <c:v>12.1</c:v>
                </c:pt>
                <c:pt idx="5">
                  <c:v>20.8</c:v>
                </c:pt>
                <c:pt idx="6">
                  <c:v>17.8</c:v>
                </c:pt>
                <c:pt idx="7">
                  <c:v>21.6</c:v>
                </c:pt>
                <c:pt idx="8">
                  <c:v>20.6</c:v>
                </c:pt>
                <c:pt idx="9">
                  <c:v>12.2</c:v>
                </c:pt>
                <c:pt idx="10">
                  <c:v>26.5</c:v>
                </c:pt>
                <c:pt idx="11">
                  <c:v>23.2</c:v>
                </c:pt>
                <c:pt idx="12">
                  <c:v>26.7</c:v>
                </c:pt>
                <c:pt idx="13">
                  <c:v>28.9</c:v>
                </c:pt>
                <c:pt idx="14">
                  <c:v>10</c:v>
                </c:pt>
                <c:pt idx="15">
                  <c:v>10.4</c:v>
                </c:pt>
                <c:pt idx="16">
                  <c:v>13.2</c:v>
                </c:pt>
                <c:pt idx="17">
                  <c:v>9.1</c:v>
                </c:pt>
                <c:pt idx="18">
                  <c:v>6.6</c:v>
                </c:pt>
              </c:numCache>
            </c:numRef>
          </c:xVal>
          <c:yVal>
            <c:numRef>
              <c:f>(Adoption_RO_SGO!$O$12:$O$15,Adoption_RO_SGO!$O$17:$O$31)</c:f>
              <c:numCache>
                <c:formatCode>#,##0.0</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yVal>
          <c:smooth val="0"/>
        </c:ser>
        <c:ser>
          <c:idx val="3"/>
          <c:order val="1"/>
          <c:tx>
            <c:strRef>
              <c:f>Adoption_RO_SGO!$B$16</c:f>
              <c:strCache>
                <c:ptCount val="1"/>
                <c:pt idx="0">
                  <c:v>Gloucestershire</c:v>
                </c:pt>
              </c:strCache>
            </c:strRef>
          </c:tx>
          <c:spPr>
            <a:ln w="12700">
              <a:solidFill>
                <a:srgbClr val="00FFFF"/>
              </a:solidFill>
              <a:prstDash val="solid"/>
            </a:ln>
          </c:spPr>
          <c:marker>
            <c:symbol val="x"/>
            <c:size val="5"/>
            <c:spPr>
              <a:noFill/>
              <a:ln>
                <a:solidFill>
                  <a:srgbClr val="00FFFF"/>
                </a:solidFill>
                <a:prstDash val="solid"/>
              </a:ln>
            </c:spPr>
          </c:marker>
          <c:dPt>
            <c:idx val="0"/>
            <c:marker>
              <c:symbol val="diamond"/>
              <c:size val="5"/>
              <c:spPr>
                <a:solidFill>
                  <a:srgbClr val="000080"/>
                </a:solidFill>
                <a:ln>
                  <a:solidFill>
                    <a:srgbClr val="000080"/>
                  </a:solidFill>
                  <a:prstDash val="solid"/>
                </a:ln>
              </c:spPr>
            </c:marker>
            <c:bubble3D val="0"/>
            <c:spPr>
              <a:ln w="12700">
                <a:solidFill>
                  <a:srgbClr val="000080"/>
                </a:solidFill>
                <a:prstDash val="solid"/>
              </a:ln>
            </c:spPr>
          </c:dPt>
          <c:dLbls>
            <c:spPr>
              <a:noFill/>
              <a:ln w="25400">
                <a:noFill/>
              </a:ln>
            </c:spPr>
            <c:txPr>
              <a:bodyPr/>
              <a:lstStyle/>
              <a:p>
                <a:pPr>
                  <a:defRPr sz="600" b="0" i="0" u="none" strike="noStrike" baseline="0">
                    <a:solidFill>
                      <a:srgbClr val="969696"/>
                    </a:solidFill>
                    <a:latin typeface="Arial"/>
                    <a:ea typeface="Arial"/>
                    <a:cs typeface="Arial"/>
                  </a:defRPr>
                </a:pPr>
                <a:endParaRPr lang="en-US"/>
              </a:p>
            </c:txPr>
            <c:dLblPos val="l"/>
            <c:showLegendKey val="0"/>
            <c:showVal val="0"/>
            <c:showCatName val="0"/>
            <c:showSerName val="1"/>
            <c:showPercent val="0"/>
            <c:showBubbleSize val="0"/>
            <c:showLeaderLines val="0"/>
          </c:dLbls>
          <c:xVal>
            <c:numRef>
              <c:f>Adoption_RO_SGO!$R$16</c:f>
              <c:numCache>
                <c:formatCode>0.0</c:formatCode>
                <c:ptCount val="1"/>
                <c:pt idx="0">
                  <c:v>14.7</c:v>
                </c:pt>
              </c:numCache>
            </c:numRef>
          </c:xVal>
          <c:yVal>
            <c:numRef>
              <c:f>Adoption_RO_SGO!$O$16</c:f>
              <c:numCache>
                <c:formatCode>#,##0.0</c:formatCode>
                <c:ptCount val="1"/>
                <c:pt idx="0">
                  <c:v>#N/A</c:v>
                </c:pt>
              </c:numCache>
            </c:numRef>
          </c:yVal>
          <c:smooth val="0"/>
        </c:ser>
        <c:ser>
          <c:idx val="1"/>
          <c:order val="2"/>
          <c:tx>
            <c:strRef>
              <c:f>Adoption_RO_SGO!$Y$5</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Adoption_RO_SGO!$X$79</c:f>
              <c:numCache>
                <c:formatCode>0.00</c:formatCode>
                <c:ptCount val="1"/>
                <c:pt idx="0">
                  <c:v>#N/A</c:v>
                </c:pt>
              </c:numCache>
            </c:numRef>
          </c:xVal>
          <c:yVal>
            <c:numRef>
              <c:f>Adoption_RO_SGO!$Y$79</c:f>
              <c:numCache>
                <c:formatCode>0.00</c:formatCode>
                <c:ptCount val="1"/>
                <c:pt idx="0">
                  <c:v>#N/A</c:v>
                </c:pt>
              </c:numCache>
            </c:numRef>
          </c:yVal>
          <c:smooth val="0"/>
        </c:ser>
        <c:ser>
          <c:idx val="2"/>
          <c:order val="3"/>
          <c:tx>
            <c:strRef>
              <c:f>Adoption_RO_SGO!$W$82</c:f>
              <c:strCache>
                <c:ptCount val="1"/>
                <c:pt idx="0">
                  <c:v>National Trend 2013</c:v>
                </c:pt>
              </c:strCache>
            </c:strRef>
          </c:tx>
          <c:spPr>
            <a:ln w="25400">
              <a:solidFill>
                <a:srgbClr val="333333"/>
              </a:solidFill>
              <a:prstDash val="solid"/>
            </a:ln>
          </c:spPr>
          <c:marker>
            <c:symbol val="none"/>
          </c:marker>
          <c:xVal>
            <c:numRef>
              <c:f>Adoption_RO_SGO!$Z$82:$Z$83</c:f>
              <c:numCache>
                <c:formatCode>#,##0</c:formatCode>
                <c:ptCount val="2"/>
                <c:pt idx="0" formatCode="General">
                  <c:v>0</c:v>
                </c:pt>
                <c:pt idx="1">
                  <c:v>40</c:v>
                </c:pt>
              </c:numCache>
            </c:numRef>
          </c:xVal>
          <c:yVal>
            <c:numRef>
              <c:f>Adoption_RO_SGO!$AA$82:$AA$83</c:f>
              <c:numCache>
                <c:formatCode>General</c:formatCode>
                <c:ptCount val="2"/>
                <c:pt idx="0">
                  <c:v>2.2896999999999998</c:v>
                </c:pt>
                <c:pt idx="1">
                  <c:v>4.0416999999999996</c:v>
                </c:pt>
              </c:numCache>
            </c:numRef>
          </c:yVal>
          <c:smooth val="0"/>
        </c:ser>
        <c:ser>
          <c:idx val="4"/>
          <c:order val="4"/>
          <c:tx>
            <c:strRef>
              <c:f>Adoption_RO_SGO!$B$32</c:f>
              <c:strCache>
                <c:ptCount val="1"/>
                <c:pt idx="0">
                  <c:v>South East</c:v>
                </c:pt>
              </c:strCache>
            </c:strRef>
          </c:tx>
          <c:spPr>
            <a:ln w="28575">
              <a:noFill/>
            </a:ln>
          </c:spPr>
          <c:marker>
            <c:symbol val="circle"/>
            <c:size val="6"/>
            <c:spPr>
              <a:solidFill>
                <a:srgbClr val="FFFFFF"/>
              </a:solidFill>
              <a:ln>
                <a:solidFill>
                  <a:srgbClr val="BA1400"/>
                </a:solidFill>
                <a:prstDash val="solid"/>
              </a:ln>
            </c:spPr>
          </c:marker>
          <c:dLbls>
            <c:dLbl>
              <c:idx val="0"/>
              <c:tx>
                <c:rich>
                  <a:bodyPr/>
                  <a:lstStyle/>
                  <a:p>
                    <a:r>
                      <a:rPr lang="en-GB"/>
                      <a:t>SE</a:t>
                    </a:r>
                  </a:p>
                </c:rich>
              </c:tx>
              <c:showLegendKey val="0"/>
              <c:showVal val="0"/>
              <c:showCatName val="0"/>
              <c:showSerName val="0"/>
              <c:showPercent val="0"/>
              <c:showBubbleSize val="0"/>
            </c:dLbl>
            <c:spPr>
              <a:noFill/>
              <a:ln w="25400">
                <a:noFill/>
              </a:ln>
            </c:spPr>
            <c:txPr>
              <a:bodyPr/>
              <a:lstStyle/>
              <a:p>
                <a:pPr>
                  <a:defRPr sz="600" b="0" i="0" u="none" strike="noStrike" baseline="0">
                    <a:solidFill>
                      <a:srgbClr val="BA1400"/>
                    </a:solidFill>
                    <a:latin typeface="Arial"/>
                    <a:ea typeface="Arial"/>
                    <a:cs typeface="Arial"/>
                  </a:defRPr>
                </a:pPr>
                <a:endParaRPr lang="en-US"/>
              </a:p>
            </c:txPr>
            <c:showLegendKey val="0"/>
            <c:showVal val="0"/>
            <c:showCatName val="0"/>
            <c:showSerName val="1"/>
            <c:showPercent val="0"/>
            <c:showBubbleSize val="0"/>
            <c:showLeaderLines val="0"/>
          </c:dLbls>
          <c:xVal>
            <c:numRef>
              <c:f>Adoption_RO_SGO!$R$32</c:f>
              <c:numCache>
                <c:formatCode>0.0</c:formatCode>
                <c:ptCount val="1"/>
                <c:pt idx="0">
                  <c:v>15.1</c:v>
                </c:pt>
              </c:numCache>
            </c:numRef>
          </c:xVal>
          <c:yVal>
            <c:numRef>
              <c:f>Adoption_RO_SGO!$O$32</c:f>
              <c:numCache>
                <c:formatCode>#,##0.0</c:formatCode>
                <c:ptCount val="1"/>
                <c:pt idx="0">
                  <c:v>#N/A</c:v>
                </c:pt>
              </c:numCache>
            </c:numRef>
          </c:yVal>
          <c:smooth val="0"/>
        </c:ser>
        <c:ser>
          <c:idx val="5"/>
          <c:order val="5"/>
          <c:tx>
            <c:strRef>
              <c:f>Adoption_RO_SGO!$W$84</c:f>
              <c:strCache>
                <c:ptCount val="1"/>
                <c:pt idx="0">
                  <c:v>South East LA Trend 2013</c:v>
                </c:pt>
              </c:strCache>
            </c:strRef>
          </c:tx>
          <c:spPr>
            <a:ln w="25400">
              <a:solidFill>
                <a:srgbClr val="BA1400"/>
              </a:solidFill>
              <a:prstDash val="solid"/>
            </a:ln>
          </c:spPr>
          <c:marker>
            <c:symbol val="none"/>
          </c:marker>
          <c:xVal>
            <c:numRef>
              <c:f>Adoption_RO_SGO!$Z$84:$Z$85</c:f>
              <c:numCache>
                <c:formatCode>#,##0</c:formatCode>
                <c:ptCount val="2"/>
                <c:pt idx="0" formatCode="General">
                  <c:v>0</c:v>
                </c:pt>
                <c:pt idx="1">
                  <c:v>40</c:v>
                </c:pt>
              </c:numCache>
            </c:numRef>
          </c:xVal>
          <c:yVal>
            <c:numRef>
              <c:f>Adoption_RO_SGO!$AA$84:$AA$85</c:f>
              <c:numCache>
                <c:formatCode>General</c:formatCode>
                <c:ptCount val="2"/>
                <c:pt idx="0">
                  <c:v>0.372</c:v>
                </c:pt>
                <c:pt idx="1">
                  <c:v>7.0920000000000005</c:v>
                </c:pt>
              </c:numCache>
            </c:numRef>
          </c:yVal>
          <c:smooth val="0"/>
        </c:ser>
        <c:ser>
          <c:idx val="6"/>
          <c:order val="6"/>
          <c:tx>
            <c:strRef>
              <c:f>Adoption_RO_SGO!$B$33</c:f>
              <c:strCache>
                <c:ptCount val="1"/>
                <c:pt idx="0">
                  <c:v>England</c:v>
                </c:pt>
              </c:strCache>
            </c:strRef>
          </c:tx>
          <c:spPr>
            <a:ln w="28575">
              <a:noFill/>
            </a:ln>
          </c:spPr>
          <c:marker>
            <c:symbol val="circle"/>
            <c:size val="6"/>
            <c:spPr>
              <a:solidFill>
                <a:srgbClr val="808080"/>
              </a:solidFill>
              <a:ln>
                <a:solidFill>
                  <a:srgbClr val="333333"/>
                </a:solidFill>
                <a:prstDash val="solid"/>
              </a:ln>
            </c:spPr>
          </c:marker>
          <c:dLbls>
            <c:dLbl>
              <c:idx val="0"/>
              <c:layout>
                <c:manualLayout>
                  <c:x val="1.0248013731391865E-3"/>
                  <c:y val="8.7722429990349324E-3"/>
                </c:manualLayout>
              </c:layout>
              <c:tx>
                <c:rich>
                  <a:bodyPr/>
                  <a:lstStyle/>
                  <a:p>
                    <a:r>
                      <a:rPr lang="en-GB"/>
                      <a:t>ENGLAND</a:t>
                    </a:r>
                  </a:p>
                </c:rich>
              </c:tx>
              <c:dLblPos val="r"/>
              <c:showLegendKey val="0"/>
              <c:showVal val="0"/>
              <c:showCatName val="0"/>
              <c:showSerName val="0"/>
              <c:showPercent val="0"/>
              <c:showBubbleSize val="0"/>
            </c:dLbl>
            <c:spPr>
              <a:noFill/>
              <a:ln w="25400">
                <a:noFill/>
              </a:ln>
            </c:spPr>
            <c:txPr>
              <a:bodyPr/>
              <a:lstStyle/>
              <a:p>
                <a:pPr>
                  <a:defRPr sz="600" b="0" i="0" u="none" strike="noStrike" baseline="0">
                    <a:solidFill>
                      <a:srgbClr val="333333"/>
                    </a:solidFill>
                    <a:latin typeface="Arial"/>
                    <a:ea typeface="Arial"/>
                    <a:cs typeface="Arial"/>
                  </a:defRPr>
                </a:pPr>
                <a:endParaRPr lang="en-US"/>
              </a:p>
            </c:txPr>
            <c:dLblPos val="r"/>
            <c:showLegendKey val="0"/>
            <c:showVal val="0"/>
            <c:showCatName val="0"/>
            <c:showSerName val="1"/>
            <c:showPercent val="0"/>
            <c:showBubbleSize val="0"/>
            <c:showLeaderLines val="0"/>
          </c:dLbls>
          <c:xVal>
            <c:numRef>
              <c:f>Adoption_RO_SGO!$R$33</c:f>
              <c:numCache>
                <c:formatCode>0.0</c:formatCode>
                <c:ptCount val="1"/>
                <c:pt idx="0">
                  <c:v>21.8</c:v>
                </c:pt>
              </c:numCache>
            </c:numRef>
          </c:xVal>
          <c:yVal>
            <c:numRef>
              <c:f>Adoption_RO_SGO!$O$33</c:f>
              <c:numCache>
                <c:formatCode>#,##0.0</c:formatCode>
                <c:ptCount val="1"/>
                <c:pt idx="0">
                  <c:v>#N/A</c:v>
                </c:pt>
              </c:numCache>
            </c:numRef>
          </c:yVal>
          <c:smooth val="0"/>
        </c:ser>
        <c:dLbls>
          <c:showLegendKey val="0"/>
          <c:showVal val="0"/>
          <c:showCatName val="0"/>
          <c:showSerName val="0"/>
          <c:showPercent val="0"/>
          <c:showBubbleSize val="0"/>
        </c:dLbls>
        <c:axId val="154301568"/>
        <c:axId val="154303488"/>
      </c:scatterChart>
      <c:valAx>
        <c:axId val="154301568"/>
        <c:scaling>
          <c:orientation val="minMax"/>
          <c:max val="40"/>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2010</a:t>
                </a:r>
              </a:p>
            </c:rich>
          </c:tx>
          <c:layout>
            <c:manualLayout>
              <c:xMode val="edge"/>
              <c:yMode val="edge"/>
              <c:x val="0.33719782908492368"/>
              <c:y val="0.919292191726512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303488"/>
        <c:crosses val="autoZero"/>
        <c:crossBetween val="midCat"/>
      </c:valAx>
      <c:valAx>
        <c:axId val="154303488"/>
        <c:scaling>
          <c:orientation val="minMax"/>
        </c:scaling>
        <c:delete val="0"/>
        <c:axPos val="l"/>
        <c:majorGridlines>
          <c:spPr>
            <a:ln w="12700">
              <a:solidFill>
                <a:srgbClr val="969696"/>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Children Placed</a:t>
                </a:r>
                <a:r>
                  <a:rPr lang="en-GB" baseline="0"/>
                  <a:t> for Adoption </a:t>
                </a:r>
                <a:r>
                  <a:rPr lang="en-GB" sz="800" b="1" i="0" u="none" strike="noStrike" baseline="0">
                    <a:effectLst/>
                  </a:rPr>
                  <a:t>pe</a:t>
                </a:r>
                <a:r>
                  <a:rPr lang="en-GB"/>
                  <a:t>r 10,000 0-17 year olds</a:t>
                </a:r>
              </a:p>
            </c:rich>
          </c:tx>
          <c:layout>
            <c:manualLayout>
              <c:xMode val="edge"/>
              <c:yMode val="edge"/>
              <c:x val="5.1723989046823689E-2"/>
              <c:y val="0.169424329274583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301568"/>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Referrals,</a:t>
            </a:r>
            <a:r>
              <a:rPr lang="en-GB" baseline="0"/>
              <a:t> </a:t>
            </a:r>
            <a:r>
              <a:rPr lang="en-GB"/>
              <a:t>per 10,000 0-17 year olds</a:t>
            </a:r>
          </a:p>
        </c:rich>
      </c:tx>
      <c:layout>
        <c:manualLayout>
          <c:xMode val="edge"/>
          <c:yMode val="edge"/>
          <c:x val="0.17121290982694959"/>
          <c:y val="2.3409605444889008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Referrals!$B$12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Referrals!$K$11:$O$11</c:f>
              <c:numCache>
                <c:formatCode>General</c:formatCode>
                <c:ptCount val="5"/>
                <c:pt idx="0">
                  <c:v>2010</c:v>
                </c:pt>
                <c:pt idx="1">
                  <c:v>2011</c:v>
                </c:pt>
                <c:pt idx="2">
                  <c:v>2012</c:v>
                </c:pt>
                <c:pt idx="3">
                  <c:v>2013</c:v>
                </c:pt>
                <c:pt idx="4">
                  <c:v>2014</c:v>
                </c:pt>
              </c:numCache>
            </c:numRef>
          </c:cat>
          <c:val>
            <c:numRef>
              <c:f>Referrals!$K$12:$O$12</c:f>
              <c:numCache>
                <c:formatCode>#,##0.0</c:formatCode>
                <c:ptCount val="5"/>
                <c:pt idx="0">
                  <c:v>473.97769516728624</c:v>
                </c:pt>
                <c:pt idx="1">
                  <c:v>481.059212945936</c:v>
                </c:pt>
                <c:pt idx="2">
                  <c:v>494.36090225563908</c:v>
                </c:pt>
                <c:pt idx="3">
                  <c:v>412.78195488721803</c:v>
                </c:pt>
                <c:pt idx="4">
                  <c:v>419.18819188191884</c:v>
                </c:pt>
              </c:numCache>
            </c:numRef>
          </c:val>
          <c:smooth val="0"/>
        </c:ser>
        <c:ser>
          <c:idx val="1"/>
          <c:order val="1"/>
          <c:tx>
            <c:strRef>
              <c:f>Referrals!$B$13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Referrals!$K$13:$O$13</c:f>
              <c:numCache>
                <c:formatCode>#,##0.0</c:formatCode>
                <c:ptCount val="5"/>
                <c:pt idx="0">
                  <c:v>874.19768934531442</c:v>
                </c:pt>
                <c:pt idx="1">
                  <c:v>954.84558040468585</c:v>
                </c:pt>
                <c:pt idx="2">
                  <c:v>942.08416833667332</c:v>
                </c:pt>
                <c:pt idx="3">
                  <c:v>955.17928286852589</c:v>
                </c:pt>
                <c:pt idx="4">
                  <c:v>838.01980198019805</c:v>
                </c:pt>
              </c:numCache>
            </c:numRef>
          </c:val>
          <c:smooth val="0"/>
        </c:ser>
        <c:ser>
          <c:idx val="2"/>
          <c:order val="2"/>
          <c:tx>
            <c:strRef>
              <c:f>Referrals!$B$14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Referrals!$K$14:$O$14</c:f>
              <c:numCache>
                <c:formatCode>#,##0.0</c:formatCode>
                <c:ptCount val="5"/>
                <c:pt idx="0">
                  <c:v>282.65039232781169</c:v>
                </c:pt>
                <c:pt idx="1">
                  <c:v>321.67953500477137</c:v>
                </c:pt>
                <c:pt idx="2">
                  <c:v>317.14285714285717</c:v>
                </c:pt>
                <c:pt idx="3">
                  <c:v>379.87962166809973</c:v>
                </c:pt>
                <c:pt idx="4">
                  <c:v>622.19387755102036</c:v>
                </c:pt>
              </c:numCache>
            </c:numRef>
          </c:val>
          <c:smooth val="0"/>
        </c:ser>
        <c:ser>
          <c:idx val="5"/>
          <c:order val="3"/>
          <c:tx>
            <c:strRef>
              <c:f>Referrals!$B$15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Referrals!$K$15:$O$15</c:f>
              <c:numCache>
                <c:formatCode>#,##0.0</c:formatCode>
                <c:ptCount val="5"/>
                <c:pt idx="0">
                  <c:v>902.38026404548521</c:v>
                </c:pt>
                <c:pt idx="1">
                  <c:v>1462.6420181012902</c:v>
                </c:pt>
                <c:pt idx="2">
                  <c:v>1542.1860019175456</c:v>
                </c:pt>
                <c:pt idx="3">
                  <c:v>927.29885057471267</c:v>
                </c:pt>
                <c:pt idx="4">
                  <c:v>708.96946564885502</c:v>
                </c:pt>
              </c:numCache>
            </c:numRef>
          </c:val>
          <c:smooth val="0"/>
        </c:ser>
        <c:ser>
          <c:idx val="3"/>
          <c:order val="4"/>
          <c:tx>
            <c:strRef>
              <c:f>Referrals!$B$16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Referrals!$K$16:$O$16</c:f>
              <c:numCache>
                <c:formatCode>#,##0.0</c:formatCode>
                <c:ptCount val="5"/>
                <c:pt idx="0">
                  <c:v>460.04529278550632</c:v>
                </c:pt>
                <c:pt idx="1">
                  <c:v>424.60669624848725</c:v>
                </c:pt>
                <c:pt idx="2">
                  <c:v>456.38297872340422</c:v>
                </c:pt>
                <c:pt idx="3">
                  <c:v>408.16326530612241</c:v>
                </c:pt>
                <c:pt idx="4">
                  <c:v>425.99837000814995</c:v>
                </c:pt>
              </c:numCache>
            </c:numRef>
          </c:val>
          <c:smooth val="0"/>
        </c:ser>
        <c:ser>
          <c:idx val="9"/>
          <c:order val="5"/>
          <c:tx>
            <c:strRef>
              <c:f>Referrals!$B$17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Referrals!$K$17:$O$17</c:f>
              <c:numCache>
                <c:formatCode>#,##0.0</c:formatCode>
                <c:ptCount val="5"/>
                <c:pt idx="0">
                  <c:v>281.77096575019067</c:v>
                </c:pt>
                <c:pt idx="1">
                  <c:v>364.50769677606735</c:v>
                </c:pt>
                <c:pt idx="2">
                  <c:v>361.74161313347611</c:v>
                </c:pt>
                <c:pt idx="3">
                  <c:v>366.57173371306516</c:v>
                </c:pt>
                <c:pt idx="4">
                  <c:v>575.09755232351893</c:v>
                </c:pt>
              </c:numCache>
            </c:numRef>
          </c:val>
          <c:smooth val="0"/>
        </c:ser>
        <c:ser>
          <c:idx val="10"/>
          <c:order val="6"/>
          <c:tx>
            <c:strRef>
              <c:f>Referrals!$B$18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Referrals!$K$18:$O$18</c:f>
              <c:numCache>
                <c:formatCode>#,##0.0</c:formatCode>
                <c:ptCount val="5"/>
                <c:pt idx="0">
                  <c:v>327.40348221044667</c:v>
                </c:pt>
                <c:pt idx="1">
                  <c:v>601.29474485910123</c:v>
                </c:pt>
                <c:pt idx="2">
                  <c:v>686.59003831417624</c:v>
                </c:pt>
                <c:pt idx="3">
                  <c:v>1148.4615384615386</c:v>
                </c:pt>
                <c:pt idx="4">
                  <c:v>856.97674418604652</c:v>
                </c:pt>
              </c:numCache>
            </c:numRef>
          </c:val>
          <c:smooth val="0"/>
        </c:ser>
        <c:ser>
          <c:idx val="11"/>
          <c:order val="7"/>
          <c:tx>
            <c:strRef>
              <c:f>Referrals!$B$19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Referrals!$K$19:$O$19</c:f>
              <c:numCache>
                <c:formatCode>#,##0.0</c:formatCode>
                <c:ptCount val="5"/>
                <c:pt idx="0">
                  <c:v>596.17854849068726</c:v>
                </c:pt>
                <c:pt idx="1">
                  <c:v>722.76373398101691</c:v>
                </c:pt>
                <c:pt idx="2">
                  <c:v>534.83111248837929</c:v>
                </c:pt>
                <c:pt idx="3">
                  <c:v>452.11485026242673</c:v>
                </c:pt>
                <c:pt idx="4">
                  <c:v>588.57493857493853</c:v>
                </c:pt>
              </c:numCache>
            </c:numRef>
          </c:val>
          <c:smooth val="0"/>
        </c:ser>
        <c:ser>
          <c:idx val="12"/>
          <c:order val="8"/>
          <c:tx>
            <c:strRef>
              <c:f>Referrals!$B$20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Referrals!$K$20:$O$20</c:f>
              <c:numCache>
                <c:formatCode>#,##0.0</c:formatCode>
                <c:ptCount val="5"/>
                <c:pt idx="0">
                  <c:v>457.34718201941092</c:v>
                </c:pt>
                <c:pt idx="1">
                  <c:v>574.15290311595436</c:v>
                </c:pt>
                <c:pt idx="2">
                  <c:v>890</c:v>
                </c:pt>
                <c:pt idx="3">
                  <c:v>1208.7027914614123</c:v>
                </c:pt>
                <c:pt idx="4">
                  <c:v>691.39610389610391</c:v>
                </c:pt>
              </c:numCache>
            </c:numRef>
          </c:val>
          <c:smooth val="0"/>
        </c:ser>
        <c:ser>
          <c:idx val="13"/>
          <c:order val="9"/>
          <c:tx>
            <c:strRef>
              <c:f>Referrals!$B$21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Referrals!$K$21:$O$21</c:f>
              <c:numCache>
                <c:formatCode>#,##0.0</c:formatCode>
                <c:ptCount val="5"/>
                <c:pt idx="0">
                  <c:v>639.67258794845009</c:v>
                </c:pt>
                <c:pt idx="1">
                  <c:v>517.56480218281035</c:v>
                </c:pt>
                <c:pt idx="2">
                  <c:v>382.41935483870969</c:v>
                </c:pt>
                <c:pt idx="3">
                  <c:v>515.61514195583595</c:v>
                </c:pt>
                <c:pt idx="4">
                  <c:v>490.3125</c:v>
                </c:pt>
              </c:numCache>
            </c:numRef>
          </c:val>
          <c:smooth val="0"/>
        </c:ser>
        <c:ser>
          <c:idx val="15"/>
          <c:order val="10"/>
          <c:tx>
            <c:strRef>
              <c:f>Referrals!$B$22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Referrals!$K$22:$O$22</c:f>
              <c:numCache>
                <c:formatCode>#,##0.0</c:formatCode>
                <c:ptCount val="5"/>
                <c:pt idx="0">
                  <c:v>409.78837902697984</c:v>
                </c:pt>
                <c:pt idx="1">
                  <c:v>389.45848375451266</c:v>
                </c:pt>
                <c:pt idx="2">
                  <c:v>460.79710144927537</c:v>
                </c:pt>
                <c:pt idx="3">
                  <c:v>460.56034482758622</c:v>
                </c:pt>
                <c:pt idx="4">
                  <c:v>420.88382038488953</c:v>
                </c:pt>
              </c:numCache>
            </c:numRef>
          </c:val>
          <c:smooth val="0"/>
        </c:ser>
        <c:ser>
          <c:idx val="16"/>
          <c:order val="11"/>
          <c:tx>
            <c:strRef>
              <c:f>Referrals!$B$23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Referrals!$K$23:$O$23</c:f>
              <c:numCache>
                <c:formatCode>#,##0.0</c:formatCode>
                <c:ptCount val="5"/>
                <c:pt idx="0">
                  <c:v>646.59890539483968</c:v>
                </c:pt>
                <c:pt idx="1">
                  <c:v>775.61608300907915</c:v>
                </c:pt>
                <c:pt idx="2">
                  <c:v>546.35294117647061</c:v>
                </c:pt>
                <c:pt idx="3">
                  <c:v>433.33333333333337</c:v>
                </c:pt>
                <c:pt idx="4">
                  <c:v>427.69953051643188</c:v>
                </c:pt>
              </c:numCache>
            </c:numRef>
          </c:val>
          <c:smooth val="0"/>
        </c:ser>
        <c:ser>
          <c:idx val="17"/>
          <c:order val="12"/>
          <c:tx>
            <c:strRef>
              <c:f>Referrals!$B$24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Referrals!$K$24:$O$24</c:f>
              <c:numCache>
                <c:formatCode>#,##0.0</c:formatCode>
                <c:ptCount val="5"/>
                <c:pt idx="0">
                  <c:v>800.39590894094363</c:v>
                </c:pt>
                <c:pt idx="1">
                  <c:v>762.87657920310971</c:v>
                </c:pt>
                <c:pt idx="2">
                  <c:v>625.14970059880238</c:v>
                </c:pt>
                <c:pt idx="3">
                  <c:v>494.41176470588238</c:v>
                </c:pt>
                <c:pt idx="4">
                  <c:v>499.135446685879</c:v>
                </c:pt>
              </c:numCache>
            </c:numRef>
          </c:val>
          <c:smooth val="0"/>
        </c:ser>
        <c:ser>
          <c:idx val="19"/>
          <c:order val="13"/>
          <c:tx>
            <c:strRef>
              <c:f>Referrals!$B$25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Referrals!$K$25:$O$25</c:f>
              <c:numCache>
                <c:formatCode>#,##0.0</c:formatCode>
                <c:ptCount val="5"/>
                <c:pt idx="0">
                  <c:v>1100.0649772579598</c:v>
                </c:pt>
                <c:pt idx="1">
                  <c:v>598.17207689883389</c:v>
                </c:pt>
                <c:pt idx="2">
                  <c:v>502.40641711229944</c:v>
                </c:pt>
                <c:pt idx="3">
                  <c:v>455.26315789473688</c:v>
                </c:pt>
                <c:pt idx="4">
                  <c:v>644.47300771208222</c:v>
                </c:pt>
              </c:numCache>
            </c:numRef>
          </c:val>
          <c:smooth val="0"/>
        </c:ser>
        <c:ser>
          <c:idx val="20"/>
          <c:order val="14"/>
          <c:tx>
            <c:strRef>
              <c:f>Referrals!$B$26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Referrals!$K$26:$O$26</c:f>
              <c:numCache>
                <c:formatCode>#,##0.0</c:formatCode>
                <c:ptCount val="5"/>
                <c:pt idx="0">
                  <c:v>716.52454482599671</c:v>
                </c:pt>
                <c:pt idx="1">
                  <c:v>732.91782086795934</c:v>
                </c:pt>
                <c:pt idx="2">
                  <c:v>794.8051948051949</c:v>
                </c:pt>
                <c:pt idx="3">
                  <c:v>821.9354838709678</c:v>
                </c:pt>
                <c:pt idx="4">
                  <c:v>732.27848101265829</c:v>
                </c:pt>
              </c:numCache>
            </c:numRef>
          </c:val>
          <c:smooth val="0"/>
        </c:ser>
        <c:ser>
          <c:idx val="22"/>
          <c:order val="15"/>
          <c:tx>
            <c:strRef>
              <c:f>Referrals!$B$27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Referrals!$K$27:$O$27</c:f>
              <c:numCache>
                <c:formatCode>#,##0.0</c:formatCode>
                <c:ptCount val="5"/>
                <c:pt idx="0">
                  <c:v>272.71978926572274</c:v>
                </c:pt>
                <c:pt idx="1">
                  <c:v>323.7433459303507</c:v>
                </c:pt>
                <c:pt idx="2">
                  <c:v>457.28744939271252</c:v>
                </c:pt>
                <c:pt idx="3">
                  <c:v>470.03205128205127</c:v>
                </c:pt>
                <c:pt idx="4">
                  <c:v>467.30158730158735</c:v>
                </c:pt>
              </c:numCache>
            </c:numRef>
          </c:val>
          <c:smooth val="0"/>
        </c:ser>
        <c:ser>
          <c:idx val="23"/>
          <c:order val="16"/>
          <c:tx>
            <c:strRef>
              <c:f>Referrals!$B$28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Referrals!$K$28:$O$28</c:f>
              <c:numCache>
                <c:formatCode>#,##0.0</c:formatCode>
                <c:ptCount val="5"/>
                <c:pt idx="0">
                  <c:v>386.23326959847037</c:v>
                </c:pt>
                <c:pt idx="1">
                  <c:v>295.86281981491561</c:v>
                </c:pt>
                <c:pt idx="2">
                  <c:v>307.34463276836158</c:v>
                </c:pt>
                <c:pt idx="3">
                  <c:v>291.3649025069638</c:v>
                </c:pt>
                <c:pt idx="4">
                  <c:v>348.17927170868347</c:v>
                </c:pt>
              </c:numCache>
            </c:numRef>
          </c:val>
          <c:smooth val="0"/>
        </c:ser>
        <c:ser>
          <c:idx val="24"/>
          <c:order val="17"/>
          <c:tx>
            <c:strRef>
              <c:f>Referrals!$B$29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Referrals!$K$29:$O$29</c:f>
              <c:numCache>
                <c:formatCode>#,##0.0</c:formatCode>
                <c:ptCount val="5"/>
                <c:pt idx="0">
                  <c:v>398.18811941387486</c:v>
                </c:pt>
                <c:pt idx="1">
                  <c:v>380.57758672882483</c:v>
                </c:pt>
                <c:pt idx="2">
                  <c:v>464.17274939172751</c:v>
                </c:pt>
                <c:pt idx="3">
                  <c:v>443.47826086956519</c:v>
                </c:pt>
                <c:pt idx="4">
                  <c:v>395.50898203592817</c:v>
                </c:pt>
              </c:numCache>
            </c:numRef>
          </c:val>
          <c:smooth val="0"/>
        </c:ser>
        <c:ser>
          <c:idx val="25"/>
          <c:order val="18"/>
          <c:tx>
            <c:strRef>
              <c:f>Referrals!$B$30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Referrals!$K$30:$O$30</c:f>
              <c:numCache>
                <c:formatCode>#,##0.0</c:formatCode>
                <c:ptCount val="5"/>
                <c:pt idx="0">
                  <c:v>326.34102487264011</c:v>
                </c:pt>
                <c:pt idx="1">
                  <c:v>233.96115361977633</c:v>
                </c:pt>
                <c:pt idx="2">
                  <c:v>331.9018404907975</c:v>
                </c:pt>
                <c:pt idx="3">
                  <c:v>315.40785498489424</c:v>
                </c:pt>
                <c:pt idx="4">
                  <c:v>313.21321321321324</c:v>
                </c:pt>
              </c:numCache>
            </c:numRef>
          </c:val>
          <c:smooth val="0"/>
        </c:ser>
        <c:ser>
          <c:idx val="26"/>
          <c:order val="19"/>
          <c:tx>
            <c:strRef>
              <c:f>Referrals!$B$31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Referrals!$K$11:$O$11</c:f>
              <c:numCache>
                <c:formatCode>General</c:formatCode>
                <c:ptCount val="5"/>
                <c:pt idx="0">
                  <c:v>2010</c:v>
                </c:pt>
                <c:pt idx="1">
                  <c:v>2011</c:v>
                </c:pt>
                <c:pt idx="2">
                  <c:v>2012</c:v>
                </c:pt>
                <c:pt idx="3">
                  <c:v>2013</c:v>
                </c:pt>
                <c:pt idx="4">
                  <c:v>2014</c:v>
                </c:pt>
              </c:numCache>
            </c:numRef>
          </c:cat>
          <c:val>
            <c:numRef>
              <c:f>Referrals!$K$31:$O$31</c:f>
              <c:numCache>
                <c:formatCode>#,##0.0</c:formatCode>
                <c:ptCount val="5"/>
                <c:pt idx="0">
                  <c:v>314.37291897891231</c:v>
                </c:pt>
                <c:pt idx="1">
                  <c:v>298.39601769911502</c:v>
                </c:pt>
                <c:pt idx="2">
                  <c:v>298.87640449438203</c:v>
                </c:pt>
                <c:pt idx="3">
                  <c:v>318.71508379888269</c:v>
                </c:pt>
                <c:pt idx="4">
                  <c:v>391.16022099447514</c:v>
                </c:pt>
              </c:numCache>
            </c:numRef>
          </c:val>
          <c:smooth val="0"/>
        </c:ser>
        <c:ser>
          <c:idx val="4"/>
          <c:order val="20"/>
          <c:tx>
            <c:strRef>
              <c:f>Referrals!$B$32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Referrals!$K$11:$O$11</c:f>
              <c:numCache>
                <c:formatCode>General</c:formatCode>
                <c:ptCount val="5"/>
                <c:pt idx="0">
                  <c:v>2010</c:v>
                </c:pt>
                <c:pt idx="1">
                  <c:v>2011</c:v>
                </c:pt>
                <c:pt idx="2">
                  <c:v>2012</c:v>
                </c:pt>
                <c:pt idx="3">
                  <c:v>2013</c:v>
                </c:pt>
                <c:pt idx="4">
                  <c:v>2014</c:v>
                </c:pt>
              </c:numCache>
            </c:numRef>
          </c:cat>
          <c:val>
            <c:numRef>
              <c:f>Referrals!$K$32:$O$32</c:f>
              <c:numCache>
                <c:formatCode>#,##0.0</c:formatCode>
                <c:ptCount val="5"/>
                <c:pt idx="0">
                  <c:v>470.26223005729395</c:v>
                </c:pt>
                <c:pt idx="1">
                  <c:v>538.56431035426817</c:v>
                </c:pt>
                <c:pt idx="2">
                  <c:v>544.01870163370597</c:v>
                </c:pt>
                <c:pt idx="3">
                  <c:v>514.43447612944567</c:v>
                </c:pt>
                <c:pt idx="4">
                  <c:v>543.82087970323266</c:v>
                </c:pt>
              </c:numCache>
            </c:numRef>
          </c:val>
          <c:smooth val="0"/>
        </c:ser>
        <c:ser>
          <c:idx val="6"/>
          <c:order val="21"/>
          <c:tx>
            <c:strRef>
              <c:f>Referrals!$B$33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Referrals!$K$11:$O$11</c:f>
              <c:numCache>
                <c:formatCode>General</c:formatCode>
                <c:ptCount val="5"/>
                <c:pt idx="0">
                  <c:v>2010</c:v>
                </c:pt>
                <c:pt idx="1">
                  <c:v>2011</c:v>
                </c:pt>
                <c:pt idx="2">
                  <c:v>2012</c:v>
                </c:pt>
                <c:pt idx="3">
                  <c:v>2013</c:v>
                </c:pt>
                <c:pt idx="4">
                  <c:v>2014</c:v>
                </c:pt>
              </c:numCache>
            </c:numRef>
          </c:cat>
          <c:val>
            <c:numRef>
              <c:f>Referrals!$K$33:$O$33</c:f>
              <c:numCache>
                <c:formatCode>#,##0.0</c:formatCode>
                <c:ptCount val="5"/>
                <c:pt idx="0">
                  <c:v>548.20518874349591</c:v>
                </c:pt>
                <c:pt idx="1">
                  <c:v>556.792873051225</c:v>
                </c:pt>
                <c:pt idx="2">
                  <c:v>533.56024266365694</c:v>
                </c:pt>
                <c:pt idx="3">
                  <c:v>520.7282298749725</c:v>
                </c:pt>
                <c:pt idx="4">
                  <c:v>573.05142478808943</c:v>
                </c:pt>
              </c:numCache>
            </c:numRef>
          </c:val>
          <c:smooth val="0"/>
        </c:ser>
        <c:ser>
          <c:idx val="7"/>
          <c:order val="22"/>
          <c:tx>
            <c:strRef>
              <c:f>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Referrals!$K$11:$O$11</c:f>
              <c:numCache>
                <c:formatCode>General</c:formatCode>
                <c:ptCount val="5"/>
                <c:pt idx="0">
                  <c:v>2010</c:v>
                </c:pt>
                <c:pt idx="1">
                  <c:v>2011</c:v>
                </c:pt>
                <c:pt idx="2">
                  <c:v>2012</c:v>
                </c:pt>
                <c:pt idx="3">
                  <c:v>2013</c:v>
                </c:pt>
                <c:pt idx="4">
                  <c:v>2014</c:v>
                </c:pt>
              </c:numCache>
            </c:numRef>
          </c:cat>
          <c:val>
            <c:numRef>
              <c:f>Referrals!$W$88:$AA$88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403072"/>
        <c:axId val="144413440"/>
      </c:lineChart>
      <c:catAx>
        <c:axId val="144403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413440"/>
        <c:crosses val="autoZero"/>
        <c:auto val="1"/>
        <c:lblAlgn val="ctr"/>
        <c:lblOffset val="100"/>
        <c:tickLblSkip val="1"/>
        <c:tickMarkSkip val="1"/>
        <c:noMultiLvlLbl val="0"/>
      </c:catAx>
      <c:valAx>
        <c:axId val="14441344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4403072"/>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Placed for Adoption,</a:t>
            </a:r>
            <a:r>
              <a:rPr lang="en-GB" baseline="0"/>
              <a:t> </a:t>
            </a:r>
            <a:r>
              <a:rPr lang="en-GB"/>
              <a:t>per 10,000 0-17 year olds</a:t>
            </a:r>
          </a:p>
        </c:rich>
      </c:tx>
      <c:layout>
        <c:manualLayout>
          <c:xMode val="edge"/>
          <c:yMode val="edge"/>
          <c:x val="0.1145934030973401"/>
          <c:y val="1.1376132727934555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4634526632126372"/>
        </c:manualLayout>
      </c:layout>
      <c:lineChart>
        <c:grouping val="standard"/>
        <c:varyColors val="0"/>
        <c:ser>
          <c:idx val="0"/>
          <c:order val="0"/>
          <c:tx>
            <c:strRef>
              <c:f>Adoption_RO_SGO!$B$12</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Adoption_RO_SGO!$K$11:$O$11</c:f>
              <c:numCache>
                <c:formatCode>General</c:formatCode>
                <c:ptCount val="5"/>
                <c:pt idx="0">
                  <c:v>2010</c:v>
                </c:pt>
                <c:pt idx="1">
                  <c:v>2011</c:v>
                </c:pt>
                <c:pt idx="2">
                  <c:v>2012</c:v>
                </c:pt>
                <c:pt idx="3">
                  <c:v>2013</c:v>
                </c:pt>
                <c:pt idx="4">
                  <c:v>2014</c:v>
                </c:pt>
              </c:numCache>
            </c:numRef>
          </c:cat>
          <c:val>
            <c:numRef>
              <c:f>Adoption_RO_SGO!$K$12:$O$12</c:f>
              <c:numCache>
                <c:formatCode>#,##0.0</c:formatCode>
                <c:ptCount val="5"/>
                <c:pt idx="0">
                  <c:v>3.717472118959108E-11</c:v>
                </c:pt>
                <c:pt idx="1">
                  <c:v>#N/A</c:v>
                </c:pt>
                <c:pt idx="2">
                  <c:v>1.1278195488721805</c:v>
                </c:pt>
                <c:pt idx="3">
                  <c:v>#N/A</c:v>
                </c:pt>
                <c:pt idx="4">
                  <c:v>#N/A</c:v>
                </c:pt>
              </c:numCache>
            </c:numRef>
          </c:val>
          <c:smooth val="0"/>
        </c:ser>
        <c:ser>
          <c:idx val="1"/>
          <c:order val="1"/>
          <c:tx>
            <c:strRef>
              <c:f>Adoption_RO_SGO!$B$13</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Adoption_RO_SGO!$K$13:$O$13</c:f>
              <c:numCache>
                <c:formatCode>#,##0.0</c:formatCode>
                <c:ptCount val="5"/>
                <c:pt idx="0">
                  <c:v>3.2092426187419765</c:v>
                </c:pt>
                <c:pt idx="1">
                  <c:v>3.1948881789137382</c:v>
                </c:pt>
                <c:pt idx="2">
                  <c:v>6.6132264529058116</c:v>
                </c:pt>
                <c:pt idx="3">
                  <c:v>4.9800796812749004</c:v>
                </c:pt>
                <c:pt idx="4">
                  <c:v>#N/A</c:v>
                </c:pt>
              </c:numCache>
            </c:numRef>
          </c:val>
          <c:smooth val="0"/>
        </c:ser>
        <c:ser>
          <c:idx val="2"/>
          <c:order val="2"/>
          <c:tx>
            <c:strRef>
              <c:f>Adoption_RO_SGO!$B$14</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Adoption_RO_SGO!$K$14:$O$14</c:f>
              <c:numCache>
                <c:formatCode>#,##0.0</c:formatCode>
                <c:ptCount val="5"/>
                <c:pt idx="0">
                  <c:v>0.87183958151700092</c:v>
                </c:pt>
                <c:pt idx="1">
                  <c:v>0.86752841155547844</c:v>
                </c:pt>
                <c:pt idx="2">
                  <c:v>0.86580086580086579</c:v>
                </c:pt>
                <c:pt idx="3">
                  <c:v>1.7196904557179709</c:v>
                </c:pt>
                <c:pt idx="4">
                  <c:v>#N/A</c:v>
                </c:pt>
              </c:numCache>
            </c:numRef>
          </c:val>
          <c:smooth val="0"/>
        </c:ser>
        <c:ser>
          <c:idx val="5"/>
          <c:order val="3"/>
          <c:tx>
            <c:strRef>
              <c:f>Adoption_RO_SGO!$B$15</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Adoption_RO_SGO!$K$15:$O$15</c:f>
              <c:numCache>
                <c:formatCode>#,##0.0</c:formatCode>
                <c:ptCount val="5"/>
                <c:pt idx="0">
                  <c:v>1.9273393080851884</c:v>
                </c:pt>
                <c:pt idx="1">
                  <c:v>1.4442518775274407</c:v>
                </c:pt>
                <c:pt idx="2">
                  <c:v>3.2598274209012463</c:v>
                </c:pt>
                <c:pt idx="3">
                  <c:v>3.3524904214559386</c:v>
                </c:pt>
                <c:pt idx="4">
                  <c:v>#N/A</c:v>
                </c:pt>
              </c:numCache>
            </c:numRef>
          </c:val>
          <c:smooth val="0"/>
        </c:ser>
        <c:ser>
          <c:idx val="3"/>
          <c:order val="4"/>
          <c:tx>
            <c:strRef>
              <c:f>Adoption_RO_SGO!$B$16</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Adoption_RO_SGO!$K$16:$O$16</c:f>
              <c:numCache>
                <c:formatCode>#,##0.0</c:formatCode>
                <c:ptCount val="5"/>
                <c:pt idx="0">
                  <c:v>0.80879974118408293</c:v>
                </c:pt>
                <c:pt idx="1">
                  <c:v>#N/A</c:v>
                </c:pt>
                <c:pt idx="2">
                  <c:v>0.81833060556464821</c:v>
                </c:pt>
                <c:pt idx="3">
                  <c:v>1.2244897959183674</c:v>
                </c:pt>
                <c:pt idx="4">
                  <c:v>#N/A</c:v>
                </c:pt>
              </c:numCache>
            </c:numRef>
          </c:val>
          <c:smooth val="0"/>
        </c:ser>
        <c:ser>
          <c:idx val="9"/>
          <c:order val="5"/>
          <c:tx>
            <c:strRef>
              <c:f>Adoption_RO_SGO!$B$17</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Adoption_RO_SGO!$K$17:$O$17</c:f>
              <c:numCache>
                <c:formatCode>#,##0.0</c:formatCode>
                <c:ptCount val="5"/>
                <c:pt idx="0">
                  <c:v>1.0896015690262595</c:v>
                </c:pt>
                <c:pt idx="1">
                  <c:v>1.8152773743828057</c:v>
                </c:pt>
                <c:pt idx="2">
                  <c:v>1.6773733047822985</c:v>
                </c:pt>
                <c:pt idx="3">
                  <c:v>1.7799928800284799</c:v>
                </c:pt>
                <c:pt idx="4">
                  <c:v>#N/A</c:v>
                </c:pt>
              </c:numCache>
            </c:numRef>
          </c:val>
          <c:smooth val="0"/>
        </c:ser>
        <c:ser>
          <c:idx val="10"/>
          <c:order val="6"/>
          <c:tx>
            <c:strRef>
              <c:f>Adoption_RO_SGO!$B$18</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Adoption_RO_SGO!$K$18:$O$18</c:f>
              <c:numCache>
                <c:formatCode>#,##0.0</c:formatCode>
                <c:ptCount val="5"/>
                <c:pt idx="0">
                  <c:v>#N/A</c:v>
                </c:pt>
                <c:pt idx="1">
                  <c:v>3.8080731150038081</c:v>
                </c:pt>
                <c:pt idx="2">
                  <c:v>#N/A</c:v>
                </c:pt>
                <c:pt idx="3">
                  <c:v>#N/A</c:v>
                </c:pt>
                <c:pt idx="4">
                  <c:v>#N/A</c:v>
                </c:pt>
              </c:numCache>
            </c:numRef>
          </c:val>
          <c:smooth val="0"/>
        </c:ser>
        <c:ser>
          <c:idx val="11"/>
          <c:order val="7"/>
          <c:tx>
            <c:strRef>
              <c:f>Adoption_RO_SGO!$B$19</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Adoption_RO_SGO!$K$19:$O$19</c:f>
              <c:numCache>
                <c:formatCode>#,##0.0</c:formatCode>
                <c:ptCount val="5"/>
                <c:pt idx="0">
                  <c:v>1.6056518946692355</c:v>
                </c:pt>
                <c:pt idx="1">
                  <c:v>1.7576939055958583</c:v>
                </c:pt>
                <c:pt idx="2">
                  <c:v>1.7043693833281686</c:v>
                </c:pt>
                <c:pt idx="3">
                  <c:v>2.9330040135844397</c:v>
                </c:pt>
                <c:pt idx="4">
                  <c:v>#N/A</c:v>
                </c:pt>
              </c:numCache>
            </c:numRef>
          </c:val>
          <c:smooth val="0"/>
        </c:ser>
        <c:ser>
          <c:idx val="12"/>
          <c:order val="8"/>
          <c:tx>
            <c:strRef>
              <c:f>Adoption_RO_SGO!$B$20</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Adoption_RO_SGO!$K$20:$O$20</c:f>
              <c:numCache>
                <c:formatCode>#,##0.0</c:formatCode>
                <c:ptCount val="5"/>
                <c:pt idx="0">
                  <c:v>1.7027073046143366</c:v>
                </c:pt>
                <c:pt idx="1">
                  <c:v>1.7027073046143366</c:v>
                </c:pt>
                <c:pt idx="2">
                  <c:v>3.4426229508196724</c:v>
                </c:pt>
                <c:pt idx="3">
                  <c:v>4.9261083743842358</c:v>
                </c:pt>
                <c:pt idx="4">
                  <c:v>#N/A</c:v>
                </c:pt>
              </c:numCache>
            </c:numRef>
          </c:val>
          <c:smooth val="0"/>
        </c:ser>
        <c:ser>
          <c:idx val="13"/>
          <c:order val="9"/>
          <c:tx>
            <c:strRef>
              <c:f>Adoption_RO_SGO!$B$21</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Adoption_RO_SGO!$K$21:$O$21</c:f>
              <c:numCache>
                <c:formatCode>#,##0.0</c:formatCode>
                <c:ptCount val="5"/>
                <c:pt idx="0">
                  <c:v>1.7415534656913969</c:v>
                </c:pt>
                <c:pt idx="1">
                  <c:v>2.5579809004092766</c:v>
                </c:pt>
                <c:pt idx="2">
                  <c:v>2.096774193548387</c:v>
                </c:pt>
                <c:pt idx="3">
                  <c:v>3.1545741324921139</c:v>
                </c:pt>
                <c:pt idx="4">
                  <c:v>#N/A</c:v>
                </c:pt>
              </c:numCache>
            </c:numRef>
          </c:val>
          <c:smooth val="0"/>
        </c:ser>
        <c:ser>
          <c:idx val="15"/>
          <c:order val="10"/>
          <c:tx>
            <c:strRef>
              <c:f>Adoption_RO_SGO!$B$22</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Adoption_RO_SGO!$K$22:$O$22</c:f>
              <c:numCache>
                <c:formatCode>#,##0.0</c:formatCode>
                <c:ptCount val="5"/>
                <c:pt idx="0">
                  <c:v>1.0908297578357937</c:v>
                </c:pt>
                <c:pt idx="1">
                  <c:v>1.8050541516245486</c:v>
                </c:pt>
                <c:pt idx="2">
                  <c:v>2.318840579710145</c:v>
                </c:pt>
                <c:pt idx="3">
                  <c:v>1.7959770114942528</c:v>
                </c:pt>
                <c:pt idx="4">
                  <c:v>#N/A</c:v>
                </c:pt>
              </c:numCache>
            </c:numRef>
          </c:val>
          <c:smooth val="0"/>
        </c:ser>
        <c:ser>
          <c:idx val="16"/>
          <c:order val="11"/>
          <c:tx>
            <c:strRef>
              <c:f>Adoption_RO_SGO!$B$23</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Adoption_RO_SGO!$K$23:$O$23</c:f>
              <c:numCache>
                <c:formatCode>#,##0.0</c:formatCode>
                <c:ptCount val="5"/>
                <c:pt idx="0">
                  <c:v>2.6062027625749282</c:v>
                </c:pt>
                <c:pt idx="1">
                  <c:v>2.5940337224383918</c:v>
                </c:pt>
                <c:pt idx="2">
                  <c:v>1.1764705882352942</c:v>
                </c:pt>
                <c:pt idx="3">
                  <c:v>3.5460992907801421</c:v>
                </c:pt>
                <c:pt idx="4">
                  <c:v>#N/A</c:v>
                </c:pt>
              </c:numCache>
            </c:numRef>
          </c:val>
          <c:smooth val="0"/>
        </c:ser>
        <c:ser>
          <c:idx val="17"/>
          <c:order val="12"/>
          <c:tx>
            <c:strRef>
              <c:f>Adoption_RO_SGO!$B$24</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Adoption_RO_SGO!$K$24:$O$24</c:f>
              <c:numCache>
                <c:formatCode>#,##0.0</c:formatCode>
                <c:ptCount val="5"/>
                <c:pt idx="0">
                  <c:v>3.299241174529858</c:v>
                </c:pt>
                <c:pt idx="1">
                  <c:v>3.2393909944930352</c:v>
                </c:pt>
                <c:pt idx="2">
                  <c:v>3.5928143712574849</c:v>
                </c:pt>
                <c:pt idx="3">
                  <c:v>4.4117647058823533</c:v>
                </c:pt>
                <c:pt idx="4">
                  <c:v>#N/A</c:v>
                </c:pt>
              </c:numCache>
            </c:numRef>
          </c:val>
          <c:smooth val="0"/>
        </c:ser>
        <c:ser>
          <c:idx val="19"/>
          <c:order val="13"/>
          <c:tx>
            <c:strRef>
              <c:f>Adoption_RO_SGO!$B$25</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Adoption_RO_SGO!$K$25:$O$25</c:f>
              <c:numCache>
                <c:formatCode>#,##0.0</c:formatCode>
                <c:ptCount val="5"/>
                <c:pt idx="0">
                  <c:v>3.2488628979857048</c:v>
                </c:pt>
                <c:pt idx="1">
                  <c:v>2.2061140876142451</c:v>
                </c:pt>
                <c:pt idx="2">
                  <c:v>4.2780748663101598</c:v>
                </c:pt>
                <c:pt idx="3">
                  <c:v>#N/A</c:v>
                </c:pt>
                <c:pt idx="4">
                  <c:v>#N/A</c:v>
                </c:pt>
              </c:numCache>
            </c:numRef>
          </c:val>
          <c:smooth val="0"/>
        </c:ser>
        <c:ser>
          <c:idx val="20"/>
          <c:order val="14"/>
          <c:tx>
            <c:strRef>
              <c:f>Adoption_RO_SGO!$B$26</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Adoption_RO_SGO!$K$26:$O$26</c:f>
              <c:numCache>
                <c:formatCode>#,##0.0</c:formatCode>
                <c:ptCount val="5"/>
                <c:pt idx="0">
                  <c:v>3.4570177460244298</c:v>
                </c:pt>
                <c:pt idx="1">
                  <c:v>3.4626038781163433</c:v>
                </c:pt>
                <c:pt idx="2">
                  <c:v>4.329004329004329</c:v>
                </c:pt>
                <c:pt idx="3">
                  <c:v>5.376344086021505</c:v>
                </c:pt>
                <c:pt idx="4">
                  <c:v>#N/A</c:v>
                </c:pt>
              </c:numCache>
            </c:numRef>
          </c:val>
          <c:smooth val="0"/>
        </c:ser>
        <c:ser>
          <c:idx val="22"/>
          <c:order val="15"/>
          <c:tx>
            <c:strRef>
              <c:f>Adoption_RO_SGO!$B$27</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Adoption_RO_SGO!$K$27:$O$27</c:f>
              <c:numCache>
                <c:formatCode>#,##0.0</c:formatCode>
                <c:ptCount val="5"/>
                <c:pt idx="0">
                  <c:v>1.2347711557458019</c:v>
                </c:pt>
                <c:pt idx="1">
                  <c:v>1.2190661952944046</c:v>
                </c:pt>
                <c:pt idx="2">
                  <c:v>1.3765182186234817</c:v>
                </c:pt>
                <c:pt idx="3">
                  <c:v>1.8028846153846154</c:v>
                </c:pt>
                <c:pt idx="4">
                  <c:v>#N/A</c:v>
                </c:pt>
              </c:numCache>
            </c:numRef>
          </c:val>
          <c:smooth val="0"/>
        </c:ser>
        <c:ser>
          <c:idx val="23"/>
          <c:order val="16"/>
          <c:tx>
            <c:strRef>
              <c:f>Adoption_RO_SGO!$B$28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Adoption_RO_SGO!$K$28:$O$28</c:f>
              <c:numCache>
                <c:formatCode>#,##0.0</c:formatCode>
                <c:ptCount val="5"/>
                <c:pt idx="0">
                  <c:v>#N/A</c:v>
                </c:pt>
                <c:pt idx="1">
                  <c:v>#N/A</c:v>
                </c:pt>
                <c:pt idx="2">
                  <c:v>1.4124293785310735</c:v>
                </c:pt>
                <c:pt idx="3">
                  <c:v>#N/A</c:v>
                </c:pt>
                <c:pt idx="4">
                  <c:v>#N/A</c:v>
                </c:pt>
              </c:numCache>
            </c:numRef>
          </c:val>
          <c:smooth val="0"/>
        </c:ser>
        <c:ser>
          <c:idx val="24"/>
          <c:order val="17"/>
          <c:tx>
            <c:strRef>
              <c:f>Adoption_RO_SGO!$B$29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Adoption_RO_SGO!$K$29:$O$29</c:f>
              <c:numCache>
                <c:formatCode>#,##0.0</c:formatCode>
                <c:ptCount val="5"/>
                <c:pt idx="0">
                  <c:v>2.4320544780203077</c:v>
                </c:pt>
                <c:pt idx="1">
                  <c:v>2.4217472906702184</c:v>
                </c:pt>
                <c:pt idx="2">
                  <c:v>1.6423357664233575</c:v>
                </c:pt>
                <c:pt idx="3">
                  <c:v>2.1135265700483092</c:v>
                </c:pt>
                <c:pt idx="4">
                  <c:v>#N/A</c:v>
                </c:pt>
              </c:numCache>
            </c:numRef>
          </c:val>
          <c:smooth val="0"/>
        </c:ser>
        <c:ser>
          <c:idx val="25"/>
          <c:order val="18"/>
          <c:tx>
            <c:strRef>
              <c:f>Adoption_RO_SGO!$B$30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Adoption_RO_SGO!$K$30:$O$30</c:f>
              <c:numCache>
                <c:formatCode>#,##0.0</c:formatCode>
                <c:ptCount val="5"/>
                <c:pt idx="0">
                  <c:v>#N/A</c:v>
                </c:pt>
                <c:pt idx="1">
                  <c:v>#N/A</c:v>
                </c:pt>
                <c:pt idx="2">
                  <c:v>1.8404907975460123</c:v>
                </c:pt>
                <c:pt idx="3">
                  <c:v>3.0211480362537766</c:v>
                </c:pt>
                <c:pt idx="4">
                  <c:v>#N/A</c:v>
                </c:pt>
              </c:numCache>
            </c:numRef>
          </c:val>
          <c:smooth val="0"/>
        </c:ser>
        <c:ser>
          <c:idx val="26"/>
          <c:order val="19"/>
          <c:tx>
            <c:strRef>
              <c:f>Adoption_RO_SGO!$B$31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Adoption_RO_SGO!$K$11:$O$11</c:f>
              <c:numCache>
                <c:formatCode>General</c:formatCode>
                <c:ptCount val="5"/>
                <c:pt idx="0">
                  <c:v>2010</c:v>
                </c:pt>
                <c:pt idx="1">
                  <c:v>2011</c:v>
                </c:pt>
                <c:pt idx="2">
                  <c:v>2012</c:v>
                </c:pt>
                <c:pt idx="3">
                  <c:v>2013</c:v>
                </c:pt>
                <c:pt idx="4">
                  <c:v>2014</c:v>
                </c:pt>
              </c:numCache>
            </c:numRef>
          </c:cat>
          <c:val>
            <c:numRef>
              <c:f>Adoption_RO_SGO!$K$31:$O$31</c:f>
              <c:numCache>
                <c:formatCode>#,##0.0</c:formatCode>
                <c:ptCount val="5"/>
                <c:pt idx="0">
                  <c:v>#N/A</c:v>
                </c:pt>
                <c:pt idx="1">
                  <c:v>#N/A</c:v>
                </c:pt>
                <c:pt idx="2">
                  <c:v>1.404494382022472</c:v>
                </c:pt>
                <c:pt idx="3">
                  <c:v>#N/A</c:v>
                </c:pt>
                <c:pt idx="4">
                  <c:v>#N/A</c:v>
                </c:pt>
              </c:numCache>
            </c:numRef>
          </c:val>
          <c:smooth val="0"/>
        </c:ser>
        <c:ser>
          <c:idx val="4"/>
          <c:order val="20"/>
          <c:tx>
            <c:strRef>
              <c:f>Adoption_RO_SGO!$B$32</c:f>
              <c:strCache>
                <c:ptCount val="1"/>
                <c:pt idx="0">
                  <c:v>South East</c:v>
                </c:pt>
              </c:strCache>
            </c:strRef>
          </c:tx>
          <c:spPr>
            <a:ln w="19050">
              <a:solidFill>
                <a:srgbClr val="C00000"/>
              </a:solidFill>
            </a:ln>
          </c:spPr>
          <c:marker>
            <c:symbol val="circle"/>
            <c:size val="5"/>
            <c:spPr>
              <a:solidFill>
                <a:schemeClr val="bg1"/>
              </a:solidFill>
              <a:ln>
                <a:solidFill>
                  <a:srgbClr val="C00000"/>
                </a:solidFill>
              </a:ln>
            </c:spPr>
          </c:marker>
          <c:cat>
            <c:numRef>
              <c:f>Adoption_RO_SGO!$K$11:$O$11</c:f>
              <c:numCache>
                <c:formatCode>General</c:formatCode>
                <c:ptCount val="5"/>
                <c:pt idx="0">
                  <c:v>2010</c:v>
                </c:pt>
                <c:pt idx="1">
                  <c:v>2011</c:v>
                </c:pt>
                <c:pt idx="2">
                  <c:v>2012</c:v>
                </c:pt>
                <c:pt idx="3">
                  <c:v>2013</c:v>
                </c:pt>
                <c:pt idx="4">
                  <c:v>2014</c:v>
                </c:pt>
              </c:numCache>
            </c:numRef>
          </c:cat>
          <c:val>
            <c:numRef>
              <c:f>Adoption_RO_SGO!$K$32:$O$32</c:f>
              <c:numCache>
                <c:formatCode>#,##0.0</c:formatCode>
                <c:ptCount val="5"/>
                <c:pt idx="0">
                  <c:v>1.5425297487880123</c:v>
                </c:pt>
                <c:pt idx="1">
                  <c:v>1.8069320484038769</c:v>
                </c:pt>
                <c:pt idx="2">
                  <c:v>1.9346517626827171</c:v>
                </c:pt>
                <c:pt idx="3">
                  <c:v>2.4564776246929401</c:v>
                </c:pt>
                <c:pt idx="4">
                  <c:v>#N/A</c:v>
                </c:pt>
              </c:numCache>
            </c:numRef>
          </c:val>
          <c:smooth val="0"/>
        </c:ser>
        <c:ser>
          <c:idx val="6"/>
          <c:order val="21"/>
          <c:tx>
            <c:strRef>
              <c:f>Adoption_RO_SGO!$B$33</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Adoption_RO_SGO!$K$11:$O$11</c:f>
              <c:numCache>
                <c:formatCode>General</c:formatCode>
                <c:ptCount val="5"/>
                <c:pt idx="0">
                  <c:v>2010</c:v>
                </c:pt>
                <c:pt idx="1">
                  <c:v>2011</c:v>
                </c:pt>
                <c:pt idx="2">
                  <c:v>2012</c:v>
                </c:pt>
                <c:pt idx="3">
                  <c:v>2013</c:v>
                </c:pt>
                <c:pt idx="4">
                  <c:v>2014</c:v>
                </c:pt>
              </c:numCache>
            </c:numRef>
          </c:cat>
          <c:val>
            <c:numRef>
              <c:f>Adoption_RO_SGO!$K$33:$O$33</c:f>
              <c:numCache>
                <c:formatCode>#,##0.0</c:formatCode>
                <c:ptCount val="5"/>
                <c:pt idx="0">
                  <c:v>2.08857368578771</c:v>
                </c:pt>
                <c:pt idx="1">
                  <c:v>2.2181179495536605</c:v>
                </c:pt>
                <c:pt idx="2">
                  <c:v>2.3631489841986459</c:v>
                </c:pt>
                <c:pt idx="3">
                  <c:v>2.939241061636324</c:v>
                </c:pt>
                <c:pt idx="4">
                  <c:v>#N/A</c:v>
                </c:pt>
              </c:numCache>
            </c:numRef>
          </c:val>
          <c:smooth val="0"/>
        </c:ser>
        <c:ser>
          <c:idx val="7"/>
          <c:order val="22"/>
          <c:tx>
            <c:strRef>
              <c:f>Adoption_RO_SGO!$Y$5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Adoption_RO_SGO!$K$11:$O$11</c:f>
              <c:numCache>
                <c:formatCode>General</c:formatCode>
                <c:ptCount val="5"/>
                <c:pt idx="0">
                  <c:v>2010</c:v>
                </c:pt>
                <c:pt idx="1">
                  <c:v>2011</c:v>
                </c:pt>
                <c:pt idx="2">
                  <c:v>2012</c:v>
                </c:pt>
                <c:pt idx="3">
                  <c:v>2013</c:v>
                </c:pt>
                <c:pt idx="4">
                  <c:v>2014</c:v>
                </c:pt>
              </c:numCache>
            </c:numRef>
          </c:cat>
          <c:val>
            <c:numRef>
              <c:f>Adoption_RO_SGO!$W$88:$AA$88</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501312"/>
        <c:axId val="155503232"/>
      </c:lineChart>
      <c:catAx>
        <c:axId val="155501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5503232"/>
        <c:crosses val="autoZero"/>
        <c:auto val="1"/>
        <c:lblAlgn val="ctr"/>
        <c:lblOffset val="100"/>
        <c:tickLblSkip val="1"/>
        <c:tickMarkSkip val="1"/>
        <c:noMultiLvlLbl val="0"/>
      </c:catAx>
      <c:valAx>
        <c:axId val="15550323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5501312"/>
        <c:crosses val="autoZero"/>
        <c:crossBetween val="between"/>
      </c:valAx>
      <c:spPr>
        <a:noFill/>
        <a:ln w="3175">
          <a:solidFill>
            <a:srgbClr val="000000"/>
          </a:solidFill>
          <a:prstDash val="solid"/>
        </a:ln>
      </c:spPr>
    </c:plotArea>
    <c:legend>
      <c:legendPos val="r"/>
      <c:legendEntry>
        <c:idx val="15"/>
        <c:txPr>
          <a:bodyPr/>
          <a:lstStyle/>
          <a:p>
            <a:pPr>
              <a:defRPr sz="700" b="0" i="0" u="none" strike="noStrike" baseline="0">
                <a:solidFill>
                  <a:srgbClr val="000000"/>
                </a:solidFill>
                <a:latin typeface="Arial"/>
                <a:ea typeface="Arial"/>
                <a:cs typeface="Arial"/>
              </a:defRPr>
            </a:pPr>
            <a:endParaRPr lang="en-US"/>
          </a:p>
        </c:txPr>
      </c:legendEntry>
      <c:layout>
        <c:manualLayout>
          <c:xMode val="edge"/>
          <c:yMode val="edge"/>
          <c:x val="0.67044981446284735"/>
          <c:y val="8.0567280391066365E-2"/>
          <c:w val="0.31213587594912523"/>
          <c:h val="0.9059384032692116"/>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1" i="0" u="none" strike="noStrike" baseline="0">
                <a:solidFill>
                  <a:srgbClr val="000000"/>
                </a:solidFill>
                <a:latin typeface="Arial"/>
                <a:ea typeface="Arial"/>
                <a:cs typeface="Arial"/>
              </a:defRPr>
            </a:pPr>
            <a:r>
              <a:rPr lang="en-GB"/>
              <a:t>Percentage of Looked After Children Adopted during </a:t>
            </a:r>
            <a:br>
              <a:rPr lang="en-GB"/>
            </a:br>
            <a:r>
              <a:rPr lang="en-GB"/>
              <a:t>the year</a:t>
            </a:r>
          </a:p>
        </c:rich>
      </c:tx>
      <c:layout>
        <c:manualLayout>
          <c:xMode val="edge"/>
          <c:yMode val="edge"/>
          <c:x val="0.11572258707836192"/>
          <c:y val="1.3677249068069119E-2"/>
        </c:manualLayout>
      </c:layout>
      <c:overlay val="0"/>
      <c:spPr>
        <a:noFill/>
        <a:ln w="25400">
          <a:noFill/>
        </a:ln>
      </c:spPr>
    </c:title>
    <c:autoTitleDeleted val="0"/>
    <c:plotArea>
      <c:layout>
        <c:manualLayout>
          <c:layoutTarget val="inner"/>
          <c:xMode val="edge"/>
          <c:yMode val="edge"/>
          <c:x val="0.10919560658301639"/>
          <c:y val="8.9056644654877809E-2"/>
          <c:w val="0.55555659489604825"/>
          <c:h val="0.83163808088716862"/>
        </c:manualLayout>
      </c:layout>
      <c:lineChart>
        <c:grouping val="standard"/>
        <c:varyColors val="0"/>
        <c:ser>
          <c:idx val="0"/>
          <c:order val="0"/>
          <c:tx>
            <c:strRef>
              <c:f>Adoption_RO_SGO!$B$100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Adoption_RO_SGO!$D$99:$H$99</c:f>
              <c:numCache>
                <c:formatCode>General</c:formatCode>
                <c:ptCount val="5"/>
                <c:pt idx="0">
                  <c:v>2010</c:v>
                </c:pt>
                <c:pt idx="1">
                  <c:v>2011</c:v>
                </c:pt>
                <c:pt idx="2">
                  <c:v>2012</c:v>
                </c:pt>
                <c:pt idx="3">
                  <c:v>2013</c:v>
                </c:pt>
                <c:pt idx="4">
                  <c:v>2014</c:v>
                </c:pt>
              </c:numCache>
            </c:numRef>
          </c:cat>
          <c:val>
            <c:numRef>
              <c:f>Adoption_RO_SGO!$D$100:$H$100</c:f>
              <c:numCache>
                <c:formatCode>0%</c:formatCode>
                <c:ptCount val="5"/>
                <c:pt idx="1">
                  <c:v>0</c:v>
                </c:pt>
                <c:pt idx="4">
                  <c:v>0.2</c:v>
                </c:pt>
              </c:numCache>
            </c:numRef>
          </c:val>
          <c:smooth val="0"/>
        </c:ser>
        <c:ser>
          <c:idx val="1"/>
          <c:order val="1"/>
          <c:tx>
            <c:strRef>
              <c:f>Adoption_RO_SGO!$B$101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Adoption_RO_SGO!$D$101:$H$101</c:f>
              <c:numCache>
                <c:formatCode>0%</c:formatCode>
                <c:ptCount val="5"/>
                <c:pt idx="0">
                  <c:v>0.16</c:v>
                </c:pt>
                <c:pt idx="1">
                  <c:v>0.13</c:v>
                </c:pt>
                <c:pt idx="2">
                  <c:v>0.12</c:v>
                </c:pt>
                <c:pt idx="3">
                  <c:v>0.22</c:v>
                </c:pt>
                <c:pt idx="4">
                  <c:v>0.22222222222222221</c:v>
                </c:pt>
              </c:numCache>
            </c:numRef>
          </c:val>
          <c:smooth val="0"/>
        </c:ser>
        <c:ser>
          <c:idx val="2"/>
          <c:order val="2"/>
          <c:tx>
            <c:strRef>
              <c:f>Adoption_RO_SGO!$B$102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Adoption_RO_SGO!$D$102:$H$102</c:f>
              <c:numCache>
                <c:formatCode>0%</c:formatCode>
                <c:ptCount val="5"/>
                <c:pt idx="0">
                  <c:v>0.13</c:v>
                </c:pt>
                <c:pt idx="1">
                  <c:v>0.09</c:v>
                </c:pt>
                <c:pt idx="2">
                  <c:v>0.15</c:v>
                </c:pt>
                <c:pt idx="3">
                  <c:v>0.21</c:v>
                </c:pt>
                <c:pt idx="4">
                  <c:v>0.23076923076923078</c:v>
                </c:pt>
              </c:numCache>
            </c:numRef>
          </c:val>
          <c:smooth val="0"/>
        </c:ser>
        <c:ser>
          <c:idx val="5"/>
          <c:order val="3"/>
          <c:tx>
            <c:strRef>
              <c:f>Adoption_RO_SGO!$B$103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Adoption_RO_SGO!$D$103:$H$103</c:f>
              <c:numCache>
                <c:formatCode>0%</c:formatCode>
                <c:ptCount val="5"/>
                <c:pt idx="0">
                  <c:v>0.23</c:v>
                </c:pt>
                <c:pt idx="1">
                  <c:v>0.19</c:v>
                </c:pt>
                <c:pt idx="2">
                  <c:v>0.1</c:v>
                </c:pt>
                <c:pt idx="3">
                  <c:v>0.23</c:v>
                </c:pt>
                <c:pt idx="4">
                  <c:v>0.26190476190476192</c:v>
                </c:pt>
              </c:numCache>
            </c:numRef>
          </c:val>
          <c:smooth val="0"/>
        </c:ser>
        <c:ser>
          <c:idx val="3"/>
          <c:order val="4"/>
          <c:tx>
            <c:strRef>
              <c:f>Adoption_RO_SGO!$B$104</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Adoption_RO_SGO!$D$104:$H$104</c:f>
              <c:numCache>
                <c:formatCode>0%</c:formatCode>
                <c:ptCount val="5"/>
                <c:pt idx="0">
                  <c:v>0.14000000000000001</c:v>
                </c:pt>
                <c:pt idx="1">
                  <c:v>0.12</c:v>
                </c:pt>
                <c:pt idx="2">
                  <c:v>7.0000000000000007E-2</c:v>
                </c:pt>
                <c:pt idx="3">
                  <c:v>0.12</c:v>
                </c:pt>
                <c:pt idx="4">
                  <c:v>0.18181818181818182</c:v>
                </c:pt>
              </c:numCache>
            </c:numRef>
          </c:val>
          <c:smooth val="0"/>
        </c:ser>
        <c:ser>
          <c:idx val="9"/>
          <c:order val="5"/>
          <c:tx>
            <c:strRef>
              <c:f>Adoption_RO_SGO!$B$105</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Adoption_RO_SGO!$D$105:$H$105</c:f>
              <c:numCache>
                <c:formatCode>0%</c:formatCode>
                <c:ptCount val="5"/>
                <c:pt idx="0">
                  <c:v>0.13</c:v>
                </c:pt>
                <c:pt idx="1">
                  <c:v>0.08</c:v>
                </c:pt>
                <c:pt idx="2">
                  <c:v>0.11</c:v>
                </c:pt>
                <c:pt idx="3">
                  <c:v>0.13</c:v>
                </c:pt>
                <c:pt idx="4">
                  <c:v>0.12941176470588237</c:v>
                </c:pt>
              </c:numCache>
            </c:numRef>
          </c:val>
          <c:smooth val="0"/>
        </c:ser>
        <c:ser>
          <c:idx val="10"/>
          <c:order val="6"/>
          <c:tx>
            <c:strRef>
              <c:f>Adoption_RO_SGO!$B$106</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Adoption_RO_SGO!$D$106:$H$106</c:f>
              <c:numCache>
                <c:formatCode>0%</c:formatCode>
                <c:ptCount val="5"/>
                <c:pt idx="0">
                  <c:v>0.11</c:v>
                </c:pt>
                <c:pt idx="2">
                  <c:v>0.14000000000000001</c:v>
                </c:pt>
                <c:pt idx="3">
                  <c:v>0.08</c:v>
                </c:pt>
                <c:pt idx="4">
                  <c:v>5.5555555555555552E-2</c:v>
                </c:pt>
              </c:numCache>
            </c:numRef>
          </c:val>
          <c:smooth val="0"/>
        </c:ser>
        <c:ser>
          <c:idx val="11"/>
          <c:order val="7"/>
          <c:tx>
            <c:strRef>
              <c:f>Adoption_RO_SGO!$B$107</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Adoption_RO_SGO!$D$107:$H$107</c:f>
              <c:numCache>
                <c:formatCode>0%</c:formatCode>
                <c:ptCount val="5"/>
                <c:pt idx="0">
                  <c:v>0.09</c:v>
                </c:pt>
                <c:pt idx="1">
                  <c:v>0.08</c:v>
                </c:pt>
                <c:pt idx="2">
                  <c:v>0.08</c:v>
                </c:pt>
                <c:pt idx="3">
                  <c:v>0.12</c:v>
                </c:pt>
                <c:pt idx="4">
                  <c:v>0.16959064327485379</c:v>
                </c:pt>
              </c:numCache>
            </c:numRef>
          </c:val>
          <c:smooth val="0"/>
        </c:ser>
        <c:ser>
          <c:idx val="12"/>
          <c:order val="8"/>
          <c:tx>
            <c:strRef>
              <c:f>Adoption_RO_SGO!$B$108</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Adoption_RO_SGO!$D$108:$H$108</c:f>
              <c:numCache>
                <c:formatCode>0%</c:formatCode>
                <c:ptCount val="5"/>
                <c:pt idx="0">
                  <c:v>0.15</c:v>
                </c:pt>
                <c:pt idx="1">
                  <c:v>0.11</c:v>
                </c:pt>
                <c:pt idx="2">
                  <c:v>0.09</c:v>
                </c:pt>
                <c:pt idx="3">
                  <c:v>0.12</c:v>
                </c:pt>
                <c:pt idx="4">
                  <c:v>0.25</c:v>
                </c:pt>
              </c:numCache>
            </c:numRef>
          </c:val>
          <c:smooth val="0"/>
        </c:ser>
        <c:ser>
          <c:idx val="13"/>
          <c:order val="9"/>
          <c:tx>
            <c:strRef>
              <c:f>Adoption_RO_SGO!$B$109</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Adoption_RO_SGO!$D$109:$H$109</c:f>
              <c:numCache>
                <c:formatCode>0%</c:formatCode>
                <c:ptCount val="5"/>
                <c:pt idx="0">
                  <c:v>0.1</c:v>
                </c:pt>
                <c:pt idx="1">
                  <c:v>0.09</c:v>
                </c:pt>
                <c:pt idx="2">
                  <c:v>0.1</c:v>
                </c:pt>
                <c:pt idx="3">
                  <c:v>0.18</c:v>
                </c:pt>
                <c:pt idx="4">
                  <c:v>0.16129032258064516</c:v>
                </c:pt>
              </c:numCache>
            </c:numRef>
          </c:val>
          <c:smooth val="0"/>
        </c:ser>
        <c:ser>
          <c:idx val="15"/>
          <c:order val="10"/>
          <c:tx>
            <c:strRef>
              <c:f>Adoption_RO_SGO!$B$110</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Adoption_RO_SGO!$D$110:$H$110</c:f>
              <c:numCache>
                <c:formatCode>0%</c:formatCode>
                <c:ptCount val="5"/>
                <c:pt idx="0">
                  <c:v>0.12</c:v>
                </c:pt>
                <c:pt idx="1">
                  <c:v>0.09</c:v>
                </c:pt>
                <c:pt idx="2">
                  <c:v>0.14000000000000001</c:v>
                </c:pt>
                <c:pt idx="3">
                  <c:v>0.14000000000000001</c:v>
                </c:pt>
                <c:pt idx="4">
                  <c:v>0.17307692307692307</c:v>
                </c:pt>
              </c:numCache>
            </c:numRef>
          </c:val>
          <c:smooth val="0"/>
        </c:ser>
        <c:ser>
          <c:idx val="16"/>
          <c:order val="11"/>
          <c:tx>
            <c:strRef>
              <c:f>Adoption_RO_SGO!$B$111</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Adoption_RO_SGO!$D$111:$H$111</c:f>
              <c:numCache>
                <c:formatCode>0%</c:formatCode>
                <c:ptCount val="5"/>
                <c:pt idx="0">
                  <c:v>0.1</c:v>
                </c:pt>
                <c:pt idx="1">
                  <c:v>0.1</c:v>
                </c:pt>
                <c:pt idx="2">
                  <c:v>0.12</c:v>
                </c:pt>
                <c:pt idx="3">
                  <c:v>0.13</c:v>
                </c:pt>
                <c:pt idx="4">
                  <c:v>0.16666666666666666</c:v>
                </c:pt>
              </c:numCache>
            </c:numRef>
          </c:val>
          <c:smooth val="0"/>
        </c:ser>
        <c:ser>
          <c:idx val="17"/>
          <c:order val="12"/>
          <c:tx>
            <c:strRef>
              <c:f>Adoption_RO_SGO!$B$112</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Adoption_RO_SGO!$D$112:$H$112</c:f>
              <c:numCache>
                <c:formatCode>0%</c:formatCode>
                <c:ptCount val="5"/>
                <c:pt idx="0">
                  <c:v>0.17</c:v>
                </c:pt>
                <c:pt idx="1">
                  <c:v>0.12</c:v>
                </c:pt>
                <c:pt idx="2">
                  <c:v>0.2</c:v>
                </c:pt>
                <c:pt idx="3">
                  <c:v>0.19</c:v>
                </c:pt>
                <c:pt idx="4">
                  <c:v>0.26315789473684209</c:v>
                </c:pt>
              </c:numCache>
            </c:numRef>
          </c:val>
          <c:smooth val="0"/>
        </c:ser>
        <c:ser>
          <c:idx val="19"/>
          <c:order val="13"/>
          <c:tx>
            <c:strRef>
              <c:f>Adoption_RO_SGO!$B$113</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Adoption_RO_SGO!$D$113:$H$113</c:f>
              <c:numCache>
                <c:formatCode>0%</c:formatCode>
                <c:ptCount val="5"/>
                <c:pt idx="0">
                  <c:v>0.15</c:v>
                </c:pt>
                <c:pt idx="1">
                  <c:v>0.09</c:v>
                </c:pt>
                <c:pt idx="2">
                  <c:v>0.16</c:v>
                </c:pt>
                <c:pt idx="3">
                  <c:v>0.09</c:v>
                </c:pt>
                <c:pt idx="4">
                  <c:v>0.14285714285714285</c:v>
                </c:pt>
              </c:numCache>
            </c:numRef>
          </c:val>
          <c:smooth val="0"/>
        </c:ser>
        <c:ser>
          <c:idx val="20"/>
          <c:order val="14"/>
          <c:tx>
            <c:strRef>
              <c:f>Adoption_RO_SGO!$B$114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Adoption_RO_SGO!$D$114:$H$114</c:f>
              <c:numCache>
                <c:formatCode>0%</c:formatCode>
                <c:ptCount val="5"/>
                <c:pt idx="0">
                  <c:v>0.2</c:v>
                </c:pt>
                <c:pt idx="1">
                  <c:v>0.1</c:v>
                </c:pt>
                <c:pt idx="2">
                  <c:v>0.13</c:v>
                </c:pt>
                <c:pt idx="3">
                  <c:v>0.16</c:v>
                </c:pt>
                <c:pt idx="4">
                  <c:v>0.16216216216216217</c:v>
                </c:pt>
              </c:numCache>
            </c:numRef>
          </c:val>
          <c:smooth val="0"/>
        </c:ser>
        <c:ser>
          <c:idx val="22"/>
          <c:order val="15"/>
          <c:tx>
            <c:strRef>
              <c:f>Adoption_RO_SGO!$B$115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Adoption_RO_SGO!$D$115:$H$115</c:f>
              <c:numCache>
                <c:formatCode>0%</c:formatCode>
                <c:ptCount val="5"/>
                <c:pt idx="0">
                  <c:v>0.14000000000000001</c:v>
                </c:pt>
                <c:pt idx="1">
                  <c:v>0.14000000000000001</c:v>
                </c:pt>
                <c:pt idx="2">
                  <c:v>0.12</c:v>
                </c:pt>
                <c:pt idx="3">
                  <c:v>0.1</c:v>
                </c:pt>
                <c:pt idx="4">
                  <c:v>0.14285714285714285</c:v>
                </c:pt>
              </c:numCache>
            </c:numRef>
          </c:val>
          <c:smooth val="0"/>
        </c:ser>
        <c:ser>
          <c:idx val="23"/>
          <c:order val="16"/>
          <c:tx>
            <c:strRef>
              <c:f>Adoption_RO_SGO!$B$116</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Adoption_RO_SGO!$D$116:$H$116</c:f>
              <c:numCache>
                <c:formatCode>0%</c:formatCode>
                <c:ptCount val="5"/>
                <c:pt idx="0">
                  <c:v>0.28000000000000003</c:v>
                </c:pt>
                <c:pt idx="3">
                  <c:v>0.2</c:v>
                </c:pt>
                <c:pt idx="4">
                  <c:v>7.1428571428571425E-2</c:v>
                </c:pt>
              </c:numCache>
            </c:numRef>
          </c:val>
          <c:smooth val="0"/>
        </c:ser>
        <c:ser>
          <c:idx val="24"/>
          <c:order val="17"/>
          <c:tx>
            <c:strRef>
              <c:f>Adoption_RO_SGO!$B$117</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Adoption_RO_SGO!$D$117:$H$117</c:f>
              <c:numCache>
                <c:formatCode>0%</c:formatCode>
                <c:ptCount val="5"/>
                <c:pt idx="0">
                  <c:v>0.11</c:v>
                </c:pt>
                <c:pt idx="1">
                  <c:v>0.11</c:v>
                </c:pt>
                <c:pt idx="2">
                  <c:v>0.14000000000000001</c:v>
                </c:pt>
                <c:pt idx="3">
                  <c:v>0.1</c:v>
                </c:pt>
                <c:pt idx="4">
                  <c:v>0.13157894736842105</c:v>
                </c:pt>
              </c:numCache>
            </c:numRef>
          </c:val>
          <c:smooth val="0"/>
        </c:ser>
        <c:ser>
          <c:idx val="25"/>
          <c:order val="18"/>
          <c:tx>
            <c:strRef>
              <c:f>Adoption_RO_SGO!$B$118</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Adoption_RO_SGO!$D$118:$H$118</c:f>
              <c:numCache>
                <c:formatCode>0%</c:formatCode>
                <c:ptCount val="5"/>
                <c:pt idx="0">
                  <c:v>9.9999999999999995E-8</c:v>
                </c:pt>
                <c:pt idx="2">
                  <c:v>0.11</c:v>
                </c:pt>
                <c:pt idx="4">
                  <c:v>0.22222222222222221</c:v>
                </c:pt>
              </c:numCache>
            </c:numRef>
          </c:val>
          <c:smooth val="0"/>
        </c:ser>
        <c:ser>
          <c:idx val="26"/>
          <c:order val="19"/>
          <c:tx>
            <c:strRef>
              <c:f>Adoption_RO_SGO!$B$119</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Adoption_RO_SGO!$D$119:$H$119</c:f>
              <c:numCache>
                <c:formatCode>0%</c:formatCode>
                <c:ptCount val="5"/>
                <c:pt idx="0">
                  <c:v>0.31</c:v>
                </c:pt>
                <c:pt idx="1">
                  <c:v>0.16</c:v>
                </c:pt>
                <c:pt idx="4">
                  <c:v>#N/A</c:v>
                </c:pt>
              </c:numCache>
            </c:numRef>
          </c:val>
          <c:smooth val="0"/>
        </c:ser>
        <c:ser>
          <c:idx val="4"/>
          <c:order val="20"/>
          <c:tx>
            <c:strRef>
              <c:f>Adoption_RO_SGO!$B$120</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Adoption_RO_SGO!$D$99:$H$99</c:f>
              <c:numCache>
                <c:formatCode>General</c:formatCode>
                <c:ptCount val="5"/>
                <c:pt idx="0">
                  <c:v>2010</c:v>
                </c:pt>
                <c:pt idx="1">
                  <c:v>2011</c:v>
                </c:pt>
                <c:pt idx="2">
                  <c:v>2012</c:v>
                </c:pt>
                <c:pt idx="3">
                  <c:v>2013</c:v>
                </c:pt>
                <c:pt idx="4">
                  <c:v>2014</c:v>
                </c:pt>
              </c:numCache>
            </c:numRef>
          </c:cat>
          <c:val>
            <c:numRef>
              <c:f>Adoption_RO_SGO!$D$120:$H$120</c:f>
              <c:numCache>
                <c:formatCode>0%</c:formatCode>
                <c:ptCount val="5"/>
                <c:pt idx="0">
                  <c:v>0.13</c:v>
                </c:pt>
                <c:pt idx="1">
                  <c:v>0.1</c:v>
                </c:pt>
                <c:pt idx="2">
                  <c:v>0.11</c:v>
                </c:pt>
                <c:pt idx="3">
                  <c:v>0.14000000000000001</c:v>
                </c:pt>
                <c:pt idx="4">
                  <c:v>0.17164179104477612</c:v>
                </c:pt>
              </c:numCache>
            </c:numRef>
          </c:val>
          <c:smooth val="0"/>
        </c:ser>
        <c:ser>
          <c:idx val="6"/>
          <c:order val="21"/>
          <c:tx>
            <c:strRef>
              <c:f>Adoption_RO_SGO!$B$121</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Adoption_RO_SGO!$D$99:$H$99</c:f>
              <c:numCache>
                <c:formatCode>General</c:formatCode>
                <c:ptCount val="5"/>
                <c:pt idx="0">
                  <c:v>2010</c:v>
                </c:pt>
                <c:pt idx="1">
                  <c:v>2011</c:v>
                </c:pt>
                <c:pt idx="2">
                  <c:v>2012</c:v>
                </c:pt>
                <c:pt idx="3">
                  <c:v>2013</c:v>
                </c:pt>
                <c:pt idx="4">
                  <c:v>2014</c:v>
                </c:pt>
              </c:numCache>
            </c:numRef>
          </c:cat>
          <c:val>
            <c:numRef>
              <c:f>Adoption_RO_SGO!$D$121:$H$121</c:f>
              <c:numCache>
                <c:formatCode>0%</c:formatCode>
                <c:ptCount val="5"/>
                <c:pt idx="0">
                  <c:v>0.13</c:v>
                </c:pt>
                <c:pt idx="1">
                  <c:v>0.11</c:v>
                </c:pt>
                <c:pt idx="2">
                  <c:v>0.13</c:v>
                </c:pt>
                <c:pt idx="3">
                  <c:v>0.14000000000000001</c:v>
                </c:pt>
                <c:pt idx="4">
                  <c:v>0.16595465001643114</c:v>
                </c:pt>
              </c:numCache>
            </c:numRef>
          </c:val>
          <c:smooth val="0"/>
        </c:ser>
        <c:ser>
          <c:idx val="7"/>
          <c:order val="22"/>
          <c:tx>
            <c:strRef>
              <c:f>Adoption_RO_SGO!$Y$5</c:f>
              <c:strCache>
                <c:ptCount val="1"/>
                <c:pt idx="0">
                  <c:v>Selected LA- (none)</c:v>
                </c:pt>
              </c:strCache>
            </c:strRef>
          </c:tx>
          <c:spPr>
            <a:ln>
              <a:solidFill>
                <a:srgbClr val="000000"/>
              </a:solidFill>
            </a:ln>
          </c:spPr>
          <c:marker>
            <c:symbol val="circle"/>
            <c:size val="6"/>
            <c:spPr>
              <a:solidFill>
                <a:srgbClr val="66FF99"/>
              </a:solidFill>
              <a:ln>
                <a:solidFill>
                  <a:srgbClr val="000000"/>
                </a:solidFill>
              </a:ln>
            </c:spPr>
          </c:marker>
          <c:val>
            <c:numRef>
              <c:f>Adoption_RO_SGO!$W$132:$AA$132</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255168"/>
        <c:axId val="155257088"/>
      </c:lineChart>
      <c:catAx>
        <c:axId val="15525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5257088"/>
        <c:crosses val="autoZero"/>
        <c:auto val="1"/>
        <c:lblAlgn val="ctr"/>
        <c:lblOffset val="100"/>
        <c:tickLblSkip val="1"/>
        <c:tickMarkSkip val="1"/>
        <c:noMultiLvlLbl val="0"/>
      </c:catAx>
      <c:valAx>
        <c:axId val="15525708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5255168"/>
        <c:crosses val="autoZero"/>
        <c:crossBetween val="between"/>
      </c:valAx>
      <c:spPr>
        <a:noFill/>
        <a:ln w="3175">
          <a:solidFill>
            <a:srgbClr val="000000"/>
          </a:solidFill>
          <a:prstDash val="solid"/>
        </a:ln>
      </c:spPr>
    </c:plotArea>
    <c:legend>
      <c:legendPos val="r"/>
      <c:layout>
        <c:manualLayout>
          <c:xMode val="edge"/>
          <c:yMode val="edge"/>
          <c:x val="0.66748883662269487"/>
          <c:y val="8.7816302511904587E-2"/>
          <c:w val="0.32206224221972252"/>
          <c:h val="0.8987204245454719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Proportion of Referrals</a:t>
            </a:r>
            <a:r>
              <a:rPr lang="en-GB" baseline="0"/>
              <a:t> going on to Assessment </a:t>
            </a:r>
            <a:r>
              <a:rPr lang="en-GB"/>
              <a:t>(%)</a:t>
            </a:r>
          </a:p>
        </c:rich>
      </c:tx>
      <c:layout>
        <c:manualLayout>
          <c:xMode val="edge"/>
          <c:yMode val="edge"/>
          <c:x val="0.1902943453907342"/>
          <c:y val="1.858736059479554E-2"/>
        </c:manualLayout>
      </c:layout>
      <c:overlay val="0"/>
      <c:spPr>
        <a:noFill/>
        <a:ln w="25400">
          <a:noFill/>
        </a:ln>
      </c:spPr>
    </c:title>
    <c:autoTitleDeleted val="0"/>
    <c:plotArea>
      <c:layout>
        <c:manualLayout>
          <c:layoutTarget val="inner"/>
          <c:xMode val="edge"/>
          <c:yMode val="edge"/>
          <c:x val="0.10919560658301639"/>
          <c:y val="8.1784460843529319E-2"/>
          <c:w val="0.55555659489604825"/>
          <c:h val="0.83891032208334548"/>
        </c:manualLayout>
      </c:layout>
      <c:lineChart>
        <c:grouping val="standard"/>
        <c:varyColors val="0"/>
        <c:ser>
          <c:idx val="0"/>
          <c:order val="0"/>
          <c:tx>
            <c:strRef>
              <c:f>Referrals!$B$144</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Referrals!$D$143:$H$143</c:f>
              <c:numCache>
                <c:formatCode>General</c:formatCode>
                <c:ptCount val="5"/>
                <c:pt idx="0">
                  <c:v>2010</c:v>
                </c:pt>
                <c:pt idx="1">
                  <c:v>2011</c:v>
                </c:pt>
                <c:pt idx="2">
                  <c:v>2012</c:v>
                </c:pt>
                <c:pt idx="3">
                  <c:v>2013</c:v>
                </c:pt>
                <c:pt idx="4">
                  <c:v>2014</c:v>
                </c:pt>
              </c:numCache>
            </c:numRef>
          </c:cat>
          <c:val>
            <c:numRef>
              <c:f>Referrals!$D$144:$H$144</c:f>
              <c:numCache>
                <c:formatCode>0.0%</c:formatCode>
                <c:ptCount val="5"/>
                <c:pt idx="0">
                  <c:v>0.67800000000000005</c:v>
                </c:pt>
                <c:pt idx="1">
                  <c:v>0.70699999999999996</c:v>
                </c:pt>
                <c:pt idx="2">
                  <c:v>0.74600760456273763</c:v>
                </c:pt>
                <c:pt idx="3">
                  <c:v>0.79500000000000004</c:v>
                </c:pt>
                <c:pt idx="4">
                  <c:v>0.80809859154929575</c:v>
                </c:pt>
              </c:numCache>
            </c:numRef>
          </c:val>
          <c:smooth val="0"/>
        </c:ser>
        <c:ser>
          <c:idx val="1"/>
          <c:order val="1"/>
          <c:tx>
            <c:strRef>
              <c:f>Referrals!$B$145</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Referrals!$D$145:$H$145</c:f>
              <c:numCache>
                <c:formatCode>0.0%</c:formatCode>
                <c:ptCount val="5"/>
                <c:pt idx="0">
                  <c:v>0.90700000000000003</c:v>
                </c:pt>
                <c:pt idx="1">
                  <c:v>0.76200000000000001</c:v>
                </c:pt>
                <c:pt idx="2">
                  <c:v>0.65800000000000003</c:v>
                </c:pt>
                <c:pt idx="3">
                  <c:v>0.52300000000000002</c:v>
                </c:pt>
                <c:pt idx="4">
                  <c:v>0.57844990548204156</c:v>
                </c:pt>
              </c:numCache>
            </c:numRef>
          </c:val>
          <c:smooth val="0"/>
        </c:ser>
        <c:ser>
          <c:idx val="2"/>
          <c:order val="2"/>
          <c:tx>
            <c:strRef>
              <c:f>Referrals!$B$146</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Referrals!$D$146:$H$146</c:f>
              <c:numCache>
                <c:formatCode>0.0%</c:formatCode>
                <c:ptCount val="5"/>
                <c:pt idx="0">
                  <c:v>0.96299999999999997</c:v>
                </c:pt>
                <c:pt idx="1">
                  <c:v>0.92600000000000005</c:v>
                </c:pt>
                <c:pt idx="2">
                  <c:v>0.93200000000000005</c:v>
                </c:pt>
                <c:pt idx="3">
                  <c:v>0.64500000000000002</c:v>
                </c:pt>
                <c:pt idx="4">
                  <c:v>0.58316249829164957</c:v>
                </c:pt>
              </c:numCache>
            </c:numRef>
          </c:val>
          <c:smooth val="0"/>
        </c:ser>
        <c:ser>
          <c:idx val="5"/>
          <c:order val="3"/>
          <c:tx>
            <c:strRef>
              <c:f>Referrals!$B$147</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Referrals!$D$147:$H$147</c:f>
              <c:numCache>
                <c:formatCode>0.0%</c:formatCode>
                <c:ptCount val="5"/>
                <c:pt idx="0">
                  <c:v>0.51600000000000001</c:v>
                </c:pt>
                <c:pt idx="1">
                  <c:v>0.43</c:v>
                </c:pt>
                <c:pt idx="2">
                  <c:v>0.42853590301523159</c:v>
                </c:pt>
                <c:pt idx="3">
                  <c:v>0.40100000000000002</c:v>
                </c:pt>
                <c:pt idx="4">
                  <c:v>0.48479138627187079</c:v>
                </c:pt>
              </c:numCache>
            </c:numRef>
          </c:val>
          <c:smooth val="0"/>
        </c:ser>
        <c:ser>
          <c:idx val="3"/>
          <c:order val="4"/>
          <c:tx>
            <c:strRef>
              <c:f>Referrals!$B$148</c:f>
              <c:strCache>
                <c:ptCount val="1"/>
                <c:pt idx="0">
                  <c:v>Gloucestershire</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Referrals!$D$148:$H$148</c:f>
              <c:numCache>
                <c:formatCode>0.0%</c:formatCode>
                <c:ptCount val="5"/>
                <c:pt idx="0">
                  <c:v>0.91300000000000003</c:v>
                </c:pt>
                <c:pt idx="1">
                  <c:v>0.99199999999999999</c:v>
                </c:pt>
                <c:pt idx="2">
                  <c:v>0.80700000000000005</c:v>
                </c:pt>
                <c:pt idx="3">
                  <c:v>0.88700000000000001</c:v>
                </c:pt>
                <c:pt idx="4">
                  <c:v>0.93648364262483264</c:v>
                </c:pt>
              </c:numCache>
            </c:numRef>
          </c:val>
          <c:smooth val="0"/>
        </c:ser>
        <c:ser>
          <c:idx val="9"/>
          <c:order val="5"/>
          <c:tx>
            <c:strRef>
              <c:f>Referrals!$B$149</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Referrals!$D$149:$H$149</c:f>
              <c:numCache>
                <c:formatCode>0.0%</c:formatCode>
                <c:ptCount val="5"/>
                <c:pt idx="0">
                  <c:v>0.58599999999999997</c:v>
                </c:pt>
                <c:pt idx="1">
                  <c:v>0.79400000000000004</c:v>
                </c:pt>
                <c:pt idx="2">
                  <c:v>0.84599999999999997</c:v>
                </c:pt>
                <c:pt idx="3">
                  <c:v>0.84400000000000008</c:v>
                </c:pt>
                <c:pt idx="4">
                  <c:v>0.7708487540093758</c:v>
                </c:pt>
              </c:numCache>
            </c:numRef>
          </c:val>
          <c:smooth val="0"/>
        </c:ser>
        <c:ser>
          <c:idx val="10"/>
          <c:order val="6"/>
          <c:tx>
            <c:strRef>
              <c:f>Referrals!$B$150</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Referrals!$D$150:$H$150</c:f>
              <c:numCache>
                <c:formatCode>0.0%</c:formatCode>
                <c:ptCount val="5"/>
                <c:pt idx="0">
                  <c:v>0.91300000000000003</c:v>
                </c:pt>
                <c:pt idx="1">
                  <c:v>0.60099999999999998</c:v>
                </c:pt>
                <c:pt idx="2">
                  <c:v>0.29899999999999999</c:v>
                </c:pt>
                <c:pt idx="3">
                  <c:v>0.3</c:v>
                </c:pt>
                <c:pt idx="4">
                  <c:v>0.58299412030755315</c:v>
                </c:pt>
              </c:numCache>
            </c:numRef>
          </c:val>
          <c:smooth val="0"/>
        </c:ser>
        <c:ser>
          <c:idx val="11"/>
          <c:order val="7"/>
          <c:tx>
            <c:strRef>
              <c:f>Referrals!$B$151</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Referrals!$D$151:$H$151</c:f>
              <c:numCache>
                <c:formatCode>0.0%</c:formatCode>
                <c:ptCount val="5"/>
                <c:pt idx="0">
                  <c:v>0.46400000000000002</c:v>
                </c:pt>
                <c:pt idx="1">
                  <c:v>0.56999999999999995</c:v>
                </c:pt>
                <c:pt idx="2">
                  <c:v>0.84299999999999997</c:v>
                </c:pt>
                <c:pt idx="3">
                  <c:v>0.71299999999999997</c:v>
                </c:pt>
                <c:pt idx="4">
                  <c:v>0.67225005218117306</c:v>
                </c:pt>
              </c:numCache>
            </c:numRef>
          </c:val>
          <c:smooth val="0"/>
        </c:ser>
        <c:ser>
          <c:idx val="12"/>
          <c:order val="8"/>
          <c:tx>
            <c:strRef>
              <c:f>Referrals!$B$152</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Referrals!$D$152:$H$152</c:f>
              <c:numCache>
                <c:formatCode>0.0%</c:formatCode>
                <c:ptCount val="5"/>
                <c:pt idx="0">
                  <c:v>0.61399999999999999</c:v>
                </c:pt>
                <c:pt idx="1">
                  <c:v>0.67200000000000004</c:v>
                </c:pt>
                <c:pt idx="2">
                  <c:v>0.86</c:v>
                </c:pt>
                <c:pt idx="3">
                  <c:v>0.38</c:v>
                </c:pt>
                <c:pt idx="4">
                  <c:v>0.89246301948814277</c:v>
                </c:pt>
              </c:numCache>
            </c:numRef>
          </c:val>
          <c:smooth val="0"/>
        </c:ser>
        <c:ser>
          <c:idx val="13"/>
          <c:order val="9"/>
          <c:tx>
            <c:strRef>
              <c:f>Referrals!$B$153</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Referrals!$D$153:$H$153</c:f>
              <c:numCache>
                <c:formatCode>0.0%</c:formatCode>
                <c:ptCount val="5"/>
                <c:pt idx="0">
                  <c:v>0.42299999999999999</c:v>
                </c:pt>
                <c:pt idx="1">
                  <c:v>0.437</c:v>
                </c:pt>
                <c:pt idx="2">
                  <c:v>0.60799999999999998</c:v>
                </c:pt>
                <c:pt idx="3">
                  <c:v>0.47400000000000003</c:v>
                </c:pt>
                <c:pt idx="4">
                  <c:v>0.58636073932441046</c:v>
                </c:pt>
              </c:numCache>
            </c:numRef>
          </c:val>
          <c:smooth val="0"/>
        </c:ser>
        <c:ser>
          <c:idx val="15"/>
          <c:order val="10"/>
          <c:tx>
            <c:strRef>
              <c:f>Referrals!$B$154</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Referrals!$D$154:$H$154</c:f>
              <c:numCache>
                <c:formatCode>0.0%</c:formatCode>
                <c:ptCount val="5"/>
                <c:pt idx="0">
                  <c:v>0.58399999999999996</c:v>
                </c:pt>
                <c:pt idx="1">
                  <c:v>0.629</c:v>
                </c:pt>
                <c:pt idx="2">
                  <c:v>0.55200000000000005</c:v>
                </c:pt>
                <c:pt idx="3">
                  <c:v>0.56300000000000006</c:v>
                </c:pt>
                <c:pt idx="4">
                  <c:v>0.56189669771380191</c:v>
                </c:pt>
              </c:numCache>
            </c:numRef>
          </c:val>
          <c:smooth val="0"/>
        </c:ser>
        <c:ser>
          <c:idx val="16"/>
          <c:order val="11"/>
          <c:tx>
            <c:strRef>
              <c:f>Referrals!$B$155</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Referrals!$D$155:$H$155</c:f>
              <c:numCache>
                <c:formatCode>0.0%</c:formatCode>
                <c:ptCount val="5"/>
                <c:pt idx="0">
                  <c:v>0.47399999999999998</c:v>
                </c:pt>
                <c:pt idx="1">
                  <c:v>0.57299999999999995</c:v>
                </c:pt>
                <c:pt idx="2">
                  <c:v>0.65600000000000003</c:v>
                </c:pt>
                <c:pt idx="3">
                  <c:v>0.80300000000000016</c:v>
                </c:pt>
                <c:pt idx="4">
                  <c:v>0.83150384193194293</c:v>
                </c:pt>
              </c:numCache>
            </c:numRef>
          </c:val>
          <c:smooth val="0"/>
        </c:ser>
        <c:ser>
          <c:idx val="17"/>
          <c:order val="12"/>
          <c:tx>
            <c:strRef>
              <c:f>Referrals!$B$156</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Referrals!$D$156:$H$156</c:f>
              <c:numCache>
                <c:formatCode>0.0%</c:formatCode>
                <c:ptCount val="5"/>
                <c:pt idx="0">
                  <c:v>0.80100000000000005</c:v>
                </c:pt>
                <c:pt idx="1">
                  <c:v>0.92400000000000004</c:v>
                </c:pt>
                <c:pt idx="2">
                  <c:v>0.88600000000000001</c:v>
                </c:pt>
                <c:pt idx="3">
                  <c:v>0.96</c:v>
                </c:pt>
                <c:pt idx="4">
                  <c:v>0.83025404157043881</c:v>
                </c:pt>
              </c:numCache>
            </c:numRef>
          </c:val>
          <c:smooth val="0"/>
        </c:ser>
        <c:ser>
          <c:idx val="19"/>
          <c:order val="13"/>
          <c:tx>
            <c:strRef>
              <c:f>Referrals!$B$157</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Referrals!$D$157:$H$157</c:f>
              <c:numCache>
                <c:formatCode>0.0%</c:formatCode>
                <c:ptCount val="5"/>
                <c:pt idx="0">
                  <c:v>0.56299999999999994</c:v>
                </c:pt>
                <c:pt idx="1">
                  <c:v>0.91200000000000003</c:v>
                </c:pt>
                <c:pt idx="2">
                  <c:v>0.92800000000000005</c:v>
                </c:pt>
                <c:pt idx="3">
                  <c:v>0.90700000000000003</c:v>
                </c:pt>
                <c:pt idx="4">
                  <c:v>0.95333067411248507</c:v>
                </c:pt>
              </c:numCache>
            </c:numRef>
          </c:val>
          <c:smooth val="0"/>
        </c:ser>
        <c:ser>
          <c:idx val="20"/>
          <c:order val="14"/>
          <c:tx>
            <c:strRef>
              <c:f>Referrals!$B$158</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Referrals!$D$158:$H$158</c:f>
              <c:numCache>
                <c:formatCode>0.0%</c:formatCode>
                <c:ptCount val="5"/>
                <c:pt idx="0">
                  <c:v>1.018</c:v>
                </c:pt>
                <c:pt idx="1">
                  <c:v>0.755</c:v>
                </c:pt>
                <c:pt idx="2">
                  <c:v>0.747</c:v>
                </c:pt>
                <c:pt idx="3">
                  <c:v>0.85499999999999998</c:v>
                </c:pt>
                <c:pt idx="4">
                  <c:v>#N/A</c:v>
                </c:pt>
              </c:numCache>
            </c:numRef>
          </c:val>
          <c:smooth val="0"/>
        </c:ser>
        <c:ser>
          <c:idx val="22"/>
          <c:order val="15"/>
          <c:tx>
            <c:strRef>
              <c:f>Referrals!$B$159</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Referrals!$D$159:$H$159</c:f>
              <c:numCache>
                <c:formatCode>0.0%</c:formatCode>
                <c:ptCount val="5"/>
                <c:pt idx="0">
                  <c:v>0.64400000000000002</c:v>
                </c:pt>
                <c:pt idx="1">
                  <c:v>0.56599999999999995</c:v>
                </c:pt>
                <c:pt idx="2">
                  <c:v>0.68700000000000006</c:v>
                </c:pt>
                <c:pt idx="3">
                  <c:v>0.64900000000000002</c:v>
                </c:pt>
                <c:pt idx="4">
                  <c:v>0.58687160326086951</c:v>
                </c:pt>
              </c:numCache>
            </c:numRef>
          </c:val>
          <c:smooth val="0"/>
        </c:ser>
        <c:ser>
          <c:idx val="23"/>
          <c:order val="16"/>
          <c:tx>
            <c:strRef>
              <c:f>Referrals!$B$160</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Referrals!$D$160:$H$160</c:f>
              <c:numCache>
                <c:formatCode>0.0%</c:formatCode>
                <c:ptCount val="5"/>
                <c:pt idx="0">
                  <c:v>0.55200000000000005</c:v>
                </c:pt>
                <c:pt idx="1">
                  <c:v>0.80200000000000005</c:v>
                </c:pt>
                <c:pt idx="2">
                  <c:v>0.80400000000000005</c:v>
                </c:pt>
                <c:pt idx="3">
                  <c:v>0.81300000000000017</c:v>
                </c:pt>
                <c:pt idx="4">
                  <c:v>0.66773934030571203</c:v>
                </c:pt>
              </c:numCache>
            </c:numRef>
          </c:val>
          <c:smooth val="0"/>
        </c:ser>
        <c:ser>
          <c:idx val="24"/>
          <c:order val="17"/>
          <c:tx>
            <c:strRef>
              <c:f>Referrals!$B$161</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Referrals!$D$161:$H$161</c:f>
              <c:numCache>
                <c:formatCode>0.0%</c:formatCode>
                <c:ptCount val="5"/>
                <c:pt idx="0">
                  <c:v>0.81299999999999994</c:v>
                </c:pt>
                <c:pt idx="1">
                  <c:v>1.002</c:v>
                </c:pt>
                <c:pt idx="2">
                  <c:v>0.90500000000000003</c:v>
                </c:pt>
                <c:pt idx="3">
                  <c:v>0.88400000000000001</c:v>
                </c:pt>
                <c:pt idx="4">
                  <c:v>0.78349735049205149</c:v>
                </c:pt>
              </c:numCache>
            </c:numRef>
          </c:val>
          <c:smooth val="0"/>
        </c:ser>
        <c:ser>
          <c:idx val="25"/>
          <c:order val="18"/>
          <c:tx>
            <c:strRef>
              <c:f>Referrals!$B$162</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Referrals!$D$162:$H$162</c:f>
              <c:numCache>
                <c:formatCode>0.0%</c:formatCode>
                <c:ptCount val="5"/>
                <c:pt idx="0">
                  <c:v>0.74</c:v>
                </c:pt>
                <c:pt idx="1">
                  <c:v>0.746</c:v>
                </c:pt>
                <c:pt idx="2">
                  <c:v>0.93159999999999998</c:v>
                </c:pt>
                <c:pt idx="3">
                  <c:v>0.90129999999999999</c:v>
                </c:pt>
                <c:pt idx="4">
                  <c:v>0.46116970278044106</c:v>
                </c:pt>
              </c:numCache>
            </c:numRef>
          </c:val>
          <c:smooth val="0"/>
        </c:ser>
        <c:ser>
          <c:idx val="26"/>
          <c:order val="19"/>
          <c:tx>
            <c:strRef>
              <c:f>Referrals!$B$163</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Referrals!$D$163:$H$163</c:f>
              <c:numCache>
                <c:formatCode>0.0%</c:formatCode>
                <c:ptCount val="5"/>
                <c:pt idx="0">
                  <c:v>0.89</c:v>
                </c:pt>
                <c:pt idx="1">
                  <c:v>0.93200000000000005</c:v>
                </c:pt>
                <c:pt idx="2">
                  <c:v>0.92900000000000005</c:v>
                </c:pt>
                <c:pt idx="3">
                  <c:v>0.92100000000000004</c:v>
                </c:pt>
                <c:pt idx="4">
                  <c:v>0.68149717514124297</c:v>
                </c:pt>
              </c:numCache>
            </c:numRef>
          </c:val>
          <c:smooth val="0"/>
        </c:ser>
        <c:ser>
          <c:idx val="4"/>
          <c:order val="20"/>
          <c:tx>
            <c:strRef>
              <c:f>Referrals!$B$164</c:f>
              <c:strCache>
                <c:ptCount val="1"/>
                <c:pt idx="0">
                  <c:v>South East</c:v>
                </c:pt>
              </c:strCache>
            </c:strRef>
          </c:tx>
          <c:spPr>
            <a:ln w="19050">
              <a:solidFill>
                <a:srgbClr val="C00000"/>
              </a:solidFill>
              <a:prstDash val="solid"/>
            </a:ln>
          </c:spPr>
          <c:marker>
            <c:symbol val="circle"/>
            <c:size val="5"/>
            <c:spPr>
              <a:solidFill>
                <a:schemeClr val="bg1"/>
              </a:solidFill>
              <a:ln>
                <a:solidFill>
                  <a:srgbClr val="C00000"/>
                </a:solidFill>
                <a:prstDash val="solid"/>
              </a:ln>
            </c:spPr>
          </c:marker>
          <c:cat>
            <c:numRef>
              <c:f>Referrals!$D$143:$H$143</c:f>
              <c:numCache>
                <c:formatCode>General</c:formatCode>
                <c:ptCount val="5"/>
                <c:pt idx="0">
                  <c:v>2010</c:v>
                </c:pt>
                <c:pt idx="1">
                  <c:v>2011</c:v>
                </c:pt>
                <c:pt idx="2">
                  <c:v>2012</c:v>
                </c:pt>
                <c:pt idx="3">
                  <c:v>2013</c:v>
                </c:pt>
                <c:pt idx="4">
                  <c:v>2014</c:v>
                </c:pt>
              </c:numCache>
            </c:numRef>
          </c:cat>
          <c:val>
            <c:numRef>
              <c:f>Referrals!$D$164:$H$164</c:f>
              <c:numCache>
                <c:formatCode>0.0%</c:formatCode>
                <c:ptCount val="5"/>
                <c:pt idx="0" formatCode="0%">
                  <c:v>0.61899999999999999</c:v>
                </c:pt>
                <c:pt idx="1">
                  <c:v>0.65500000000000003</c:v>
                </c:pt>
                <c:pt idx="2">
                  <c:v>0.70699999999999996</c:v>
                </c:pt>
                <c:pt idx="3">
                  <c:v>0.65300000000000002</c:v>
                </c:pt>
                <c:pt idx="4">
                  <c:v>0.64883040935672509</c:v>
                </c:pt>
              </c:numCache>
            </c:numRef>
          </c:val>
          <c:smooth val="0"/>
        </c:ser>
        <c:ser>
          <c:idx val="6"/>
          <c:order val="21"/>
          <c:tx>
            <c:strRef>
              <c:f>Referrals!$B$165</c:f>
              <c:strCache>
                <c:ptCount val="1"/>
                <c:pt idx="0">
                  <c:v>England</c:v>
                </c:pt>
              </c:strCache>
            </c:strRef>
          </c:tx>
          <c:spPr>
            <a:ln w="19050">
              <a:solidFill>
                <a:schemeClr val="tx1">
                  <a:lumMod val="75000"/>
                  <a:lumOff val="25000"/>
                </a:schemeClr>
              </a:solidFill>
            </a:ln>
          </c:spPr>
          <c:marker>
            <c:symbol val="plus"/>
            <c:size val="6"/>
            <c:spPr>
              <a:noFill/>
              <a:ln>
                <a:solidFill>
                  <a:schemeClr val="tx1">
                    <a:lumMod val="75000"/>
                    <a:lumOff val="25000"/>
                  </a:schemeClr>
                </a:solidFill>
              </a:ln>
            </c:spPr>
          </c:marker>
          <c:cat>
            <c:numRef>
              <c:f>Referrals!$D$143:$H$143</c:f>
              <c:numCache>
                <c:formatCode>General</c:formatCode>
                <c:ptCount val="5"/>
                <c:pt idx="0">
                  <c:v>2010</c:v>
                </c:pt>
                <c:pt idx="1">
                  <c:v>2011</c:v>
                </c:pt>
                <c:pt idx="2">
                  <c:v>2012</c:v>
                </c:pt>
                <c:pt idx="3">
                  <c:v>2013</c:v>
                </c:pt>
                <c:pt idx="4">
                  <c:v>2014</c:v>
                </c:pt>
              </c:numCache>
            </c:numRef>
          </c:cat>
          <c:val>
            <c:numRef>
              <c:f>Referrals!$D$165:$H$165</c:f>
              <c:numCache>
                <c:formatCode>0.0%</c:formatCode>
                <c:ptCount val="5"/>
                <c:pt idx="0" formatCode="0%">
                  <c:v>0.65500000000000003</c:v>
                </c:pt>
                <c:pt idx="1">
                  <c:v>0.71499999999999997</c:v>
                </c:pt>
                <c:pt idx="2">
                  <c:v>0.746</c:v>
                </c:pt>
                <c:pt idx="3">
                  <c:v>0.74400000000000011</c:v>
                </c:pt>
                <c:pt idx="4">
                  <c:v>0.73549711158406805</c:v>
                </c:pt>
              </c:numCache>
            </c:numRef>
          </c:val>
          <c:smooth val="0"/>
        </c:ser>
        <c:ser>
          <c:idx val="7"/>
          <c:order val="22"/>
          <c:tx>
            <c:strRef>
              <c:f>Referrals!$Y$5</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val>
            <c:numRef>
              <c:f>Referrals!$W$176:$AA$176</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201408"/>
        <c:axId val="145207680"/>
      </c:lineChart>
      <c:catAx>
        <c:axId val="145201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207680"/>
        <c:crosses val="autoZero"/>
        <c:auto val="1"/>
        <c:lblAlgn val="ctr"/>
        <c:lblOffset val="100"/>
        <c:tickLblSkip val="1"/>
        <c:tickMarkSkip val="1"/>
        <c:noMultiLvlLbl val="0"/>
      </c:catAx>
      <c:valAx>
        <c:axId val="145207680"/>
        <c:scaling>
          <c:orientation val="minMax"/>
          <c:max val="1.02"/>
          <c:min val="0"/>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5201408"/>
        <c:crosses val="autoZero"/>
        <c:crossBetween val="between"/>
      </c:valAx>
      <c:spPr>
        <a:noFill/>
        <a:ln w="3175">
          <a:solidFill>
            <a:srgbClr val="000000"/>
          </a:solidFill>
          <a:prstDash val="solid"/>
        </a:ln>
      </c:spPr>
    </c:plotArea>
    <c:legend>
      <c:legendPos val="r"/>
      <c:layout>
        <c:manualLayout>
          <c:xMode val="edge"/>
          <c:yMode val="edge"/>
          <c:x val="0.68194406733641066"/>
          <c:y val="8.0567280391066365E-2"/>
          <c:w val="0.31805594813468829"/>
          <c:h val="0.8988266057820839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90539707126774"/>
          <c:y val="0.10780678929374318"/>
          <c:w val="0.81712295799090684"/>
          <c:h val="0.83457324815328782"/>
        </c:manualLayout>
      </c:layout>
      <c:barChart>
        <c:barDir val="bar"/>
        <c:grouping val="percentStacked"/>
        <c:varyColors val="0"/>
        <c:ser>
          <c:idx val="0"/>
          <c:order val="0"/>
          <c:tx>
            <c:strRef>
              <c:f>'Referral Source'!$C$11</c:f>
              <c:strCache>
                <c:ptCount val="1"/>
                <c:pt idx="0">
                  <c:v>Individual</c:v>
                </c:pt>
              </c:strCache>
            </c:strRef>
          </c:tx>
          <c:spPr>
            <a:solidFill>
              <a:srgbClr val="FF9900"/>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Source'!$C$12:$C$33</c:f>
              <c:numCache>
                <c:formatCode>0%</c:formatCode>
                <c:ptCount val="22"/>
                <c:pt idx="0">
                  <c:v>0.14716312056737588</c:v>
                </c:pt>
                <c:pt idx="1">
                  <c:v>7.9158790170132332E-2</c:v>
                </c:pt>
                <c:pt idx="2">
                  <c:v>0.11247779144458112</c:v>
                </c:pt>
                <c:pt idx="3">
                  <c:v>0.14724091520861374</c:v>
                </c:pt>
                <c:pt idx="4">
                  <c:v>6.332504304572413E-2</c:v>
                </c:pt>
                <c:pt idx="5">
                  <c:v>0.11318983856838943</c:v>
                </c:pt>
                <c:pt idx="6">
                  <c:v>9.7693351424694708E-2</c:v>
                </c:pt>
                <c:pt idx="7">
                  <c:v>0.10394489668127739</c:v>
                </c:pt>
                <c:pt idx="8">
                  <c:v>0.29949482800096222</c:v>
                </c:pt>
                <c:pt idx="9">
                  <c:v>0.10388782664117271</c:v>
                </c:pt>
                <c:pt idx="10">
                  <c:v>8.7552921253175278E-2</c:v>
                </c:pt>
                <c:pt idx="11">
                  <c:v>0.10180995475113122</c:v>
                </c:pt>
                <c:pt idx="12">
                  <c:v>8.5596221959858318E-2</c:v>
                </c:pt>
                <c:pt idx="13">
                  <c:v>6.102911846828879E-2</c:v>
                </c:pt>
                <c:pt idx="14">
                  <c:v>7.0499855533082925E-2</c:v>
                </c:pt>
                <c:pt idx="15">
                  <c:v>8.9758831521739135E-2</c:v>
                </c:pt>
                <c:pt idx="16">
                  <c:v>0.11504424778761062</c:v>
                </c:pt>
                <c:pt idx="17">
                  <c:v>0.18894776684330053</c:v>
                </c:pt>
                <c:pt idx="18">
                  <c:v>0.14669223394055608</c:v>
                </c:pt>
                <c:pt idx="19">
                  <c:v>0.30296610169491528</c:v>
                </c:pt>
                <c:pt idx="20">
                  <c:v>0.11976630963972736</c:v>
                </c:pt>
                <c:pt idx="21">
                  <c:v>0.10548071034905082</c:v>
                </c:pt>
              </c:numCache>
            </c:numRef>
          </c:val>
        </c:ser>
        <c:ser>
          <c:idx val="2"/>
          <c:order val="1"/>
          <c:tx>
            <c:strRef>
              <c:f>'Referral Source'!$D$11</c:f>
              <c:strCache>
                <c:ptCount val="1"/>
                <c:pt idx="0">
                  <c:v>Schools</c:v>
                </c:pt>
              </c:strCache>
            </c:strRef>
          </c:tx>
          <c:spPr>
            <a:solidFill>
              <a:srgbClr val="FFFF00"/>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Source'!$D$12:$D$33</c:f>
              <c:numCache>
                <c:formatCode>0%</c:formatCode>
                <c:ptCount val="22"/>
                <c:pt idx="0">
                  <c:v>0.15070921985815602</c:v>
                </c:pt>
                <c:pt idx="1">
                  <c:v>0.1724952741020794</c:v>
                </c:pt>
                <c:pt idx="2">
                  <c:v>0.17124504578379118</c:v>
                </c:pt>
                <c:pt idx="3">
                  <c:v>9.9596231493943477E-2</c:v>
                </c:pt>
                <c:pt idx="4">
                  <c:v>0</c:v>
                </c:pt>
                <c:pt idx="5">
                  <c:v>0.19008884995620073</c:v>
                </c:pt>
                <c:pt idx="6">
                  <c:v>0.13839891451831751</c:v>
                </c:pt>
                <c:pt idx="7">
                  <c:v>0.11151116677102901</c:v>
                </c:pt>
                <c:pt idx="8">
                  <c:v>0.15082992542699061</c:v>
                </c:pt>
                <c:pt idx="9">
                  <c:v>0.18451242829827916</c:v>
                </c:pt>
                <c:pt idx="10">
                  <c:v>0.1197290431837426</c:v>
                </c:pt>
                <c:pt idx="11">
                  <c:v>0.15780542986425339</c:v>
                </c:pt>
                <c:pt idx="12">
                  <c:v>0.10448642266824085</c:v>
                </c:pt>
                <c:pt idx="13">
                  <c:v>0.16633426406063023</c:v>
                </c:pt>
                <c:pt idx="14">
                  <c:v>0.13175382837330252</c:v>
                </c:pt>
                <c:pt idx="15">
                  <c:v>0.13901154891304349</c:v>
                </c:pt>
                <c:pt idx="16">
                  <c:v>0.17860016090104586</c:v>
                </c:pt>
                <c:pt idx="17">
                  <c:v>0.1080999242997729</c:v>
                </c:pt>
                <c:pt idx="18">
                  <c:v>0.17066155321188878</c:v>
                </c:pt>
                <c:pt idx="19">
                  <c:v>6.6384180790960451E-2</c:v>
                </c:pt>
                <c:pt idx="20">
                  <c:v>0.14118792599805258</c:v>
                </c:pt>
                <c:pt idx="21">
                  <c:v>0.13104715248009799</c:v>
                </c:pt>
              </c:numCache>
            </c:numRef>
          </c:val>
        </c:ser>
        <c:ser>
          <c:idx val="3"/>
          <c:order val="2"/>
          <c:tx>
            <c:strRef>
              <c:f>'Referral Source'!$E$11</c:f>
              <c:strCache>
                <c:ptCount val="1"/>
                <c:pt idx="0">
                  <c:v>Education services</c:v>
                </c:pt>
              </c:strCache>
            </c:strRef>
          </c:tx>
          <c:spPr>
            <a:solidFill>
              <a:srgbClr val="EBE600"/>
            </a:solidFill>
            <a:ln w="12700">
              <a:solidFill>
                <a:schemeClr val="tx1"/>
              </a:solidFill>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Source'!$E$12:$E$33</c:f>
              <c:numCache>
                <c:formatCode>0%</c:formatCode>
                <c:ptCount val="22"/>
                <c:pt idx="0">
                  <c:v>2.2163120567375887E-2</c:v>
                </c:pt>
                <c:pt idx="1">
                  <c:v>4.9621928166351604E-3</c:v>
                </c:pt>
                <c:pt idx="2">
                  <c:v>1.2573459067924012E-2</c:v>
                </c:pt>
                <c:pt idx="3">
                  <c:v>1.6958277254374158E-2</c:v>
                </c:pt>
                <c:pt idx="4">
                  <c:v>0.17313946814616415</c:v>
                </c:pt>
                <c:pt idx="5">
                  <c:v>0</c:v>
                </c:pt>
                <c:pt idx="6">
                  <c:v>0.10221619176843058</c:v>
                </c:pt>
                <c:pt idx="7">
                  <c:v>4.6128156960968482E-2</c:v>
                </c:pt>
                <c:pt idx="8">
                  <c:v>2.3815251383209043E-2</c:v>
                </c:pt>
                <c:pt idx="9">
                  <c:v>1.24282982791587E-2</c:v>
                </c:pt>
                <c:pt idx="10">
                  <c:v>2.811176968670618E-2</c:v>
                </c:pt>
                <c:pt idx="11">
                  <c:v>3.2805429864253395E-2</c:v>
                </c:pt>
                <c:pt idx="12">
                  <c:v>0</c:v>
                </c:pt>
                <c:pt idx="13">
                  <c:v>6.7810131631431993E-3</c:v>
                </c:pt>
                <c:pt idx="14">
                  <c:v>2.0225368390638543E-2</c:v>
                </c:pt>
                <c:pt idx="15">
                  <c:v>1.4351222826086956E-2</c:v>
                </c:pt>
                <c:pt idx="16">
                  <c:v>6.8382944489139175E-2</c:v>
                </c:pt>
                <c:pt idx="17">
                  <c:v>0</c:v>
                </c:pt>
                <c:pt idx="18">
                  <c:v>1.725790987535954E-2</c:v>
                </c:pt>
                <c:pt idx="19">
                  <c:v>7.6977401129943501E-2</c:v>
                </c:pt>
                <c:pt idx="20">
                  <c:v>2.1421616358325218E-2</c:v>
                </c:pt>
                <c:pt idx="21">
                  <c:v>3.0465401102265768E-2</c:v>
                </c:pt>
              </c:numCache>
            </c:numRef>
          </c:val>
        </c:ser>
        <c:ser>
          <c:idx val="4"/>
          <c:order val="3"/>
          <c:tx>
            <c:strRef>
              <c:f>'Referral Source'!$F$11</c:f>
              <c:strCache>
                <c:ptCount val="1"/>
                <c:pt idx="0">
                  <c:v>Health services</c:v>
                </c:pt>
              </c:strCache>
            </c:strRef>
          </c:tx>
          <c:spPr>
            <a:solidFill>
              <a:srgbClr val="99CC00"/>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Source'!$F$12:$F$33</c:f>
              <c:numCache>
                <c:formatCode>0%</c:formatCode>
                <c:ptCount val="22"/>
                <c:pt idx="0">
                  <c:v>0.10726950354609929</c:v>
                </c:pt>
                <c:pt idx="1">
                  <c:v>0.14272211720226843</c:v>
                </c:pt>
                <c:pt idx="2">
                  <c:v>0.18026513598469318</c:v>
                </c:pt>
                <c:pt idx="3">
                  <c:v>0.10605652759084791</c:v>
                </c:pt>
                <c:pt idx="4">
                  <c:v>8.0352018366175629E-2</c:v>
                </c:pt>
                <c:pt idx="5">
                  <c:v>0.13921912151170066</c:v>
                </c:pt>
                <c:pt idx="6">
                  <c:v>0.1388511985526911</c:v>
                </c:pt>
                <c:pt idx="7">
                  <c:v>0.15179503235232727</c:v>
                </c:pt>
                <c:pt idx="8">
                  <c:v>4.6427712292518644E-2</c:v>
                </c:pt>
                <c:pt idx="9">
                  <c:v>0.12746972594008923</c:v>
                </c:pt>
                <c:pt idx="10">
                  <c:v>0.16392887383573243</c:v>
                </c:pt>
                <c:pt idx="11">
                  <c:v>0.1504524886877828</c:v>
                </c:pt>
                <c:pt idx="12">
                  <c:v>0.15643447461629278</c:v>
                </c:pt>
                <c:pt idx="13">
                  <c:v>0.1112883925009972</c:v>
                </c:pt>
                <c:pt idx="14">
                  <c:v>0.13984397572955792</c:v>
                </c:pt>
                <c:pt idx="15">
                  <c:v>0.17442255434782608</c:v>
                </c:pt>
                <c:pt idx="16">
                  <c:v>0.11906677393403058</c:v>
                </c:pt>
                <c:pt idx="17">
                  <c:v>0.1056775170325511</c:v>
                </c:pt>
                <c:pt idx="18">
                  <c:v>0.1361457334611697</c:v>
                </c:pt>
                <c:pt idx="19">
                  <c:v>0.10805084745762712</c:v>
                </c:pt>
                <c:pt idx="20">
                  <c:v>0.13924050632911392</c:v>
                </c:pt>
                <c:pt idx="21">
                  <c:v>0.14038579301898346</c:v>
                </c:pt>
              </c:numCache>
            </c:numRef>
          </c:val>
        </c:ser>
        <c:ser>
          <c:idx val="7"/>
          <c:order val="4"/>
          <c:tx>
            <c:strRef>
              <c:f>'Referral Source'!$G$11</c:f>
              <c:strCache>
                <c:ptCount val="1"/>
                <c:pt idx="0">
                  <c:v>Housing</c:v>
                </c:pt>
              </c:strCache>
            </c:strRef>
          </c:tx>
          <c:spPr>
            <a:solidFill>
              <a:srgbClr val="FF00FF"/>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Source'!$G$12:$G$33</c:f>
              <c:numCache>
                <c:formatCode>0%</c:formatCode>
                <c:ptCount val="22"/>
                <c:pt idx="0">
                  <c:v>1.2411347517730497E-2</c:v>
                </c:pt>
                <c:pt idx="1">
                  <c:v>3.5680529300567108E-2</c:v>
                </c:pt>
                <c:pt idx="2">
                  <c:v>6.2867295339620061E-3</c:v>
                </c:pt>
                <c:pt idx="3">
                  <c:v>1.063257065948856E-2</c:v>
                </c:pt>
                <c:pt idx="4">
                  <c:v>2.3914291180409414E-2</c:v>
                </c:pt>
                <c:pt idx="5">
                  <c:v>0</c:v>
                </c:pt>
                <c:pt idx="6">
                  <c:v>1.0854816824966078E-2</c:v>
                </c:pt>
                <c:pt idx="7">
                  <c:v>3.0108536839908162E-2</c:v>
                </c:pt>
                <c:pt idx="8">
                  <c:v>4.5946596102958863E-2</c:v>
                </c:pt>
                <c:pt idx="9">
                  <c:v>9.5602294455066923E-3</c:v>
                </c:pt>
                <c:pt idx="10">
                  <c:v>1.100762066045724E-2</c:v>
                </c:pt>
                <c:pt idx="11">
                  <c:v>3.7330316742081447E-2</c:v>
                </c:pt>
                <c:pt idx="12">
                  <c:v>4.6635182998819365E-2</c:v>
                </c:pt>
                <c:pt idx="13">
                  <c:v>1.0370961308336658E-2</c:v>
                </c:pt>
                <c:pt idx="14">
                  <c:v>2.3981508234614275E-2</c:v>
                </c:pt>
                <c:pt idx="15">
                  <c:v>1.2907608695652174E-2</c:v>
                </c:pt>
                <c:pt idx="16">
                  <c:v>2.4939662107803701E-2</c:v>
                </c:pt>
                <c:pt idx="17">
                  <c:v>1.2263436790310372E-2</c:v>
                </c:pt>
                <c:pt idx="18">
                  <c:v>1.4381591562799617E-2</c:v>
                </c:pt>
                <c:pt idx="19">
                  <c:v>1.1299435028248588E-2</c:v>
                </c:pt>
                <c:pt idx="20">
                  <c:v>1.9474196689386564E-2</c:v>
                </c:pt>
                <c:pt idx="21">
                  <c:v>1.5921616656460504E-2</c:v>
                </c:pt>
              </c:numCache>
            </c:numRef>
          </c:val>
        </c:ser>
        <c:ser>
          <c:idx val="9"/>
          <c:order val="5"/>
          <c:tx>
            <c:strRef>
              <c:f>'Referral Source'!$H$11</c:f>
              <c:strCache>
                <c:ptCount val="1"/>
                <c:pt idx="0">
                  <c:v>LA services</c:v>
                </c:pt>
              </c:strCache>
            </c:strRef>
          </c:tx>
          <c:spPr>
            <a:solidFill>
              <a:srgbClr val="CC99FF"/>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Source'!$H$12:$H$33</c:f>
              <c:numCache>
                <c:formatCode>0%</c:formatCode>
                <c:ptCount val="22"/>
                <c:pt idx="0">
                  <c:v>0.19414893617021275</c:v>
                </c:pt>
                <c:pt idx="1">
                  <c:v>0.15193761814744802</c:v>
                </c:pt>
                <c:pt idx="2">
                  <c:v>8.0087467541342078E-2</c:v>
                </c:pt>
                <c:pt idx="3">
                  <c:v>0.13028263795423958</c:v>
                </c:pt>
                <c:pt idx="4">
                  <c:v>0</c:v>
                </c:pt>
                <c:pt idx="5">
                  <c:v>0.113627831310224</c:v>
                </c:pt>
                <c:pt idx="6">
                  <c:v>0.1112618724559023</c:v>
                </c:pt>
                <c:pt idx="7">
                  <c:v>0.10420580254644124</c:v>
                </c:pt>
                <c:pt idx="8">
                  <c:v>3.4399807553524175E-2</c:v>
                </c:pt>
                <c:pt idx="9">
                  <c:v>0.12523900573613767</c:v>
                </c:pt>
                <c:pt idx="10">
                  <c:v>9.7375105842506346E-2</c:v>
                </c:pt>
                <c:pt idx="11">
                  <c:v>0.14932126696832579</c:v>
                </c:pt>
                <c:pt idx="12">
                  <c:v>0.12514757969303425</c:v>
                </c:pt>
                <c:pt idx="13">
                  <c:v>0.25448743518149181</c:v>
                </c:pt>
                <c:pt idx="14">
                  <c:v>0.125108350187807</c:v>
                </c:pt>
                <c:pt idx="15">
                  <c:v>8.4578804347826081E-2</c:v>
                </c:pt>
                <c:pt idx="16">
                  <c:v>0.17860016090104586</c:v>
                </c:pt>
                <c:pt idx="17">
                  <c:v>0.12641937925813779</c:v>
                </c:pt>
                <c:pt idx="18">
                  <c:v>0.12847555129434324</c:v>
                </c:pt>
                <c:pt idx="19">
                  <c:v>3.46045197740113E-2</c:v>
                </c:pt>
                <c:pt idx="20">
                  <c:v>0.11100292112950341</c:v>
                </c:pt>
                <c:pt idx="21">
                  <c:v>0.11925903245560318</c:v>
                </c:pt>
              </c:numCache>
            </c:numRef>
          </c:val>
        </c:ser>
        <c:ser>
          <c:idx val="10"/>
          <c:order val="6"/>
          <c:tx>
            <c:strRef>
              <c:f>'Referral Source'!$I$11</c:f>
              <c:strCache>
                <c:ptCount val="1"/>
                <c:pt idx="0">
                  <c:v>Police</c:v>
                </c:pt>
              </c:strCache>
            </c:strRef>
          </c:tx>
          <c:spPr>
            <a:solidFill>
              <a:srgbClr val="00CCFF"/>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Source'!$I$12:$I$33</c:f>
              <c:numCache>
                <c:formatCode>0%</c:formatCode>
                <c:ptCount val="22"/>
                <c:pt idx="0">
                  <c:v>0.26950354609929078</c:v>
                </c:pt>
                <c:pt idx="1">
                  <c:v>0.20132325141776938</c:v>
                </c:pt>
                <c:pt idx="2">
                  <c:v>0.30722973896405631</c:v>
                </c:pt>
                <c:pt idx="3">
                  <c:v>0.28492597577388962</c:v>
                </c:pt>
                <c:pt idx="4">
                  <c:v>0.29864166826095273</c:v>
                </c:pt>
                <c:pt idx="5">
                  <c:v>0.29526967838818668</c:v>
                </c:pt>
                <c:pt idx="6">
                  <c:v>0.24197195838986885</c:v>
                </c:pt>
                <c:pt idx="7">
                  <c:v>0.29764141097891883</c:v>
                </c:pt>
                <c:pt idx="8">
                  <c:v>0.27976906422901132</c:v>
                </c:pt>
                <c:pt idx="9">
                  <c:v>0.26991714467813893</c:v>
                </c:pt>
                <c:pt idx="10">
                  <c:v>0.31718882303132939</c:v>
                </c:pt>
                <c:pt idx="11">
                  <c:v>0.25113122171945701</c:v>
                </c:pt>
                <c:pt idx="12">
                  <c:v>0.24262101534828809</c:v>
                </c:pt>
                <c:pt idx="13">
                  <c:v>0.3083366573593937</c:v>
                </c:pt>
                <c:pt idx="14">
                  <c:v>0.30106905518636234</c:v>
                </c:pt>
                <c:pt idx="15">
                  <c:v>0.34366508152173914</c:v>
                </c:pt>
                <c:pt idx="16">
                  <c:v>0.22043443282381336</c:v>
                </c:pt>
                <c:pt idx="17">
                  <c:v>0.31021953065859198</c:v>
                </c:pt>
                <c:pt idx="18">
                  <c:v>0.25407478427612656</c:v>
                </c:pt>
                <c:pt idx="19">
                  <c:v>0.3326271186440678</c:v>
                </c:pt>
                <c:pt idx="20">
                  <c:v>0.29308666017526774</c:v>
                </c:pt>
                <c:pt idx="21">
                  <c:v>0.23943661971830985</c:v>
                </c:pt>
              </c:numCache>
            </c:numRef>
          </c:val>
        </c:ser>
        <c:ser>
          <c:idx val="12"/>
          <c:order val="7"/>
          <c:tx>
            <c:strRef>
              <c:f>'Referral Source'!$J$11</c:f>
              <c:strCache>
                <c:ptCount val="1"/>
                <c:pt idx="0">
                  <c:v>Other legal agency</c:v>
                </c:pt>
              </c:strCache>
            </c:strRef>
          </c:tx>
          <c:spPr>
            <a:solidFill>
              <a:srgbClr val="3366FF"/>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Source'!$J$12:$J$33</c:f>
              <c:numCache>
                <c:formatCode>0%</c:formatCode>
                <c:ptCount val="22"/>
                <c:pt idx="0">
                  <c:v>2.9255319148936171E-2</c:v>
                </c:pt>
                <c:pt idx="1">
                  <c:v>4.4187145557655953E-2</c:v>
                </c:pt>
                <c:pt idx="2">
                  <c:v>2.993029930299303E-2</c:v>
                </c:pt>
                <c:pt idx="3">
                  <c:v>4.5625841184387617E-2</c:v>
                </c:pt>
                <c:pt idx="4">
                  <c:v>1.6644346661564949E-2</c:v>
                </c:pt>
                <c:pt idx="5">
                  <c:v>3.2974596420973598E-2</c:v>
                </c:pt>
                <c:pt idx="6">
                  <c:v>2.4423337856173677E-2</c:v>
                </c:pt>
                <c:pt idx="7">
                  <c:v>4.0649133792527659E-2</c:v>
                </c:pt>
                <c:pt idx="8">
                  <c:v>0</c:v>
                </c:pt>
                <c:pt idx="9">
                  <c:v>4.780114722753346E-2</c:v>
                </c:pt>
                <c:pt idx="10">
                  <c:v>2.0829805249788315E-2</c:v>
                </c:pt>
                <c:pt idx="11">
                  <c:v>5.7692307692307696E-2</c:v>
                </c:pt>
                <c:pt idx="12">
                  <c:v>5.0177095631641085E-2</c:v>
                </c:pt>
                <c:pt idx="13">
                  <c:v>2.3135221380135622E-2</c:v>
                </c:pt>
                <c:pt idx="14">
                  <c:v>3.0915920254261774E-2</c:v>
                </c:pt>
                <c:pt idx="15">
                  <c:v>4.7469429347826088E-2</c:v>
                </c:pt>
                <c:pt idx="16">
                  <c:v>1.6090104585679808E-2</c:v>
                </c:pt>
                <c:pt idx="17">
                  <c:v>4.3906131718395157E-2</c:v>
                </c:pt>
                <c:pt idx="18">
                  <c:v>1.6299137104506232E-2</c:v>
                </c:pt>
                <c:pt idx="19">
                  <c:v>1.1299435028248588E-2</c:v>
                </c:pt>
                <c:pt idx="20">
                  <c:v>3.7000973709834468E-2</c:v>
                </c:pt>
                <c:pt idx="21">
                  <c:v>3.8885486834047765E-2</c:v>
                </c:pt>
              </c:numCache>
            </c:numRef>
          </c:val>
        </c:ser>
        <c:ser>
          <c:idx val="14"/>
          <c:order val="8"/>
          <c:tx>
            <c:strRef>
              <c:f>'Referral Source'!$K$11</c:f>
              <c:strCache>
                <c:ptCount val="1"/>
                <c:pt idx="0">
                  <c:v>Other</c:v>
                </c:pt>
              </c:strCache>
            </c:strRef>
          </c:tx>
          <c:spPr>
            <a:solidFill>
              <a:srgbClr val="333399"/>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Source'!$K$12:$K$33</c:f>
              <c:numCache>
                <c:formatCode>0%</c:formatCode>
                <c:ptCount val="22"/>
                <c:pt idx="0">
                  <c:v>6.7375886524822695E-2</c:v>
                </c:pt>
                <c:pt idx="1">
                  <c:v>9.2863894139886577E-2</c:v>
                </c:pt>
                <c:pt idx="2">
                  <c:v>5.3573869072024057E-2</c:v>
                </c:pt>
                <c:pt idx="3">
                  <c:v>4.7644683714670254E-2</c:v>
                </c:pt>
                <c:pt idx="4">
                  <c:v>0.29998086856705569</c:v>
                </c:pt>
                <c:pt idx="5">
                  <c:v>7.4709047678638466E-2</c:v>
                </c:pt>
                <c:pt idx="6">
                  <c:v>5.9701492537313432E-2</c:v>
                </c:pt>
                <c:pt idx="7">
                  <c:v>7.9002295971613443E-2</c:v>
                </c:pt>
                <c:pt idx="8">
                  <c:v>0</c:v>
                </c:pt>
                <c:pt idx="9">
                  <c:v>7.6800509878903758E-2</c:v>
                </c:pt>
                <c:pt idx="10">
                  <c:v>1.5241320914479255E-3</c:v>
                </c:pt>
                <c:pt idx="11">
                  <c:v>6.1651583710407243E-2</c:v>
                </c:pt>
                <c:pt idx="12">
                  <c:v>4.1912632821723729E-2</c:v>
                </c:pt>
                <c:pt idx="13">
                  <c:v>4.3877143996808934E-2</c:v>
                </c:pt>
                <c:pt idx="14">
                  <c:v>6.7321583357411147E-2</c:v>
                </c:pt>
                <c:pt idx="15">
                  <c:v>7.4558423913043473E-2</c:v>
                </c:pt>
                <c:pt idx="16">
                  <c:v>6.3555913113435239E-2</c:v>
                </c:pt>
                <c:pt idx="17">
                  <c:v>0</c:v>
                </c:pt>
                <c:pt idx="18">
                  <c:v>8.0536912751677847E-2</c:v>
                </c:pt>
                <c:pt idx="19">
                  <c:v>8.4745762711864406E-3</c:v>
                </c:pt>
                <c:pt idx="20">
                  <c:v>5.744888023369036E-2</c:v>
                </c:pt>
                <c:pt idx="21">
                  <c:v>7.1647274954072263E-2</c:v>
                </c:pt>
              </c:numCache>
            </c:numRef>
          </c:val>
        </c:ser>
        <c:ser>
          <c:idx val="16"/>
          <c:order val="9"/>
          <c:tx>
            <c:strRef>
              <c:f>'Referral Source'!$L$11</c:f>
              <c:strCache>
                <c:ptCount val="1"/>
                <c:pt idx="0">
                  <c:v>Anonymous</c:v>
                </c:pt>
              </c:strCache>
            </c:strRef>
          </c:tx>
          <c:spPr>
            <a:solidFill>
              <a:srgbClr val="33CCCC"/>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Source'!$L$12:$L$33</c:f>
              <c:numCache>
                <c:formatCode>0%</c:formatCode>
                <c:ptCount val="22"/>
                <c:pt idx="0">
                  <c:v>0</c:v>
                </c:pt>
                <c:pt idx="1">
                  <c:v>2.3156899810964082E-2</c:v>
                </c:pt>
                <c:pt idx="2">
                  <c:v>4.3597102637693043E-2</c:v>
                </c:pt>
                <c:pt idx="3">
                  <c:v>2.5168236877523554E-2</c:v>
                </c:pt>
                <c:pt idx="4">
                  <c:v>4.4002295771953318E-2</c:v>
                </c:pt>
                <c:pt idx="5">
                  <c:v>2.2775622575397322E-2</c:v>
                </c:pt>
                <c:pt idx="6">
                  <c:v>3.4373586612392586E-2</c:v>
                </c:pt>
                <c:pt idx="7">
                  <c:v>3.1987059069087873E-2</c:v>
                </c:pt>
                <c:pt idx="8">
                  <c:v>3.8248737070002405E-2</c:v>
                </c:pt>
                <c:pt idx="9">
                  <c:v>4.0152963671128104E-2</c:v>
                </c:pt>
                <c:pt idx="10">
                  <c:v>5.3344623200677392E-2</c:v>
                </c:pt>
                <c:pt idx="11">
                  <c:v>0</c:v>
                </c:pt>
                <c:pt idx="12">
                  <c:v>0</c:v>
                </c:pt>
                <c:pt idx="13">
                  <c:v>1.4359792580773833E-2</c:v>
                </c:pt>
                <c:pt idx="14">
                  <c:v>5.4897428488876049E-2</c:v>
                </c:pt>
                <c:pt idx="15">
                  <c:v>1.9276494565217392E-2</c:v>
                </c:pt>
                <c:pt idx="16">
                  <c:v>1.5285599356395816E-2</c:v>
                </c:pt>
                <c:pt idx="17">
                  <c:v>0</c:v>
                </c:pt>
                <c:pt idx="18">
                  <c:v>3.5474592521572389E-2</c:v>
                </c:pt>
                <c:pt idx="19">
                  <c:v>1.4830508474576272E-2</c:v>
                </c:pt>
                <c:pt idx="20">
                  <c:v>2.7263875365141188E-2</c:v>
                </c:pt>
                <c:pt idx="21">
                  <c:v>2.8475199020208206E-2</c:v>
                </c:pt>
              </c:numCache>
            </c:numRef>
          </c:val>
        </c:ser>
        <c:ser>
          <c:idx val="18"/>
          <c:order val="10"/>
          <c:tx>
            <c:strRef>
              <c:f>'Referral Source'!$M$11</c:f>
              <c:strCache>
                <c:ptCount val="1"/>
                <c:pt idx="0">
                  <c:v>Unknown</c:v>
                </c:pt>
              </c:strCache>
            </c:strRef>
          </c:tx>
          <c:spPr>
            <a:solidFill>
              <a:srgbClr val="808080"/>
            </a:solidFill>
            <a:ln w="12700">
              <a:solidFill>
                <a:srgbClr val="000000"/>
              </a:solidFill>
              <a:prstDash val="solid"/>
            </a:ln>
          </c:spPr>
          <c:invertIfNegative val="0"/>
          <c:cat>
            <c:strRef>
              <c:f>'Referral Source'!$B$12:$B$33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'Referral Source'!$M$12:$M$33</c:f>
              <c:numCache>
                <c:formatCode>0%</c:formatCode>
                <c:ptCount val="22"/>
                <c:pt idx="0">
                  <c:v>0</c:v>
                </c:pt>
                <c:pt idx="1">
                  <c:v>5.1512287334593572E-2</c:v>
                </c:pt>
                <c:pt idx="2">
                  <c:v>2.7333606669400026E-3</c:v>
                </c:pt>
                <c:pt idx="3">
                  <c:v>8.5868102288021539E-2</c:v>
                </c:pt>
                <c:pt idx="4">
                  <c:v>0</c:v>
                </c:pt>
                <c:pt idx="5">
                  <c:v>1.8145413590289074E-2</c:v>
                </c:pt>
                <c:pt idx="6">
                  <c:v>4.0253279059249206E-2</c:v>
                </c:pt>
                <c:pt idx="7">
                  <c:v>3.0265080359006468E-3</c:v>
                </c:pt>
                <c:pt idx="8">
                  <c:v>8.1068077940822714E-2</c:v>
                </c:pt>
                <c:pt idx="9">
                  <c:v>2.2307202039515616E-3</c:v>
                </c:pt>
                <c:pt idx="10">
                  <c:v>9.9407281964436919E-2</c:v>
                </c:pt>
                <c:pt idx="11">
                  <c:v>0</c:v>
                </c:pt>
                <c:pt idx="12">
                  <c:v>0.14698937426210154</c:v>
                </c:pt>
                <c:pt idx="13">
                  <c:v>0</c:v>
                </c:pt>
                <c:pt idx="14">
                  <c:v>3.4383126264085524E-2</c:v>
                </c:pt>
                <c:pt idx="15">
                  <c:v>0</c:v>
                </c:pt>
                <c:pt idx="16">
                  <c:v>0</c:v>
                </c:pt>
                <c:pt idx="17">
                  <c:v>0.10446631339894019</c:v>
                </c:pt>
                <c:pt idx="18">
                  <c:v>0</c:v>
                </c:pt>
                <c:pt idx="19">
                  <c:v>3.2485875706214688E-2</c:v>
                </c:pt>
                <c:pt idx="20">
                  <c:v>3.3106134371957155E-2</c:v>
                </c:pt>
                <c:pt idx="21">
                  <c:v>7.8995713410900184E-2</c:v>
                </c:pt>
              </c:numCache>
            </c:numRef>
          </c:val>
        </c:ser>
        <c:dLbls>
          <c:showLegendKey val="0"/>
          <c:showVal val="0"/>
          <c:showCatName val="0"/>
          <c:showSerName val="0"/>
          <c:showPercent val="0"/>
          <c:showBubbleSize val="0"/>
        </c:dLbls>
        <c:gapWidth val="80"/>
        <c:overlap val="100"/>
        <c:axId val="139918336"/>
        <c:axId val="144921344"/>
      </c:barChart>
      <c:catAx>
        <c:axId val="139918336"/>
        <c:scaling>
          <c:orientation val="maxMin"/>
        </c:scaling>
        <c:delete val="0"/>
        <c:axPos val="l"/>
        <c:numFmt formatCode="General" sourceLinked="1"/>
        <c:majorTickMark val="out"/>
        <c:minorTickMark val="none"/>
        <c:tickLblPos val="nextTo"/>
        <c:txPr>
          <a:bodyPr/>
          <a:lstStyle/>
          <a:p>
            <a:pPr>
              <a:defRPr sz="800"/>
            </a:pPr>
            <a:endParaRPr lang="en-US"/>
          </a:p>
        </c:txPr>
        <c:crossAx val="144921344"/>
        <c:crosses val="autoZero"/>
        <c:auto val="1"/>
        <c:lblAlgn val="ctr"/>
        <c:lblOffset val="100"/>
        <c:noMultiLvlLbl val="0"/>
      </c:catAx>
      <c:valAx>
        <c:axId val="144921344"/>
        <c:scaling>
          <c:orientation val="minMax"/>
        </c:scaling>
        <c:delete val="1"/>
        <c:axPos val="b"/>
        <c:numFmt formatCode="0%" sourceLinked="1"/>
        <c:majorTickMark val="out"/>
        <c:minorTickMark val="none"/>
        <c:tickLblPos val="nextTo"/>
        <c:crossAx val="139918336"/>
        <c:crosses val="max"/>
        <c:crossBetween val="between"/>
      </c:valAx>
      <c:spPr>
        <a:noFill/>
        <a:ln w="3175">
          <a:solidFill>
            <a:srgbClr val="000000"/>
          </a:solidFill>
          <a:prstDash val="solid"/>
        </a:ln>
      </c:spPr>
    </c:plotArea>
    <c:legend>
      <c:legendPos val="t"/>
      <c:layout>
        <c:manualLayout>
          <c:xMode val="edge"/>
          <c:yMode val="edge"/>
          <c:x val="0.14324126880201243"/>
          <c:y val="1.9206939281288724E-2"/>
          <c:w val="0.8226841721371263"/>
          <c:h val="7.918098527646869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Re-referrals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'Re-referrals'!$T$11</c:f>
              <c:strCache>
                <c:ptCount val="1"/>
                <c:pt idx="0">
                  <c:v>Distance</c:v>
                </c:pt>
              </c:strCache>
            </c:strRef>
          </c:tx>
          <c:spPr>
            <a:solidFill>
              <a:srgbClr val="FB994F"/>
            </a:solidFill>
            <a:ln w="25400">
              <a:noFill/>
            </a:ln>
          </c:spPr>
          <c:invertIfNegative val="0"/>
          <c:cat>
            <c:strRef>
              <c:f>'Re-referrals'!$B$12:$B$32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'Re-referrals'!$T$12:$T$32</c:f>
              <c:numCache>
                <c:formatCode>#,##0</c:formatCode>
                <c:ptCount val="21"/>
                <c:pt idx="0">
                  <c:v>-36.409114391143916</c:v>
                </c:pt>
                <c:pt idx="1">
                  <c:v>144.53564356435643</c:v>
                </c:pt>
                <c:pt idx="2">
                  <c:v>90.616190476190482</c:v>
                </c:pt>
                <c:pt idx="3">
                  <c:v>88.462251908396951</c:v>
                </c:pt>
                <c:pt idx="4">
                  <c:v>-19.727037489812545</c:v>
                </c:pt>
                <c:pt idx="5">
                  <c:v>34.439125576445562</c:v>
                </c:pt>
                <c:pt idx="6">
                  <c:v>131.0479069767442</c:v>
                </c:pt>
                <c:pt idx="7">
                  <c:v>26.84395577395577</c:v>
                </c:pt>
                <c:pt idx="8">
                  <c:v>76.285194805194806</c:v>
                </c:pt>
                <c:pt idx="9">
                  <c:v>-2.9700000000000131</c:v>
                </c:pt>
                <c:pt idx="10">
                  <c:v>-29.983998574483252</c:v>
                </c:pt>
                <c:pt idx="11">
                  <c:v>-31.132840375586852</c:v>
                </c:pt>
                <c:pt idx="12">
                  <c:v>-41.410086455331424</c:v>
                </c:pt>
                <c:pt idx="13">
                  <c:v>-11.974100257069395</c:v>
                </c:pt>
                <c:pt idx="14">
                  <c:v>99.986097046413505</c:v>
                </c:pt>
                <c:pt idx="15">
                  <c:v>28.971111111111114</c:v>
                </c:pt>
                <c:pt idx="16">
                  <c:v>-47.549075630252105</c:v>
                </c:pt>
                <c:pt idx="17">
                  <c:v>-30.471856287425155</c:v>
                </c:pt>
                <c:pt idx="18">
                  <c:v>-62.283138138138135</c:v>
                </c:pt>
                <c:pt idx="19">
                  <c:v>-17.521381215469603</c:v>
                </c:pt>
                <c:pt idx="20">
                  <c:v>25.321295707472188</c:v>
                </c:pt>
              </c:numCache>
            </c:numRef>
          </c:val>
        </c:ser>
        <c:ser>
          <c:idx val="0"/>
          <c:order val="1"/>
          <c:tx>
            <c:strRef>
              <c:f>'Re-referrals'!$Y$5</c:f>
              <c:strCache>
                <c:ptCount val="1"/>
                <c:pt idx="0">
                  <c:v>Selected LA- (none)</c:v>
                </c:pt>
              </c:strCache>
            </c:strRef>
          </c:tx>
          <c:spPr>
            <a:solidFill>
              <a:srgbClr val="66FF99"/>
            </a:solidFill>
            <a:ln w="12700">
              <a:solidFill>
                <a:srgbClr val="000000"/>
              </a:solidFill>
              <a:prstDash val="solid"/>
            </a:ln>
          </c:spPr>
          <c:invertIfNegative val="0"/>
          <c:cat>
            <c:strRef>
              <c:f>'Re-referrals'!$B$12:$B$32</c:f>
              <c:strCache>
                <c:ptCount val="21"/>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strCache>
            </c:strRef>
          </c:cat>
          <c:val>
            <c:numRef>
              <c:f>'Re-referrals'!$X$98:$X$117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er>
        <c:dLbls>
          <c:showLegendKey val="0"/>
          <c:showVal val="0"/>
          <c:showCatName val="0"/>
          <c:showSerName val="0"/>
          <c:showPercent val="0"/>
          <c:showBubbleSize val="0"/>
        </c:dLbls>
        <c:gapWidth val="40"/>
        <c:overlap val="100"/>
        <c:axId val="141959168"/>
        <c:axId val="141960704"/>
      </c:barChart>
      <c:catAx>
        <c:axId val="14195916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960704"/>
        <c:crossesAt val="0"/>
        <c:auto val="1"/>
        <c:lblAlgn val="ctr"/>
        <c:lblOffset val="100"/>
        <c:noMultiLvlLbl val="0"/>
      </c:catAx>
      <c:valAx>
        <c:axId val="14196070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959168"/>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change in Number of Re-referrals 2011-2014</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'Re-referrals'!$I$9</c:f>
              <c:strCache>
                <c:ptCount val="1"/>
                <c:pt idx="0">
                  <c:v>% Change 2011-14</c:v>
                </c:pt>
              </c:strCache>
            </c:strRef>
          </c:tx>
          <c:spPr>
            <a:solidFill>
              <a:srgbClr val="FB994F"/>
            </a:solidFill>
            <a:ln w="25400">
              <a:noFill/>
            </a:ln>
          </c:spPr>
          <c:invertIfNegative val="0"/>
          <c:cat>
            <c:strRef>
              <c:f>'Re-referrals'!$B$12:$B$33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'Re-referrals'!$I$12:$I$33</c:f>
              <c:numCache>
                <c:formatCode>0.0%</c:formatCode>
                <c:ptCount val="22"/>
                <c:pt idx="0">
                  <c:v>-0.21824104234527689</c:v>
                </c:pt>
                <c:pt idx="1">
                  <c:v>0.227792436235708</c:v>
                </c:pt>
                <c:pt idx="2">
                  <c:v>1.7483731019522757</c:v>
                </c:pt>
                <c:pt idx="3">
                  <c:v>0</c:v>
                </c:pt>
                <c:pt idx="4">
                  <c:v>6.1022120518688027E-3</c:v>
                </c:pt>
                <c:pt idx="5">
                  <c:v>1.155057251908397</c:v>
                </c:pt>
                <c:pt idx="6">
                  <c:v>0</c:v>
                </c:pt>
                <c:pt idx="7">
                  <c:v>0</c:v>
                </c:pt>
                <c:pt idx="8">
                  <c:v>0.56112469437652612</c:v>
                </c:pt>
                <c:pt idx="9">
                  <c:v>-0.16988809766022381</c:v>
                </c:pt>
                <c:pt idx="10">
                  <c:v>3.2233307751343053E-2</c:v>
                </c:pt>
                <c:pt idx="11">
                  <c:v>-0.47349397590361447</c:v>
                </c:pt>
                <c:pt idx="12">
                  <c:v>-0.4792703150912106</c:v>
                </c:pt>
                <c:pt idx="13">
                  <c:v>0.12857142857142856</c:v>
                </c:pt>
                <c:pt idx="14">
                  <c:v>0.18510638297872556</c:v>
                </c:pt>
                <c:pt idx="15">
                  <c:v>0.95307769929364283</c:v>
                </c:pt>
                <c:pt idx="16">
                  <c:v>7.3929961089494164E-2</c:v>
                </c:pt>
                <c:pt idx="17">
                  <c:v>0.20089955022488756</c:v>
                </c:pt>
                <c:pt idx="18">
                  <c:v>0.27160493827160492</c:v>
                </c:pt>
                <c:pt idx="19">
                  <c:v>0.50592885375494068</c:v>
                </c:pt>
                <c:pt idx="20">
                  <c:v>1.009270230710253</c:v>
                </c:pt>
                <c:pt idx="21">
                  <c:v>-2.1601016518424398E-2</c:v>
                </c:pt>
              </c:numCache>
            </c:numRef>
          </c:val>
        </c:ser>
        <c:ser>
          <c:idx val="1"/>
          <c:order val="1"/>
          <c:tx>
            <c:strRef>
              <c:f>'Re-referrals'!$Y$5</c:f>
              <c:strCache>
                <c:ptCount val="1"/>
                <c:pt idx="0">
                  <c:v>Selected LA- (none)</c:v>
                </c:pt>
              </c:strCache>
            </c:strRef>
          </c:tx>
          <c:spPr>
            <a:solidFill>
              <a:srgbClr val="66FF99"/>
            </a:solidFill>
            <a:ln w="12700">
              <a:solidFill>
                <a:srgbClr val="000000"/>
              </a:solidFill>
              <a:prstDash val="solid"/>
            </a:ln>
          </c:spPr>
          <c:invertIfNegative val="0"/>
          <c:cat>
            <c:strRef>
              <c:f>'Re-referrals'!$B$12:$B$33</c:f>
              <c:strCache>
                <c:ptCount val="22"/>
                <c:pt idx="0">
                  <c:v>Bracknell Forest</c:v>
                </c:pt>
                <c:pt idx="1">
                  <c:v>Brighton &amp; Hove</c:v>
                </c:pt>
                <c:pt idx="2">
                  <c:v>Buckinghamshire</c:v>
                </c:pt>
                <c:pt idx="3">
                  <c:v>East Sussex</c:v>
                </c:pt>
                <c:pt idx="4">
                  <c:v>Gloucestershire</c:v>
                </c:pt>
                <c:pt idx="5">
                  <c:v>Hampshire</c:v>
                </c:pt>
                <c:pt idx="6">
                  <c:v>Isle of Wight</c:v>
                </c:pt>
                <c:pt idx="7">
                  <c:v>Kent</c:v>
                </c:pt>
                <c:pt idx="8">
                  <c:v>Medway</c:v>
                </c:pt>
                <c:pt idx="9">
                  <c:v>Milton Keynes</c:v>
                </c:pt>
                <c:pt idx="10">
                  <c:v>Oxfordshire</c:v>
                </c:pt>
                <c:pt idx="11">
                  <c:v>Portsmouth</c:v>
                </c:pt>
                <c:pt idx="12">
                  <c:v>Reading</c:v>
                </c:pt>
                <c:pt idx="13">
                  <c:v>Slough</c:v>
                </c:pt>
                <c:pt idx="14">
                  <c:v>Southampton</c:v>
                </c:pt>
                <c:pt idx="15">
                  <c:v>Surrey</c:v>
                </c:pt>
                <c:pt idx="16">
                  <c:v>West Berkshire</c:v>
                </c:pt>
                <c:pt idx="17">
                  <c:v>West Sussex</c:v>
                </c:pt>
                <c:pt idx="18">
                  <c:v>Windsor &amp; Maidenhead</c:v>
                </c:pt>
                <c:pt idx="19">
                  <c:v>Wokingham</c:v>
                </c:pt>
                <c:pt idx="20">
                  <c:v>South East</c:v>
                </c:pt>
                <c:pt idx="21">
                  <c:v>England</c:v>
                </c:pt>
              </c:strCache>
            </c:strRef>
          </c:cat>
          <c:val>
            <c:numRef>
              <c:f>'Re-referrals'!$W$98:$W$119</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40"/>
        <c:overlap val="100"/>
        <c:axId val="141994624"/>
        <c:axId val="142000512"/>
      </c:barChart>
      <c:catAx>
        <c:axId val="1419946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000512"/>
        <c:crosses val="autoZero"/>
        <c:auto val="1"/>
        <c:lblAlgn val="ctr"/>
        <c:lblOffset val="100"/>
        <c:noMultiLvlLbl val="0"/>
      </c:catAx>
      <c:valAx>
        <c:axId val="14200051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1994624"/>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image" Target="../media/image2.png"/><Relationship Id="rId5" Type="http://schemas.openxmlformats.org/officeDocument/2006/relationships/chart" Target="../charts/chart27.xml"/><Relationship Id="rId4"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image" Target="../media/image2.png"/><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image" Target="../media/image2.png"/><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2.png"/><Relationship Id="rId5" Type="http://schemas.openxmlformats.org/officeDocument/2006/relationships/chart" Target="../charts/chart44.xml"/><Relationship Id="rId4" Type="http://schemas.openxmlformats.org/officeDocument/2006/relationships/chart" Target="../charts/chart4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2.png"/><Relationship Id="rId5" Type="http://schemas.openxmlformats.org/officeDocument/2006/relationships/chart" Target="../charts/chart48.xml"/><Relationship Id="rId4" Type="http://schemas.openxmlformats.org/officeDocument/2006/relationships/chart" Target="../charts/chart4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image" Target="../media/image2.png"/><Relationship Id="rId4" Type="http://schemas.openxmlformats.org/officeDocument/2006/relationships/chart" Target="../charts/chart5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2.png"/><Relationship Id="rId5" Type="http://schemas.openxmlformats.org/officeDocument/2006/relationships/chart" Target="../charts/chart6.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2.png"/><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image" Target="../media/image2.png"/><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571500</xdr:colOff>
      <xdr:row>9</xdr:row>
      <xdr:rowOff>47625</xdr:rowOff>
    </xdr:to>
    <xdr:sp macro="" textlink="">
      <xdr:nvSpPr>
        <xdr:cNvPr id="6146" name="AutoShape 2"/>
        <xdr:cNvSpPr>
          <a:spLocks noChangeArrowheads="1"/>
        </xdr:cNvSpPr>
      </xdr:nvSpPr>
      <xdr:spPr bwMode="auto">
        <a:xfrm>
          <a:off x="266700" y="266700"/>
          <a:ext cx="4095750" cy="1666875"/>
        </a:xfrm>
        <a:prstGeom prst="roundRect">
          <a:avLst>
            <a:gd name="adj" fmla="val 16667"/>
          </a:avLst>
        </a:prstGeom>
        <a:solidFill>
          <a:srgbClr val="C85100"/>
        </a:solidFill>
        <a:ln w="19050">
          <a:solidFill>
            <a:srgbClr val="C85100"/>
          </a:solidFill>
          <a:round/>
          <a:headEnd/>
          <a:tailEnd/>
        </a:ln>
      </xdr:spPr>
      <xdr:txBody>
        <a:bodyPr vertOverflow="clip" wrap="square" lIns="54864" tIns="41148" rIns="54864" bIns="41148" anchor="ctr" upright="1"/>
        <a:lstStyle/>
        <a:p>
          <a:pPr algn="ctr" rtl="0">
            <a:defRPr sz="1000"/>
          </a:pPr>
          <a:r>
            <a:rPr lang="en-GB" sz="2500" b="1" i="0" u="none" strike="noStrike" baseline="0">
              <a:solidFill>
                <a:srgbClr val="FFFFFF"/>
              </a:solidFill>
              <a:latin typeface="Arial"/>
              <a:cs typeface="Arial"/>
            </a:rPr>
            <a:t>Children's Social Care Benchmarking</a:t>
          </a:r>
        </a:p>
        <a:p>
          <a:pPr algn="ctr" rtl="0">
            <a:defRPr sz="1000"/>
          </a:pPr>
          <a:r>
            <a:rPr lang="en-GB" sz="2000" b="1" i="0" u="none" strike="noStrike" baseline="0">
              <a:solidFill>
                <a:srgbClr val="FFCC99"/>
              </a:solidFill>
              <a:latin typeface="Arial"/>
              <a:cs typeface="Arial"/>
            </a:rPr>
            <a:t>Sector Led Improvement</a:t>
          </a:r>
        </a:p>
      </xdr:txBody>
    </xdr:sp>
    <xdr:clientData/>
  </xdr:twoCellAnchor>
  <xdr:twoCellAnchor>
    <xdr:from>
      <xdr:col>7</xdr:col>
      <xdr:colOff>342900</xdr:colOff>
      <xdr:row>33</xdr:row>
      <xdr:rowOff>104775</xdr:rowOff>
    </xdr:from>
    <xdr:to>
      <xdr:col>10</xdr:col>
      <xdr:colOff>66675</xdr:colOff>
      <xdr:row>39</xdr:row>
      <xdr:rowOff>66675</xdr:rowOff>
    </xdr:to>
    <xdr:pic>
      <xdr:nvPicPr>
        <xdr:cNvPr id="6187" name="Picture 3" descr="ESCC_logo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5648325"/>
          <a:ext cx="13335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466725</xdr:colOff>
      <xdr:row>26</xdr:row>
      <xdr:rowOff>47625</xdr:rowOff>
    </xdr:from>
    <xdr:to>
      <xdr:col>4</xdr:col>
      <xdr:colOff>981075</xdr:colOff>
      <xdr:row>30</xdr:row>
      <xdr:rowOff>57150</xdr:rowOff>
    </xdr:to>
    <xdr:pic macro="[0]!Home">
      <xdr:nvPicPr>
        <xdr:cNvPr id="6188"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646" t="61760" r="39688" b="34908"/>
        <a:stretch>
          <a:fillRect/>
        </a:stretch>
      </xdr:blipFill>
      <xdr:spPr bwMode="auto">
        <a:xfrm>
          <a:off x="4257675" y="457200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19050</xdr:colOff>
      <xdr:row>31</xdr:row>
      <xdr:rowOff>104775</xdr:rowOff>
    </xdr:from>
    <xdr:to>
      <xdr:col>4</xdr:col>
      <xdr:colOff>9525</xdr:colOff>
      <xdr:row>33</xdr:row>
      <xdr:rowOff>66675</xdr:rowOff>
    </xdr:to>
    <xdr:sp macro="" textlink="">
      <xdr:nvSpPr>
        <xdr:cNvPr id="6191" name="Right Arrow 50"/>
        <xdr:cNvSpPr>
          <a:spLocks noChangeArrowheads="1"/>
        </xdr:cNvSpPr>
      </xdr:nvSpPr>
      <xdr:spPr bwMode="auto">
        <a:xfrm flipH="1">
          <a:off x="3524250" y="5362575"/>
          <a:ext cx="276225" cy="247650"/>
        </a:xfrm>
        <a:prstGeom prst="rightArrow">
          <a:avLst>
            <a:gd name="adj1" fmla="val 50000"/>
            <a:gd name="adj2" fmla="val 50001"/>
          </a:avLst>
        </a:prstGeom>
        <a:solidFill>
          <a:srgbClr val="993300"/>
        </a:solidFill>
        <a:ln w="25400" algn="ctr">
          <a:solidFill>
            <a:srgbClr val="FB994F"/>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Section 47 Enquiries</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Section 47 Enquiries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Section 47 Enquiries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6" name="Down Arrow 15"/>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1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361950</xdr:colOff>
      <xdr:row>132</xdr:row>
      <xdr:rowOff>38100</xdr:rowOff>
    </xdr:from>
    <xdr:to>
      <xdr:col>20</xdr:col>
      <xdr:colOff>180975</xdr:colOff>
      <xdr:row>135</xdr:row>
      <xdr:rowOff>95250</xdr:rowOff>
    </xdr:to>
    <xdr:sp macro="" textlink="">
      <xdr:nvSpPr>
        <xdr:cNvPr id="18"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twoCellAnchor>
    <xdr:from>
      <xdr:col>21</xdr:col>
      <xdr:colOff>47625</xdr:colOff>
      <xdr:row>218</xdr:row>
      <xdr:rowOff>114300</xdr:rowOff>
    </xdr:from>
    <xdr:to>
      <xdr:col>21</xdr:col>
      <xdr:colOff>295275</xdr:colOff>
      <xdr:row>219</xdr:row>
      <xdr:rowOff>123823</xdr:rowOff>
    </xdr:to>
    <xdr:sp macro="[0]!Macro8" textlink="">
      <xdr:nvSpPr>
        <xdr:cNvPr id="19" name="Down Arrow 18"/>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181</xdr:row>
      <xdr:rowOff>0</xdr:rowOff>
    </xdr:from>
    <xdr:to>
      <xdr:col>20</xdr:col>
      <xdr:colOff>0</xdr:colOff>
      <xdr:row>217</xdr:row>
      <xdr:rowOff>0</xdr:rowOff>
    </xdr:to>
    <xdr:graphicFrame macro="">
      <xdr:nvGraphicFramePr>
        <xdr:cNvPr id="2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361950</xdr:colOff>
      <xdr:row>176</xdr:row>
      <xdr:rowOff>38100</xdr:rowOff>
    </xdr:from>
    <xdr:to>
      <xdr:col>20</xdr:col>
      <xdr:colOff>180975</xdr:colOff>
      <xdr:row>179</xdr:row>
      <xdr:rowOff>95250</xdr:rowOff>
    </xdr:to>
    <xdr:sp macro="" textlink="">
      <xdr:nvSpPr>
        <xdr:cNvPr id="21" name="AutoShape 32"/>
        <xdr:cNvSpPr>
          <a:spLocks noChangeArrowheads="1"/>
        </xdr:cNvSpPr>
      </xdr:nvSpPr>
      <xdr:spPr bwMode="auto">
        <a:xfrm>
          <a:off x="6438900" y="270129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Initial Child Protection Conferences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CPP"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CPP"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CPP"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59871</xdr:colOff>
      <xdr:row>49</xdr:row>
      <xdr:rowOff>0</xdr:rowOff>
    </xdr:from>
    <xdr:to>
      <xdr:col>20</xdr:col>
      <xdr:colOff>0</xdr:colOff>
      <xdr:row>83</xdr:row>
      <xdr:rowOff>1360</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CPP" textlink="">
      <xdr:nvSpPr>
        <xdr:cNvPr id="16" name="Down Arrow 15"/>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1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361950</xdr:colOff>
      <xdr:row>132</xdr:row>
      <xdr:rowOff>38100</xdr:rowOff>
    </xdr:from>
    <xdr:to>
      <xdr:col>20</xdr:col>
      <xdr:colOff>180975</xdr:colOff>
      <xdr:row>135</xdr:row>
      <xdr:rowOff>95250</xdr:rowOff>
    </xdr:to>
    <xdr:sp macro="" textlink="">
      <xdr:nvSpPr>
        <xdr:cNvPr id="18"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21</xdr:col>
      <xdr:colOff>47625</xdr:colOff>
      <xdr:row>218</xdr:row>
      <xdr:rowOff>114300</xdr:rowOff>
    </xdr:from>
    <xdr:to>
      <xdr:col>21</xdr:col>
      <xdr:colOff>295275</xdr:colOff>
      <xdr:row>219</xdr:row>
      <xdr:rowOff>123823</xdr:rowOff>
    </xdr:to>
    <xdr:sp macro="[0]!CPP" textlink="">
      <xdr:nvSpPr>
        <xdr:cNvPr id="19" name="Down Arrow 18"/>
        <xdr:cNvSpPr/>
      </xdr:nvSpPr>
      <xdr:spPr>
        <a:xfrm flipV="1">
          <a:off x="9229725" y="334803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181</xdr:row>
      <xdr:rowOff>0</xdr:rowOff>
    </xdr:from>
    <xdr:to>
      <xdr:col>20</xdr:col>
      <xdr:colOff>0</xdr:colOff>
      <xdr:row>217</xdr:row>
      <xdr:rowOff>0</xdr:rowOff>
    </xdr:to>
    <xdr:graphicFrame macro="">
      <xdr:nvGraphicFramePr>
        <xdr:cNvPr id="2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361950</xdr:colOff>
      <xdr:row>176</xdr:row>
      <xdr:rowOff>38100</xdr:rowOff>
    </xdr:from>
    <xdr:to>
      <xdr:col>20</xdr:col>
      <xdr:colOff>180975</xdr:colOff>
      <xdr:row>179</xdr:row>
      <xdr:rowOff>95250</xdr:rowOff>
    </xdr:to>
    <xdr:sp macro="" textlink="">
      <xdr:nvSpPr>
        <xdr:cNvPr id="21" name="AutoShape 32"/>
        <xdr:cNvSpPr>
          <a:spLocks noChangeArrowheads="1"/>
        </xdr:cNvSpPr>
      </xdr:nvSpPr>
      <xdr:spPr bwMode="auto">
        <a:xfrm>
          <a:off x="6438900" y="270129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twoCellAnchor>
    <xdr:from>
      <xdr:col>21</xdr:col>
      <xdr:colOff>47625</xdr:colOff>
      <xdr:row>262</xdr:row>
      <xdr:rowOff>114300</xdr:rowOff>
    </xdr:from>
    <xdr:to>
      <xdr:col>21</xdr:col>
      <xdr:colOff>295275</xdr:colOff>
      <xdr:row>263</xdr:row>
      <xdr:rowOff>123823</xdr:rowOff>
    </xdr:to>
    <xdr:sp macro="[0]!CPP" textlink="">
      <xdr:nvSpPr>
        <xdr:cNvPr id="22" name="Down Arrow 21"/>
        <xdr:cNvSpPr/>
      </xdr:nvSpPr>
      <xdr:spPr>
        <a:xfrm flipV="1">
          <a:off x="9229725" y="402240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225</xdr:row>
      <xdr:rowOff>0</xdr:rowOff>
    </xdr:from>
    <xdr:to>
      <xdr:col>20</xdr:col>
      <xdr:colOff>0</xdr:colOff>
      <xdr:row>261</xdr:row>
      <xdr:rowOff>0</xdr:rowOff>
    </xdr:to>
    <xdr:graphicFrame macro="">
      <xdr:nvGraphicFramePr>
        <xdr:cNvPr id="2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13</xdr:col>
      <xdr:colOff>361950</xdr:colOff>
      <xdr:row>220</xdr:row>
      <xdr:rowOff>38100</xdr:rowOff>
    </xdr:from>
    <xdr:to>
      <xdr:col>20</xdr:col>
      <xdr:colOff>180975</xdr:colOff>
      <xdr:row>223</xdr:row>
      <xdr:rowOff>95250</xdr:rowOff>
    </xdr:to>
    <xdr:sp macro="" textlink="">
      <xdr:nvSpPr>
        <xdr:cNvPr id="24" name="AutoShape 32"/>
        <xdr:cNvSpPr>
          <a:spLocks noChangeArrowheads="1"/>
        </xdr:cNvSpPr>
      </xdr:nvSpPr>
      <xdr:spPr bwMode="auto">
        <a:xfrm>
          <a:off x="6438900" y="337566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 Protection Plans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Court Applications</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Court Applications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Court Applications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Looked After Children</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Looked After Children</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Looked After Children</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Adoption, Residence Orders and Special Guardianship Orders</a:t>
          </a:r>
        </a:p>
      </xdr:txBody>
    </xdr:sp>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6" name="Down Arrow 45"/>
        <xdr:cNvSpPr/>
      </xdr:nvSpPr>
      <xdr:spPr>
        <a:xfrm flipV="1">
          <a:off x="9229725" y="46977300"/>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4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25"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Adoption, Residence Orders and Special Guardianship Orders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2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Adoption, Residence Orders and Special Guardianship Orders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285750</xdr:colOff>
      <xdr:row>0</xdr:row>
      <xdr:rowOff>38100</xdr:rowOff>
    </xdr:from>
    <xdr:to>
      <xdr:col>17</xdr:col>
      <xdr:colOff>257175</xdr:colOff>
      <xdr:row>3</xdr:row>
      <xdr:rowOff>95250</xdr:rowOff>
    </xdr:to>
    <xdr:sp macro="" textlink="">
      <xdr:nvSpPr>
        <xdr:cNvPr id="65539" name="AutoShape 2"/>
        <xdr:cNvSpPr>
          <a:spLocks noChangeArrowheads="1"/>
        </xdr:cNvSpPr>
      </xdr:nvSpPr>
      <xdr:spPr bwMode="auto">
        <a:xfrm>
          <a:off x="6438900"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Sources</a:t>
          </a:r>
        </a:p>
      </xdr:txBody>
    </xdr:sp>
    <xdr:clientData/>
  </xdr:twoCellAnchor>
  <xdr:twoCellAnchor editAs="oneCell">
    <xdr:from>
      <xdr:col>0</xdr:col>
      <xdr:colOff>9525</xdr:colOff>
      <xdr:row>2</xdr:row>
      <xdr:rowOff>38100</xdr:rowOff>
    </xdr:from>
    <xdr:to>
      <xdr:col>1</xdr:col>
      <xdr:colOff>47625</xdr:colOff>
      <xdr:row>3</xdr:row>
      <xdr:rowOff>238125</xdr:rowOff>
    </xdr:to>
    <xdr:pic macro="[0]!Home">
      <xdr:nvPicPr>
        <xdr:cNvPr id="65598"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12</xdr:col>
      <xdr:colOff>285750</xdr:colOff>
      <xdr:row>44</xdr:row>
      <xdr:rowOff>38100</xdr:rowOff>
    </xdr:from>
    <xdr:to>
      <xdr:col>17</xdr:col>
      <xdr:colOff>257175</xdr:colOff>
      <xdr:row>47</xdr:row>
      <xdr:rowOff>95250</xdr:rowOff>
    </xdr:to>
    <xdr:sp macro="" textlink="">
      <xdr:nvSpPr>
        <xdr:cNvPr id="65542" name="AutoShape 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Sources</a:t>
          </a:r>
        </a:p>
      </xdr:txBody>
    </xdr:sp>
    <xdr:clientData/>
  </xdr:twoCellAnchor>
  <xdr:twoCellAnchor>
    <xdr:from>
      <xdr:col>18</xdr:col>
      <xdr:colOff>47625</xdr:colOff>
      <xdr:row>42</xdr:row>
      <xdr:rowOff>114300</xdr:rowOff>
    </xdr:from>
    <xdr:to>
      <xdr:col>18</xdr:col>
      <xdr:colOff>295275</xdr:colOff>
      <xdr:row>43</xdr:row>
      <xdr:rowOff>123823</xdr:rowOff>
    </xdr:to>
    <xdr:sp macro="[0]!Macro8" textlink="">
      <xdr:nvSpPr>
        <xdr:cNvPr id="45" name="Down Arrow 44"/>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18</xdr:col>
      <xdr:colOff>47625</xdr:colOff>
      <xdr:row>86</xdr:row>
      <xdr:rowOff>114300</xdr:rowOff>
    </xdr:from>
    <xdr:to>
      <xdr:col>18</xdr:col>
      <xdr:colOff>295275</xdr:colOff>
      <xdr:row>87</xdr:row>
      <xdr:rowOff>123823</xdr:rowOff>
    </xdr:to>
    <xdr:sp macro="[0]!Macro8" textlink="">
      <xdr:nvSpPr>
        <xdr:cNvPr id="46" name="Down Arrow 45"/>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128</xdr:row>
      <xdr:rowOff>114300</xdr:rowOff>
    </xdr:from>
    <xdr:to>
      <xdr:col>8</xdr:col>
      <xdr:colOff>276225</xdr:colOff>
      <xdr:row>129</xdr:row>
      <xdr:rowOff>123825</xdr:rowOff>
    </xdr:to>
    <xdr:sp macro="[0]!Home" textlink="">
      <xdr:nvSpPr>
        <xdr:cNvPr id="973854" name="Down Arrow 52"/>
        <xdr:cNvSpPr>
          <a:spLocks noChangeArrowheads="1"/>
        </xdr:cNvSpPr>
      </xdr:nvSpPr>
      <xdr:spPr bwMode="auto">
        <a:xfrm flipV="1">
          <a:off x="9229725" y="19983450"/>
          <a:ext cx="247650" cy="2286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8</xdr:col>
      <xdr:colOff>28575</xdr:colOff>
      <xdr:row>88</xdr:row>
      <xdr:rowOff>114300</xdr:rowOff>
    </xdr:from>
    <xdr:to>
      <xdr:col>8</xdr:col>
      <xdr:colOff>276225</xdr:colOff>
      <xdr:row>89</xdr:row>
      <xdr:rowOff>123825</xdr:rowOff>
    </xdr:to>
    <xdr:sp macro="[0]!Home" textlink="">
      <xdr:nvSpPr>
        <xdr:cNvPr id="973855" name="Down Arrow 52"/>
        <xdr:cNvSpPr>
          <a:spLocks noChangeArrowheads="1"/>
        </xdr:cNvSpPr>
      </xdr:nvSpPr>
      <xdr:spPr bwMode="auto">
        <a:xfrm flipV="1">
          <a:off x="9229725" y="13239750"/>
          <a:ext cx="247650" cy="2286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8</xdr:col>
      <xdr:colOff>28575</xdr:colOff>
      <xdr:row>44</xdr:row>
      <xdr:rowOff>114300</xdr:rowOff>
    </xdr:from>
    <xdr:to>
      <xdr:col>8</xdr:col>
      <xdr:colOff>276225</xdr:colOff>
      <xdr:row>45</xdr:row>
      <xdr:rowOff>123825</xdr:rowOff>
    </xdr:to>
    <xdr:sp macro="[0]!Home" textlink="">
      <xdr:nvSpPr>
        <xdr:cNvPr id="973856" name="Down Arrow 52"/>
        <xdr:cNvSpPr>
          <a:spLocks noChangeArrowheads="1"/>
        </xdr:cNvSpPr>
      </xdr:nvSpPr>
      <xdr:spPr bwMode="auto">
        <a:xfrm flipV="1">
          <a:off x="9229725" y="6505575"/>
          <a:ext cx="247650" cy="219075"/>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editAs="absolute">
    <xdr:from>
      <xdr:col>3</xdr:col>
      <xdr:colOff>4543425</xdr:colOff>
      <xdr:row>90</xdr:row>
      <xdr:rowOff>38100</xdr:rowOff>
    </xdr:from>
    <xdr:to>
      <xdr:col>8</xdr:col>
      <xdr:colOff>0</xdr:colOff>
      <xdr:row>93</xdr:row>
      <xdr:rowOff>95250</xdr:rowOff>
    </xdr:to>
    <xdr:sp macro="" textlink="">
      <xdr:nvSpPr>
        <xdr:cNvPr id="2" name="AutoShape 310"/>
        <xdr:cNvSpPr>
          <a:spLocks noChangeArrowheads="1"/>
        </xdr:cNvSpPr>
      </xdr:nvSpPr>
      <xdr:spPr bwMode="auto">
        <a:xfrm>
          <a:off x="645795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Home</a:t>
          </a:r>
        </a:p>
      </xdr:txBody>
    </xdr:sp>
    <xdr:clientData/>
  </xdr:twoCellAnchor>
  <xdr:twoCellAnchor editAs="absolute">
    <xdr:from>
      <xdr:col>3</xdr:col>
      <xdr:colOff>4543425</xdr:colOff>
      <xdr:row>46</xdr:row>
      <xdr:rowOff>38100</xdr:rowOff>
    </xdr:from>
    <xdr:to>
      <xdr:col>8</xdr:col>
      <xdr:colOff>0</xdr:colOff>
      <xdr:row>49</xdr:row>
      <xdr:rowOff>95250</xdr:rowOff>
    </xdr:to>
    <xdr:sp macro="" textlink="">
      <xdr:nvSpPr>
        <xdr:cNvPr id="3" name="AutoShape 310"/>
        <xdr:cNvSpPr>
          <a:spLocks noChangeArrowheads="1"/>
        </xdr:cNvSpPr>
      </xdr:nvSpPr>
      <xdr:spPr bwMode="auto">
        <a:xfrm>
          <a:off x="645795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Home</a:t>
          </a:r>
        </a:p>
      </xdr:txBody>
    </xdr:sp>
    <xdr:clientData/>
  </xdr:twoCellAnchor>
  <xdr:twoCellAnchor editAs="oneCell">
    <xdr:from>
      <xdr:col>6</xdr:col>
      <xdr:colOff>57150</xdr:colOff>
      <xdr:row>13</xdr:row>
      <xdr:rowOff>66675</xdr:rowOff>
    </xdr:from>
    <xdr:to>
      <xdr:col>6</xdr:col>
      <xdr:colOff>333375</xdr:colOff>
      <xdr:row>15</xdr:row>
      <xdr:rowOff>57150</xdr:rowOff>
    </xdr:to>
    <xdr:sp macro="[0]!Coverage" textlink="">
      <xdr:nvSpPr>
        <xdr:cNvPr id="973865" name="Right Arrow 50"/>
        <xdr:cNvSpPr>
          <a:spLocks noChangeAspect="1" noChangeArrowheads="1"/>
        </xdr:cNvSpPr>
      </xdr:nvSpPr>
      <xdr:spPr bwMode="auto">
        <a:xfrm>
          <a:off x="8610600" y="21431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0</xdr:col>
      <xdr:colOff>66675</xdr:colOff>
      <xdr:row>2</xdr:row>
      <xdr:rowOff>85725</xdr:rowOff>
    </xdr:from>
    <xdr:to>
      <xdr:col>1</xdr:col>
      <xdr:colOff>76200</xdr:colOff>
      <xdr:row>3</xdr:row>
      <xdr:rowOff>190500</xdr:rowOff>
    </xdr:to>
    <xdr:sp macro="[0]!Frontpage" textlink="">
      <xdr:nvSpPr>
        <xdr:cNvPr id="973867" name="Right Arrow 50"/>
        <xdr:cNvSpPr>
          <a:spLocks noChangeArrowheads="1"/>
        </xdr:cNvSpPr>
      </xdr:nvSpPr>
      <xdr:spPr bwMode="auto">
        <a:xfrm flipH="1">
          <a:off x="66675" y="514350"/>
          <a:ext cx="276225" cy="247650"/>
        </a:xfrm>
        <a:prstGeom prst="rightArrow">
          <a:avLst>
            <a:gd name="adj1" fmla="val 50000"/>
            <a:gd name="adj2" fmla="val 50001"/>
          </a:avLst>
        </a:prstGeom>
        <a:solidFill>
          <a:srgbClr val="993300"/>
        </a:solidFill>
        <a:ln w="25400" algn="ctr">
          <a:solidFill>
            <a:srgbClr val="FB994F"/>
          </a:solidFill>
          <a:miter lim="800000"/>
          <a:headEnd/>
          <a:tailEnd/>
        </a:ln>
      </xdr:spPr>
    </xdr:sp>
    <xdr:clientData/>
  </xdr:twoCellAnchor>
  <xdr:twoCellAnchor editAs="oneCell">
    <xdr:from>
      <xdr:col>6</xdr:col>
      <xdr:colOff>57150</xdr:colOff>
      <xdr:row>16</xdr:row>
      <xdr:rowOff>66675</xdr:rowOff>
    </xdr:from>
    <xdr:to>
      <xdr:col>6</xdr:col>
      <xdr:colOff>333375</xdr:colOff>
      <xdr:row>18</xdr:row>
      <xdr:rowOff>57150</xdr:rowOff>
    </xdr:to>
    <xdr:sp macro="[0]!Population" textlink="">
      <xdr:nvSpPr>
        <xdr:cNvPr id="973869" name="Right Arrow 50"/>
        <xdr:cNvSpPr>
          <a:spLocks noChangeAspect="1" noChangeArrowheads="1"/>
        </xdr:cNvSpPr>
      </xdr:nvSpPr>
      <xdr:spPr bwMode="auto">
        <a:xfrm>
          <a:off x="8610600" y="25146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21</xdr:row>
      <xdr:rowOff>28575</xdr:rowOff>
    </xdr:from>
    <xdr:to>
      <xdr:col>6</xdr:col>
      <xdr:colOff>333375</xdr:colOff>
      <xdr:row>22</xdr:row>
      <xdr:rowOff>133350</xdr:rowOff>
    </xdr:to>
    <xdr:sp macro="[0]!Referrals" textlink="">
      <xdr:nvSpPr>
        <xdr:cNvPr id="973870" name="Right Arrow 50"/>
        <xdr:cNvSpPr>
          <a:spLocks noChangeAspect="1" noChangeArrowheads="1"/>
        </xdr:cNvSpPr>
      </xdr:nvSpPr>
      <xdr:spPr bwMode="auto">
        <a:xfrm>
          <a:off x="8610600" y="32956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30</xdr:row>
      <xdr:rowOff>19050</xdr:rowOff>
    </xdr:from>
    <xdr:to>
      <xdr:col>6</xdr:col>
      <xdr:colOff>333375</xdr:colOff>
      <xdr:row>31</xdr:row>
      <xdr:rowOff>123825</xdr:rowOff>
    </xdr:to>
    <xdr:sp macro="[0]!Re_referrals" textlink="">
      <xdr:nvSpPr>
        <xdr:cNvPr id="973871" name="Right Arrow 50"/>
        <xdr:cNvSpPr>
          <a:spLocks noChangeAspect="1" noChangeArrowheads="1"/>
        </xdr:cNvSpPr>
      </xdr:nvSpPr>
      <xdr:spPr bwMode="auto">
        <a:xfrm>
          <a:off x="8610600" y="44005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58</xdr:row>
      <xdr:rowOff>47625</xdr:rowOff>
    </xdr:from>
    <xdr:to>
      <xdr:col>6</xdr:col>
      <xdr:colOff>333375</xdr:colOff>
      <xdr:row>60</xdr:row>
      <xdr:rowOff>9525</xdr:rowOff>
    </xdr:to>
    <xdr:sp macro="[0]!Assessments" textlink="">
      <xdr:nvSpPr>
        <xdr:cNvPr id="973872" name="Right Arrow 50"/>
        <xdr:cNvSpPr>
          <a:spLocks noChangeAspect="1" noChangeArrowheads="1"/>
        </xdr:cNvSpPr>
      </xdr:nvSpPr>
      <xdr:spPr bwMode="auto">
        <a:xfrm>
          <a:off x="8610600" y="87820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63</xdr:row>
      <xdr:rowOff>95250</xdr:rowOff>
    </xdr:from>
    <xdr:to>
      <xdr:col>6</xdr:col>
      <xdr:colOff>333375</xdr:colOff>
      <xdr:row>65</xdr:row>
      <xdr:rowOff>57150</xdr:rowOff>
    </xdr:to>
    <xdr:sp macro="[0]!CiN" textlink="">
      <xdr:nvSpPr>
        <xdr:cNvPr id="973873" name="Right Arrow 50"/>
        <xdr:cNvSpPr>
          <a:spLocks noChangeAspect="1" noChangeArrowheads="1"/>
        </xdr:cNvSpPr>
      </xdr:nvSpPr>
      <xdr:spPr bwMode="auto">
        <a:xfrm>
          <a:off x="8610600" y="86582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68</xdr:row>
      <xdr:rowOff>95250</xdr:rowOff>
    </xdr:from>
    <xdr:to>
      <xdr:col>6</xdr:col>
      <xdr:colOff>333375</xdr:colOff>
      <xdr:row>70</xdr:row>
      <xdr:rowOff>57150</xdr:rowOff>
    </xdr:to>
    <xdr:sp macro="[0]!Sec_47" textlink="">
      <xdr:nvSpPr>
        <xdr:cNvPr id="973874" name="Right Arrow 50"/>
        <xdr:cNvSpPr>
          <a:spLocks noChangeAspect="1" noChangeArrowheads="1"/>
        </xdr:cNvSpPr>
      </xdr:nvSpPr>
      <xdr:spPr bwMode="auto">
        <a:xfrm>
          <a:off x="8610600" y="93726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74</xdr:row>
      <xdr:rowOff>95250</xdr:rowOff>
    </xdr:from>
    <xdr:to>
      <xdr:col>6</xdr:col>
      <xdr:colOff>333375</xdr:colOff>
      <xdr:row>76</xdr:row>
      <xdr:rowOff>57150</xdr:rowOff>
    </xdr:to>
    <xdr:sp macro="[0]!ICPC" textlink="">
      <xdr:nvSpPr>
        <xdr:cNvPr id="973875" name="Right Arrow 50"/>
        <xdr:cNvSpPr>
          <a:spLocks noChangeAspect="1" noChangeArrowheads="1"/>
        </xdr:cNvSpPr>
      </xdr:nvSpPr>
      <xdr:spPr bwMode="auto">
        <a:xfrm>
          <a:off x="8610600" y="102298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102</xdr:row>
      <xdr:rowOff>85725</xdr:rowOff>
    </xdr:from>
    <xdr:to>
      <xdr:col>6</xdr:col>
      <xdr:colOff>333375</xdr:colOff>
      <xdr:row>103</xdr:row>
      <xdr:rowOff>190500</xdr:rowOff>
    </xdr:to>
    <xdr:sp macro="[0]!CPP" textlink="">
      <xdr:nvSpPr>
        <xdr:cNvPr id="973876" name="Right Arrow 50"/>
        <xdr:cNvSpPr>
          <a:spLocks noChangeAspect="1" noChangeArrowheads="1"/>
        </xdr:cNvSpPr>
      </xdr:nvSpPr>
      <xdr:spPr bwMode="auto">
        <a:xfrm>
          <a:off x="8610600" y="115062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107</xdr:row>
      <xdr:rowOff>95250</xdr:rowOff>
    </xdr:from>
    <xdr:to>
      <xdr:col>6</xdr:col>
      <xdr:colOff>333375</xdr:colOff>
      <xdr:row>109</xdr:row>
      <xdr:rowOff>57150</xdr:rowOff>
    </xdr:to>
    <xdr:sp macro="[0]!Court" textlink="">
      <xdr:nvSpPr>
        <xdr:cNvPr id="973877" name="Right Arrow 50"/>
        <xdr:cNvSpPr>
          <a:spLocks noChangeAspect="1" noChangeArrowheads="1"/>
        </xdr:cNvSpPr>
      </xdr:nvSpPr>
      <xdr:spPr bwMode="auto">
        <a:xfrm>
          <a:off x="8610600" y="154019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editAs="oneCell">
    <xdr:from>
      <xdr:col>6</xdr:col>
      <xdr:colOff>57150</xdr:colOff>
      <xdr:row>112</xdr:row>
      <xdr:rowOff>95250</xdr:rowOff>
    </xdr:from>
    <xdr:to>
      <xdr:col>6</xdr:col>
      <xdr:colOff>333375</xdr:colOff>
      <xdr:row>114</xdr:row>
      <xdr:rowOff>57150</xdr:rowOff>
    </xdr:to>
    <xdr:sp macro="[0]!LAC" textlink="">
      <xdr:nvSpPr>
        <xdr:cNvPr id="973878" name="Right Arrow 50"/>
        <xdr:cNvSpPr>
          <a:spLocks noChangeAspect="1" noChangeArrowheads="1"/>
        </xdr:cNvSpPr>
      </xdr:nvSpPr>
      <xdr:spPr bwMode="auto">
        <a:xfrm>
          <a:off x="8610600" y="174593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oneCellAnchor>
    <xdr:from>
      <xdr:col>6</xdr:col>
      <xdr:colOff>57150</xdr:colOff>
      <xdr:row>25</xdr:row>
      <xdr:rowOff>95250</xdr:rowOff>
    </xdr:from>
    <xdr:ext cx="276225" cy="247650"/>
    <xdr:sp macro="[0]!RferralSource" textlink="">
      <xdr:nvSpPr>
        <xdr:cNvPr id="26" name="Right Arrow 50"/>
        <xdr:cNvSpPr>
          <a:spLocks noChangeAspect="1" noChangeArrowheads="1"/>
        </xdr:cNvSpPr>
      </xdr:nvSpPr>
      <xdr:spPr bwMode="auto">
        <a:xfrm>
          <a:off x="8610600" y="26479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oneCellAnchor>
  <xdr:oneCellAnchor>
    <xdr:from>
      <xdr:col>6</xdr:col>
      <xdr:colOff>57150</xdr:colOff>
      <xdr:row>117</xdr:row>
      <xdr:rowOff>38100</xdr:rowOff>
    </xdr:from>
    <xdr:ext cx="276225" cy="247650"/>
    <xdr:sp macro="[0]!Adoption" textlink="">
      <xdr:nvSpPr>
        <xdr:cNvPr id="30" name="Right Arrow 50"/>
        <xdr:cNvSpPr>
          <a:spLocks noChangeAspect="1" noChangeArrowheads="1"/>
        </xdr:cNvSpPr>
      </xdr:nvSpPr>
      <xdr:spPr bwMode="auto">
        <a:xfrm>
          <a:off x="8610600" y="181165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oneCellAnchor>
  <xdr:oneCellAnchor>
    <xdr:from>
      <xdr:col>6</xdr:col>
      <xdr:colOff>57150</xdr:colOff>
      <xdr:row>120</xdr:row>
      <xdr:rowOff>66675</xdr:rowOff>
    </xdr:from>
    <xdr:ext cx="276225" cy="247650"/>
    <xdr:sp macro="[0]!Sources" textlink="">
      <xdr:nvSpPr>
        <xdr:cNvPr id="31" name="Right Arrow 50"/>
        <xdr:cNvSpPr>
          <a:spLocks noChangeAspect="1" noChangeArrowheads="1"/>
        </xdr:cNvSpPr>
      </xdr:nvSpPr>
      <xdr:spPr bwMode="auto">
        <a:xfrm>
          <a:off x="8610600" y="200120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oneCellAnchor>
  <xdr:twoCellAnchor editAs="absolute">
    <xdr:from>
      <xdr:col>3</xdr:col>
      <xdr:colOff>4543425</xdr:colOff>
      <xdr:row>0</xdr:row>
      <xdr:rowOff>38100</xdr:rowOff>
    </xdr:from>
    <xdr:to>
      <xdr:col>8</xdr:col>
      <xdr:colOff>0</xdr:colOff>
      <xdr:row>3</xdr:row>
      <xdr:rowOff>95250</xdr:rowOff>
    </xdr:to>
    <xdr:sp macro="" textlink="">
      <xdr:nvSpPr>
        <xdr:cNvPr id="32" name="AutoShape 310"/>
        <xdr:cNvSpPr>
          <a:spLocks noChangeArrowheads="1"/>
        </xdr:cNvSpPr>
      </xdr:nvSpPr>
      <xdr:spPr bwMode="auto">
        <a:xfrm>
          <a:off x="645795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22</xdr:col>
      <xdr:colOff>133350</xdr:colOff>
      <xdr:row>0</xdr:row>
      <xdr:rowOff>38100</xdr:rowOff>
    </xdr:from>
    <xdr:to>
      <xdr:col>27</xdr:col>
      <xdr:colOff>257175</xdr:colOff>
      <xdr:row>3</xdr:row>
      <xdr:rowOff>95250</xdr:rowOff>
    </xdr:to>
    <xdr:sp macro="" textlink="">
      <xdr:nvSpPr>
        <xdr:cNvPr id="979969" name="AutoShape 8"/>
        <xdr:cNvSpPr>
          <a:spLocks noChangeArrowheads="1"/>
        </xdr:cNvSpPr>
      </xdr:nvSpPr>
      <xdr:spPr bwMode="auto">
        <a:xfrm>
          <a:off x="645795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Coverage</a:t>
          </a:r>
        </a:p>
        <a:p>
          <a:pPr algn="ctr" rtl="0">
            <a:defRPr sz="1000"/>
          </a:pPr>
          <a:endParaRPr lang="en-GB" sz="1200" b="1" i="0" u="none" strike="noStrike" baseline="0">
            <a:solidFill>
              <a:srgbClr val="FFFFFF"/>
            </a:solidFill>
            <a:latin typeface="Arial"/>
            <a:cs typeface="Arial"/>
          </a:endParaRPr>
        </a:p>
      </xdr:txBody>
    </xdr:sp>
    <xdr:clientData/>
  </xdr:twoCellAnchor>
  <xdr:twoCellAnchor editAs="oneCell">
    <xdr:from>
      <xdr:col>0</xdr:col>
      <xdr:colOff>9525</xdr:colOff>
      <xdr:row>2</xdr:row>
      <xdr:rowOff>38100</xdr:rowOff>
    </xdr:from>
    <xdr:to>
      <xdr:col>1</xdr:col>
      <xdr:colOff>47625</xdr:colOff>
      <xdr:row>3</xdr:row>
      <xdr:rowOff>238125</xdr:rowOff>
    </xdr:to>
    <xdr:pic>
      <xdr:nvPicPr>
        <xdr:cNvPr id="979970"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oneCell">
    <xdr:from>
      <xdr:col>0</xdr:col>
      <xdr:colOff>9525</xdr:colOff>
      <xdr:row>2</xdr:row>
      <xdr:rowOff>38100</xdr:rowOff>
    </xdr:from>
    <xdr:to>
      <xdr:col>1</xdr:col>
      <xdr:colOff>47625</xdr:colOff>
      <xdr:row>3</xdr:row>
      <xdr:rowOff>238125</xdr:rowOff>
    </xdr:to>
    <xdr:pic macro="[0]!Home">
      <xdr:nvPicPr>
        <xdr:cNvPr id="979971"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247650</xdr:colOff>
      <xdr:row>0</xdr:row>
      <xdr:rowOff>38100</xdr:rowOff>
    </xdr:from>
    <xdr:to>
      <xdr:col>17</xdr:col>
      <xdr:colOff>219075</xdr:colOff>
      <xdr:row>3</xdr:row>
      <xdr:rowOff>95250</xdr:rowOff>
    </xdr:to>
    <xdr:sp macro="" textlink="">
      <xdr:nvSpPr>
        <xdr:cNvPr id="9224" name="AutoShape 7"/>
        <xdr:cNvSpPr>
          <a:spLocks noChangeArrowheads="1"/>
        </xdr:cNvSpPr>
      </xdr:nvSpPr>
      <xdr:spPr bwMode="auto">
        <a:xfrm>
          <a:off x="6457950"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Population</a:t>
          </a:r>
        </a:p>
      </xdr:txBody>
    </xdr:sp>
    <xdr:clientData/>
  </xdr:twoCellAnchor>
  <xdr:twoCellAnchor editAs="oneCell">
    <xdr:from>
      <xdr:col>0</xdr:col>
      <xdr:colOff>9525</xdr:colOff>
      <xdr:row>2</xdr:row>
      <xdr:rowOff>38100</xdr:rowOff>
    </xdr:from>
    <xdr:to>
      <xdr:col>1</xdr:col>
      <xdr:colOff>47625</xdr:colOff>
      <xdr:row>3</xdr:row>
      <xdr:rowOff>238125</xdr:rowOff>
    </xdr:to>
    <xdr:pic macro="[0]!Home">
      <xdr:nvPicPr>
        <xdr:cNvPr id="9260"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8</xdr:col>
      <xdr:colOff>0</xdr:colOff>
      <xdr:row>6</xdr:row>
      <xdr:rowOff>0</xdr:rowOff>
    </xdr:from>
    <xdr:to>
      <xdr:col>17</xdr:col>
      <xdr:colOff>0</xdr:colOff>
      <xdr:row>41</xdr:row>
      <xdr:rowOff>0</xdr:rowOff>
    </xdr:to>
    <xdr:graphicFrame macro="">
      <xdr:nvGraphicFramePr>
        <xdr:cNvPr id="9261"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45" name="Down Arrow 44"/>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46" name="Down Arrow 45"/>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7" name="Down Arrow 46"/>
        <xdr:cNvSpPr/>
      </xdr:nvSpPr>
      <xdr:spPr>
        <a:xfrm flipV="1">
          <a:off x="9210675" y="1323022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92350"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92352"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twoCellAnchor>
    <xdr:from>
      <xdr:col>10</xdr:col>
      <xdr:colOff>0</xdr:colOff>
      <xdr:row>93</xdr:row>
      <xdr:rowOff>0</xdr:rowOff>
    </xdr:from>
    <xdr:to>
      <xdr:col>20</xdr:col>
      <xdr:colOff>0</xdr:colOff>
      <xdr:row>128</xdr:row>
      <xdr:rowOff>0</xdr:rowOff>
    </xdr:to>
    <xdr:graphicFrame macro="">
      <xdr:nvGraphicFramePr>
        <xdr:cNvPr id="92888"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93</xdr:row>
      <xdr:rowOff>0</xdr:rowOff>
    </xdr:from>
    <xdr:to>
      <xdr:col>10</xdr:col>
      <xdr:colOff>1</xdr:colOff>
      <xdr:row>128</xdr:row>
      <xdr:rowOff>0</xdr:rowOff>
    </xdr:to>
    <xdr:graphicFrame macro="">
      <xdr:nvGraphicFramePr>
        <xdr:cNvPr id="92924"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92989"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92990"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92991" name="Oval 831"/>
        <xdr:cNvSpPr>
          <a:spLocks noChangeArrowheads="1"/>
        </xdr:cNvSpPr>
      </xdr:nvSpPr>
      <xdr:spPr bwMode="auto">
        <a:xfrm>
          <a:off x="4219575" y="263747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92992"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2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6" name="Down Arrow 15"/>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13</xdr:col>
      <xdr:colOff>361950</xdr:colOff>
      <xdr:row>88</xdr:row>
      <xdr:rowOff>38100</xdr:rowOff>
    </xdr:from>
    <xdr:to>
      <xdr:col>20</xdr:col>
      <xdr:colOff>180975</xdr:colOff>
      <xdr:row>91</xdr:row>
      <xdr:rowOff>95250</xdr:rowOff>
    </xdr:to>
    <xdr:sp macro="" textlink="">
      <xdr:nvSpPr>
        <xdr:cNvPr id="19"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twoCellAnchor>
    <xdr:from>
      <xdr:col>10</xdr:col>
      <xdr:colOff>38100</xdr:colOff>
      <xdr:row>137</xdr:row>
      <xdr:rowOff>0</xdr:rowOff>
    </xdr:from>
    <xdr:to>
      <xdr:col>20</xdr:col>
      <xdr:colOff>0</xdr:colOff>
      <xdr:row>172</xdr:row>
      <xdr:rowOff>0</xdr:rowOff>
    </xdr:to>
    <xdr:graphicFrame macro="">
      <xdr:nvGraphicFramePr>
        <xdr:cNvPr id="2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13</xdr:col>
      <xdr:colOff>361950</xdr:colOff>
      <xdr:row>132</xdr:row>
      <xdr:rowOff>47625</xdr:rowOff>
    </xdr:from>
    <xdr:to>
      <xdr:col>20</xdr:col>
      <xdr:colOff>180975</xdr:colOff>
      <xdr:row>135</xdr:row>
      <xdr:rowOff>104775</xdr:rowOff>
    </xdr:to>
    <xdr:sp macro="" textlink="">
      <xdr:nvSpPr>
        <xdr:cNvPr id="22" name="AutoShape 32"/>
        <xdr:cNvSpPr>
          <a:spLocks noChangeArrowheads="1"/>
        </xdr:cNvSpPr>
      </xdr:nvSpPr>
      <xdr:spPr bwMode="auto">
        <a:xfrm>
          <a:off x="6438900" y="202787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oneCellAnchor>
    <xdr:from>
      <xdr:col>0</xdr:col>
      <xdr:colOff>9525</xdr:colOff>
      <xdr:row>2</xdr:row>
      <xdr:rowOff>38100</xdr:rowOff>
    </xdr:from>
    <xdr:ext cx="304800" cy="342900"/>
    <xdr:pic macro="[0]!Home">
      <xdr:nvPicPr>
        <xdr:cNvPr id="24" name="Picture 35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twoCellAnchor editAs="absolute">
    <xdr:from>
      <xdr:col>13</xdr:col>
      <xdr:colOff>361950</xdr:colOff>
      <xdr:row>0</xdr:row>
      <xdr:rowOff>47625</xdr:rowOff>
    </xdr:from>
    <xdr:to>
      <xdr:col>20</xdr:col>
      <xdr:colOff>180975</xdr:colOff>
      <xdr:row>3</xdr:row>
      <xdr:rowOff>104775</xdr:rowOff>
    </xdr:to>
    <xdr:sp macro="" textlink="">
      <xdr:nvSpPr>
        <xdr:cNvPr id="25" name="AutoShape 32"/>
        <xdr:cNvSpPr>
          <a:spLocks noChangeArrowheads="1"/>
        </xdr:cNvSpPr>
      </xdr:nvSpPr>
      <xdr:spPr bwMode="auto">
        <a:xfrm>
          <a:off x="6438900" y="4762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28575</xdr:colOff>
      <xdr:row>81</xdr:row>
      <xdr:rowOff>114300</xdr:rowOff>
    </xdr:from>
    <xdr:to>
      <xdr:col>14</xdr:col>
      <xdr:colOff>276225</xdr:colOff>
      <xdr:row>82</xdr:row>
      <xdr:rowOff>123823</xdr:rowOff>
    </xdr:to>
    <xdr:sp macro="[0]!Referral_s" textlink="">
      <xdr:nvSpPr>
        <xdr:cNvPr id="2" name="Down Arrow 1"/>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9</xdr:col>
      <xdr:colOff>200025</xdr:colOff>
      <xdr:row>0</xdr:row>
      <xdr:rowOff>28575</xdr:rowOff>
    </xdr:from>
    <xdr:to>
      <xdr:col>14</xdr:col>
      <xdr:colOff>0</xdr:colOff>
      <xdr:row>3</xdr:row>
      <xdr:rowOff>85725</xdr:rowOff>
    </xdr:to>
    <xdr:sp macro="" textlink="">
      <xdr:nvSpPr>
        <xdr:cNvPr id="4" name="AutoShape 32"/>
        <xdr:cNvSpPr>
          <a:spLocks noChangeArrowheads="1"/>
        </xdr:cNvSpPr>
      </xdr:nvSpPr>
      <xdr:spPr bwMode="auto">
        <a:xfrm>
          <a:off x="6457950" y="28575"/>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 Source</a:t>
          </a:r>
        </a:p>
      </xdr:txBody>
    </xdr:sp>
    <xdr:clientData/>
  </xdr:twoCellAnchor>
  <xdr:twoCellAnchor editAs="absolute">
    <xdr:from>
      <xdr:col>9</xdr:col>
      <xdr:colOff>200025</xdr:colOff>
      <xdr:row>41</xdr:row>
      <xdr:rowOff>38100</xdr:rowOff>
    </xdr:from>
    <xdr:to>
      <xdr:col>14</xdr:col>
      <xdr:colOff>0</xdr:colOff>
      <xdr:row>44</xdr:row>
      <xdr:rowOff>114300</xdr:rowOff>
    </xdr:to>
    <xdr:sp macro="" textlink="">
      <xdr:nvSpPr>
        <xdr:cNvPr id="5" name="AutoShape 32"/>
        <xdr:cNvSpPr>
          <a:spLocks noChangeArrowheads="1"/>
        </xdr:cNvSpPr>
      </xdr:nvSpPr>
      <xdr:spPr bwMode="auto">
        <a:xfrm>
          <a:off x="645795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Referral Source</a:t>
          </a:r>
        </a:p>
      </xdr:txBody>
    </xdr:sp>
    <xdr:clientData/>
  </xdr:twoCellAnchor>
  <xdr:twoCellAnchor>
    <xdr:from>
      <xdr:col>1</xdr:col>
      <xdr:colOff>0</xdr:colOff>
      <xdr:row>46</xdr:row>
      <xdr:rowOff>0</xdr:rowOff>
    </xdr:from>
    <xdr:to>
      <xdr:col>13</xdr:col>
      <xdr:colOff>9525</xdr:colOff>
      <xdr:row>81</xdr:row>
      <xdr:rowOff>0</xdr:rowOff>
    </xdr:to>
    <xdr:graphicFrame macro="">
      <xdr:nvGraphicFramePr>
        <xdr:cNvPr id="9"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2</xdr:row>
      <xdr:rowOff>38100</xdr:rowOff>
    </xdr:from>
    <xdr:to>
      <xdr:col>1</xdr:col>
      <xdr:colOff>47625</xdr:colOff>
      <xdr:row>3</xdr:row>
      <xdr:rowOff>238125</xdr:rowOff>
    </xdr:to>
    <xdr:pic>
      <xdr:nvPicPr>
        <xdr:cNvPr id="10" name="Picture 3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oneCell">
    <xdr:from>
      <xdr:col>0</xdr:col>
      <xdr:colOff>9525</xdr:colOff>
      <xdr:row>2</xdr:row>
      <xdr:rowOff>38100</xdr:rowOff>
    </xdr:from>
    <xdr:to>
      <xdr:col>1</xdr:col>
      <xdr:colOff>47625</xdr:colOff>
      <xdr:row>3</xdr:row>
      <xdr:rowOff>238125</xdr:rowOff>
    </xdr:to>
    <xdr:pic macro="[0]!Home">
      <xdr:nvPicPr>
        <xdr:cNvPr id="11" name="Picture 3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14</xdr:col>
      <xdr:colOff>28575</xdr:colOff>
      <xdr:row>37</xdr:row>
      <xdr:rowOff>114300</xdr:rowOff>
    </xdr:from>
    <xdr:to>
      <xdr:col>14</xdr:col>
      <xdr:colOff>276225</xdr:colOff>
      <xdr:row>38</xdr:row>
      <xdr:rowOff>123823</xdr:rowOff>
    </xdr:to>
    <xdr:sp macro="[0]!Referral_s" textlink="">
      <xdr:nvSpPr>
        <xdr:cNvPr id="13" name="Down Arrow 45"/>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16" name="Down Arrow 15"/>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absolute">
    <xdr:from>
      <xdr:col>13</xdr:col>
      <xdr:colOff>361950</xdr:colOff>
      <xdr:row>132</xdr:row>
      <xdr:rowOff>38100</xdr:rowOff>
    </xdr:from>
    <xdr:to>
      <xdr:col>20</xdr:col>
      <xdr:colOff>180975</xdr:colOff>
      <xdr:row>135</xdr:row>
      <xdr:rowOff>95250</xdr:rowOff>
    </xdr:to>
    <xdr:sp macro="" textlink="">
      <xdr:nvSpPr>
        <xdr:cNvPr id="17"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Re-referrals</a:t>
          </a:r>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xdr:from>
      <xdr:col>10</xdr:col>
      <xdr:colOff>0</xdr:colOff>
      <xdr:row>93</xdr:row>
      <xdr:rowOff>0</xdr:rowOff>
    </xdr:from>
    <xdr:to>
      <xdr:col>20</xdr:col>
      <xdr:colOff>0</xdr:colOff>
      <xdr:row>129</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129</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13</xdr:col>
      <xdr:colOff>361950</xdr:colOff>
      <xdr:row>132</xdr:row>
      <xdr:rowOff>38100</xdr:rowOff>
    </xdr:from>
    <xdr:to>
      <xdr:col>20</xdr:col>
      <xdr:colOff>180975</xdr:colOff>
      <xdr:row>135</xdr:row>
      <xdr:rowOff>95250</xdr:rowOff>
    </xdr:to>
    <xdr:sp macro="" textlink="">
      <xdr:nvSpPr>
        <xdr:cNvPr id="18"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xdr:from>
      <xdr:col>21</xdr:col>
      <xdr:colOff>47625</xdr:colOff>
      <xdr:row>262</xdr:row>
      <xdr:rowOff>114300</xdr:rowOff>
    </xdr:from>
    <xdr:to>
      <xdr:col>21</xdr:col>
      <xdr:colOff>295275</xdr:colOff>
      <xdr:row>263</xdr:row>
      <xdr:rowOff>123823</xdr:rowOff>
    </xdr:to>
    <xdr:sp macro="[0]!Macro8" textlink="">
      <xdr:nvSpPr>
        <xdr:cNvPr id="19" name="Down Arrow 18"/>
        <xdr:cNvSpPr/>
      </xdr:nvSpPr>
      <xdr:spPr>
        <a:xfrm flipV="1">
          <a:off x="9229725" y="330231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0</xdr:colOff>
      <xdr:row>225</xdr:row>
      <xdr:rowOff>0</xdr:rowOff>
    </xdr:from>
    <xdr:to>
      <xdr:col>19</xdr:col>
      <xdr:colOff>504825</xdr:colOff>
      <xdr:row>261</xdr:row>
      <xdr:rowOff>0</xdr:rowOff>
    </xdr:to>
    <xdr:graphicFrame macro="">
      <xdr:nvGraphicFramePr>
        <xdr:cNvPr id="21" name="Chart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13</xdr:col>
      <xdr:colOff>361950</xdr:colOff>
      <xdr:row>220</xdr:row>
      <xdr:rowOff>38100</xdr:rowOff>
    </xdr:from>
    <xdr:to>
      <xdr:col>20</xdr:col>
      <xdr:colOff>180975</xdr:colOff>
      <xdr:row>223</xdr:row>
      <xdr:rowOff>95250</xdr:rowOff>
    </xdr:to>
    <xdr:sp macro="" textlink="">
      <xdr:nvSpPr>
        <xdr:cNvPr id="32" name="AutoShape 32"/>
        <xdr:cNvSpPr>
          <a:spLocks noChangeArrowheads="1"/>
        </xdr:cNvSpPr>
      </xdr:nvSpPr>
      <xdr:spPr bwMode="auto">
        <a:xfrm>
          <a:off x="6438900" y="270129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twoCellAnchor>
    <xdr:from>
      <xdr:col>21</xdr:col>
      <xdr:colOff>47625</xdr:colOff>
      <xdr:row>174</xdr:row>
      <xdr:rowOff>114300</xdr:rowOff>
    </xdr:from>
    <xdr:to>
      <xdr:col>21</xdr:col>
      <xdr:colOff>295275</xdr:colOff>
      <xdr:row>175</xdr:row>
      <xdr:rowOff>123823</xdr:rowOff>
    </xdr:to>
    <xdr:sp macro="[0]!Macro8" textlink="">
      <xdr:nvSpPr>
        <xdr:cNvPr id="37" name="Down Arrow 36"/>
        <xdr:cNvSpPr/>
      </xdr:nvSpPr>
      <xdr:spPr>
        <a:xfrm flipV="1">
          <a:off x="9229725" y="330231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137</xdr:row>
      <xdr:rowOff>0</xdr:rowOff>
    </xdr:from>
    <xdr:to>
      <xdr:col>20</xdr:col>
      <xdr:colOff>0</xdr:colOff>
      <xdr:row>173</xdr:row>
      <xdr:rowOff>0</xdr:rowOff>
    </xdr:to>
    <xdr:graphicFrame macro="">
      <xdr:nvGraphicFramePr>
        <xdr:cNvPr id="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361950</xdr:colOff>
      <xdr:row>132</xdr:row>
      <xdr:rowOff>38100</xdr:rowOff>
    </xdr:from>
    <xdr:to>
      <xdr:col>20</xdr:col>
      <xdr:colOff>180975</xdr:colOff>
      <xdr:row>135</xdr:row>
      <xdr:rowOff>95250</xdr:rowOff>
    </xdr:to>
    <xdr:sp macro="" textlink="">
      <xdr:nvSpPr>
        <xdr:cNvPr id="39"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oneCellAnchor>
    <xdr:from>
      <xdr:col>13</xdr:col>
      <xdr:colOff>361950</xdr:colOff>
      <xdr:row>176</xdr:row>
      <xdr:rowOff>38100</xdr:rowOff>
    </xdr:from>
    <xdr:ext cx="2733675" cy="628650"/>
    <xdr:sp macro="" textlink="">
      <xdr:nvSpPr>
        <xdr:cNvPr id="42"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oneCellAnchor>
  <xdr:twoCellAnchor>
    <xdr:from>
      <xdr:col>21</xdr:col>
      <xdr:colOff>47625</xdr:colOff>
      <xdr:row>218</xdr:row>
      <xdr:rowOff>114300</xdr:rowOff>
    </xdr:from>
    <xdr:to>
      <xdr:col>21</xdr:col>
      <xdr:colOff>295275</xdr:colOff>
      <xdr:row>219</xdr:row>
      <xdr:rowOff>123823</xdr:rowOff>
    </xdr:to>
    <xdr:sp macro="[0]!Macro8" textlink="">
      <xdr:nvSpPr>
        <xdr:cNvPr id="43" name="Down Arrow 42"/>
        <xdr:cNvSpPr/>
      </xdr:nvSpPr>
      <xdr:spPr>
        <a:xfrm flipV="1">
          <a:off x="9229725" y="267366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10</xdr:col>
      <xdr:colOff>38100</xdr:colOff>
      <xdr:row>181</xdr:row>
      <xdr:rowOff>0</xdr:rowOff>
    </xdr:from>
    <xdr:to>
      <xdr:col>20</xdr:col>
      <xdr:colOff>0</xdr:colOff>
      <xdr:row>217</xdr:row>
      <xdr:rowOff>0</xdr:rowOff>
    </xdr:to>
    <xdr:graphicFrame macro="">
      <xdr:nvGraphicFramePr>
        <xdr:cNvPr id="4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13</xdr:col>
      <xdr:colOff>361950</xdr:colOff>
      <xdr:row>176</xdr:row>
      <xdr:rowOff>38100</xdr:rowOff>
    </xdr:from>
    <xdr:to>
      <xdr:col>20</xdr:col>
      <xdr:colOff>180975</xdr:colOff>
      <xdr:row>179</xdr:row>
      <xdr:rowOff>95250</xdr:rowOff>
    </xdr:to>
    <xdr:sp macro="" textlink="">
      <xdr:nvSpPr>
        <xdr:cNvPr id="45" name="AutoShape 32"/>
        <xdr:cNvSpPr>
          <a:spLocks noChangeArrowheads="1"/>
        </xdr:cNvSpPr>
      </xdr:nvSpPr>
      <xdr:spPr bwMode="auto">
        <a:xfrm>
          <a:off x="6438900" y="202692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Assessments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47625</xdr:colOff>
      <xdr:row>42</xdr:row>
      <xdr:rowOff>114300</xdr:rowOff>
    </xdr:from>
    <xdr:to>
      <xdr:col>21</xdr:col>
      <xdr:colOff>295275</xdr:colOff>
      <xdr:row>43</xdr:row>
      <xdr:rowOff>123823</xdr:rowOff>
    </xdr:to>
    <xdr:sp macro="[0]!Macro8" textlink="">
      <xdr:nvSpPr>
        <xdr:cNvPr id="2" name="Down Arrow 1"/>
        <xdr:cNvSpPr/>
      </xdr:nvSpPr>
      <xdr:spPr>
        <a:xfrm flipV="1">
          <a:off x="9229725" y="65055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86</xdr:row>
      <xdr:rowOff>114300</xdr:rowOff>
    </xdr:from>
    <xdr:to>
      <xdr:col>21</xdr:col>
      <xdr:colOff>295275</xdr:colOff>
      <xdr:row>87</xdr:row>
      <xdr:rowOff>123823</xdr:rowOff>
    </xdr:to>
    <xdr:sp macro="[0]!Macro8" textlink="">
      <xdr:nvSpPr>
        <xdr:cNvPr id="3" name="Down Arrow 2"/>
        <xdr:cNvSpPr/>
      </xdr:nvSpPr>
      <xdr:spPr>
        <a:xfrm flipV="1">
          <a:off x="9229725" y="132492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21</xdr:col>
      <xdr:colOff>47625</xdr:colOff>
      <xdr:row>130</xdr:row>
      <xdr:rowOff>114300</xdr:rowOff>
    </xdr:from>
    <xdr:to>
      <xdr:col>21</xdr:col>
      <xdr:colOff>295275</xdr:colOff>
      <xdr:row>131</xdr:row>
      <xdr:rowOff>123823</xdr:rowOff>
    </xdr:to>
    <xdr:sp macro="[0]!Macro8" textlink="">
      <xdr:nvSpPr>
        <xdr:cNvPr id="4" name="Down Arrow 3"/>
        <xdr:cNvSpPr/>
      </xdr:nvSpPr>
      <xdr:spPr>
        <a:xfrm flipV="1">
          <a:off x="9229725" y="19992975"/>
          <a:ext cx="247650" cy="219073"/>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9525</xdr:colOff>
      <xdr:row>2</xdr:row>
      <xdr:rowOff>38100</xdr:rowOff>
    </xdr:from>
    <xdr:to>
      <xdr:col>1</xdr:col>
      <xdr:colOff>123825</xdr:colOff>
      <xdr:row>3</xdr:row>
      <xdr:rowOff>238125</xdr:rowOff>
    </xdr:to>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525" y="4667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13</xdr:col>
      <xdr:colOff>361950</xdr:colOff>
      <xdr:row>0</xdr:row>
      <xdr:rowOff>38100</xdr:rowOff>
    </xdr:from>
    <xdr:to>
      <xdr:col>20</xdr:col>
      <xdr:colOff>180975</xdr:colOff>
      <xdr:row>3</xdr:row>
      <xdr:rowOff>95250</xdr:rowOff>
    </xdr:to>
    <xdr:sp macro="" textlink="">
      <xdr:nvSpPr>
        <xdr:cNvPr id="6" name="AutoShape 32"/>
        <xdr:cNvSpPr>
          <a:spLocks noChangeArrowheads="1"/>
        </xdr:cNvSpPr>
      </xdr:nvSpPr>
      <xdr:spPr bwMode="auto">
        <a:xfrm>
          <a:off x="6438900" y="381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Children in Need</a:t>
          </a:r>
        </a:p>
      </xdr:txBody>
    </xdr:sp>
    <xdr:clientData/>
  </xdr:twoCellAnchor>
  <xdr:twoCellAnchor editAs="absolute">
    <xdr:from>
      <xdr:col>13</xdr:col>
      <xdr:colOff>361950</xdr:colOff>
      <xdr:row>44</xdr:row>
      <xdr:rowOff>38100</xdr:rowOff>
    </xdr:from>
    <xdr:to>
      <xdr:col>20</xdr:col>
      <xdr:colOff>180975</xdr:colOff>
      <xdr:row>47</xdr:row>
      <xdr:rowOff>95250</xdr:rowOff>
    </xdr:to>
    <xdr:sp macro="" textlink="">
      <xdr:nvSpPr>
        <xdr:cNvPr id="7" name="AutoShape 32"/>
        <xdr:cNvSpPr>
          <a:spLocks noChangeArrowheads="1"/>
        </xdr:cNvSpPr>
      </xdr:nvSpPr>
      <xdr:spPr bwMode="auto">
        <a:xfrm>
          <a:off x="6438900" y="67818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Children in Need</a:t>
          </a:r>
        </a:p>
      </xdr:txBody>
    </xdr:sp>
    <xdr:clientData/>
  </xdr:twoCellAnchor>
  <xdr:twoCellAnchor editAs="absolute">
    <xdr:from>
      <xdr:col>13</xdr:col>
      <xdr:colOff>361950</xdr:colOff>
      <xdr:row>88</xdr:row>
      <xdr:rowOff>38100</xdr:rowOff>
    </xdr:from>
    <xdr:to>
      <xdr:col>20</xdr:col>
      <xdr:colOff>180975</xdr:colOff>
      <xdr:row>91</xdr:row>
      <xdr:rowOff>95250</xdr:rowOff>
    </xdr:to>
    <xdr:sp macro="" textlink="">
      <xdr:nvSpPr>
        <xdr:cNvPr id="8" name="AutoShape 32"/>
        <xdr:cNvSpPr>
          <a:spLocks noChangeArrowheads="1"/>
        </xdr:cNvSpPr>
      </xdr:nvSpPr>
      <xdr:spPr bwMode="auto">
        <a:xfrm>
          <a:off x="6438900" y="13525500"/>
          <a:ext cx="2733675" cy="62865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a:p>
          <a:pPr algn="ctr" rtl="0">
            <a:defRPr sz="1000"/>
          </a:pPr>
          <a:r>
            <a:rPr lang="en-GB" sz="1200" b="1" i="0" u="none" strike="noStrike" baseline="0">
              <a:solidFill>
                <a:srgbClr val="FFFFFF"/>
              </a:solidFill>
              <a:latin typeface="Arial"/>
              <a:cs typeface="Arial"/>
            </a:rPr>
            <a:t>Children in Need</a:t>
          </a:r>
        </a:p>
      </xdr:txBody>
    </xdr:sp>
    <xdr:clientData/>
  </xdr:twoCellAnchor>
  <xdr:twoCellAnchor>
    <xdr:from>
      <xdr:col>10</xdr:col>
      <xdr:colOff>0</xdr:colOff>
      <xdr:row>93</xdr:row>
      <xdr:rowOff>0</xdr:rowOff>
    </xdr:from>
    <xdr:to>
      <xdr:col>20</xdr:col>
      <xdr:colOff>0</xdr:colOff>
      <xdr:row>128</xdr:row>
      <xdr:rowOff>0</xdr:rowOff>
    </xdr:to>
    <xdr:graphicFrame macro="">
      <xdr:nvGraphicFramePr>
        <xdr:cNvPr id="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93</xdr:row>
      <xdr:rowOff>0</xdr:rowOff>
    </xdr:from>
    <xdr:to>
      <xdr:col>10</xdr:col>
      <xdr:colOff>1</xdr:colOff>
      <xdr:row>128</xdr:row>
      <xdr:rowOff>0</xdr:rowOff>
    </xdr:to>
    <xdr:graphicFrame macro="">
      <xdr:nvGraphicFramePr>
        <xdr:cNvPr id="1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83</xdr:row>
      <xdr:rowOff>76200</xdr:rowOff>
    </xdr:from>
    <xdr:to>
      <xdr:col>10</xdr:col>
      <xdr:colOff>419100</xdr:colOff>
      <xdr:row>83</xdr:row>
      <xdr:rowOff>76200</xdr:rowOff>
    </xdr:to>
    <xdr:sp macro="" textlink="">
      <xdr:nvSpPr>
        <xdr:cNvPr id="11" name="Line 282"/>
        <xdr:cNvSpPr>
          <a:spLocks noChangeShapeType="1"/>
        </xdr:cNvSpPr>
      </xdr:nvSpPr>
      <xdr:spPr bwMode="auto">
        <a:xfrm>
          <a:off x="4686300" y="12782550"/>
          <a:ext cx="323850" cy="0"/>
        </a:xfrm>
        <a:prstGeom prst="line">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47625</xdr:colOff>
      <xdr:row>83</xdr:row>
      <xdr:rowOff>76200</xdr:rowOff>
    </xdr:from>
    <xdr:to>
      <xdr:col>15</xdr:col>
      <xdr:colOff>371475</xdr:colOff>
      <xdr:row>83</xdr:row>
      <xdr:rowOff>76200</xdr:rowOff>
    </xdr:to>
    <xdr:sp macro="" textlink="">
      <xdr:nvSpPr>
        <xdr:cNvPr id="12" name="Line 283"/>
        <xdr:cNvSpPr>
          <a:spLocks noChangeShapeType="1"/>
        </xdr:cNvSpPr>
      </xdr:nvSpPr>
      <xdr:spPr bwMode="auto">
        <a:xfrm>
          <a:off x="7115175" y="12782550"/>
          <a:ext cx="323850" cy="0"/>
        </a:xfrm>
        <a:prstGeom prst="line">
          <a:avLst/>
        </a:prstGeom>
        <a:noFill/>
        <a:ln w="19050">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219075</xdr:colOff>
      <xdr:row>84</xdr:row>
      <xdr:rowOff>38100</xdr:rowOff>
    </xdr:from>
    <xdr:to>
      <xdr:col>10</xdr:col>
      <xdr:colOff>295275</xdr:colOff>
      <xdr:row>84</xdr:row>
      <xdr:rowOff>114300</xdr:rowOff>
    </xdr:to>
    <xdr:sp macro="" textlink="">
      <xdr:nvSpPr>
        <xdr:cNvPr id="13" name="Oval 831"/>
        <xdr:cNvSpPr>
          <a:spLocks noChangeArrowheads="1"/>
        </xdr:cNvSpPr>
      </xdr:nvSpPr>
      <xdr:spPr bwMode="auto">
        <a:xfrm>
          <a:off x="4810125" y="12887325"/>
          <a:ext cx="76200" cy="76200"/>
        </a:xfrm>
        <a:prstGeom prst="ellipse">
          <a:avLst/>
        </a:prstGeom>
        <a:solidFill>
          <a:srgbClr xmlns:mc="http://schemas.openxmlformats.org/markup-compatibility/2006" xmlns:a14="http://schemas.microsoft.com/office/drawing/2010/main" val="6FEB8D" mc:Ignorable="a14" a14:legacySpreadsheetColorIndex="11"/>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49</xdr:row>
      <xdr:rowOff>0</xdr:rowOff>
    </xdr:from>
    <xdr:to>
      <xdr:col>20</xdr:col>
      <xdr:colOff>0</xdr:colOff>
      <xdr:row>82</xdr:row>
      <xdr:rowOff>142874</xdr:rowOff>
    </xdr:to>
    <xdr:graphicFrame macro="">
      <xdr:nvGraphicFramePr>
        <xdr:cNvPr id="14" name="Chart 8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10</xdr:col>
      <xdr:colOff>0</xdr:colOff>
      <xdr:row>85</xdr:row>
      <xdr:rowOff>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14%20Annual%20Benchmarking%20Report%20v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ildren's%20Social%20Care/LA%20Benchmarking/Benchmarking%20Reports%20(working%20files)/Annual%20Reports/4-%202012-13%20ESCC%20SN/LA%20Annual%20Benchmarking%20Report%202012-13%20ESCC%20SN%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Home"/>
      <sheetName val="Coverage"/>
      <sheetName val="Population"/>
      <sheetName val="CAF_EHA"/>
      <sheetName val="Referrals"/>
      <sheetName val="Referral Source"/>
      <sheetName val="Re-referrals"/>
      <sheetName val="Assessments"/>
      <sheetName val="Children in Need"/>
      <sheetName val="Section 47 Enquiries"/>
      <sheetName val="Initial CP Conferences"/>
      <sheetName val="Child Protection Plans"/>
      <sheetName val="Court Applications"/>
      <sheetName val="Looked After Children"/>
      <sheetName val="Adoption_RO_SGO"/>
      <sheetName val="Sources"/>
      <sheetName val="2013-14 Annual Benchmarking Rep"/>
    </sheetNames>
    <sheetDataSet>
      <sheetData sheetId="0"/>
      <sheetData sheetId="1">
        <row r="12">
          <cell r="B12" t="str">
            <v>(none)</v>
          </cell>
          <cell r="J12" t="str">
            <v>Bracknell Forest</v>
          </cell>
        </row>
        <row r="13">
          <cell r="J13" t="str">
            <v>Brighton &amp; Hove</v>
          </cell>
        </row>
        <row r="14">
          <cell r="J14" t="str">
            <v>Buckinghamshire</v>
          </cell>
        </row>
        <row r="15">
          <cell r="J15" t="str">
            <v>East Sussex</v>
          </cell>
        </row>
        <row r="16">
          <cell r="J16" t="str">
            <v>Gloucestershire</v>
          </cell>
        </row>
        <row r="17">
          <cell r="J17" t="str">
            <v>Hampshire</v>
          </cell>
        </row>
        <row r="18">
          <cell r="J18" t="str">
            <v>Isle of Wight</v>
          </cell>
        </row>
        <row r="19">
          <cell r="J19" t="str">
            <v>Kent</v>
          </cell>
        </row>
        <row r="20">
          <cell r="J20" t="str">
            <v>Medway</v>
          </cell>
        </row>
        <row r="21">
          <cell r="J21" t="str">
            <v>Milton Keynes</v>
          </cell>
        </row>
        <row r="22">
          <cell r="J22" t="str">
            <v>Oxfordshire</v>
          </cell>
        </row>
        <row r="23">
          <cell r="J23" t="str">
            <v>Portsmouth</v>
          </cell>
        </row>
        <row r="24">
          <cell r="J24" t="str">
            <v>Reading</v>
          </cell>
        </row>
        <row r="25">
          <cell r="J25" t="str">
            <v>Slough</v>
          </cell>
        </row>
        <row r="26">
          <cell r="J26" t="str">
            <v>Southampton</v>
          </cell>
        </row>
        <row r="27">
          <cell r="J27" t="str">
            <v>Surrey</v>
          </cell>
        </row>
        <row r="28">
          <cell r="J28" t="str">
            <v>West Berkshire</v>
          </cell>
        </row>
        <row r="29">
          <cell r="J29" t="str">
            <v>West Sussex</v>
          </cell>
        </row>
        <row r="30">
          <cell r="J30" t="str">
            <v>Windsor &amp; Maidenhead</v>
          </cell>
        </row>
        <row r="31">
          <cell r="J31" t="str">
            <v>Wokingham</v>
          </cell>
        </row>
        <row r="32">
          <cell r="J32" t="str">
            <v>(none)</v>
          </cell>
        </row>
      </sheetData>
      <sheetData sheetId="2"/>
      <sheetData sheetId="3">
        <row r="12">
          <cell r="C12">
            <v>26900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Home"/>
      <sheetName val="Population"/>
      <sheetName val="Referrals"/>
      <sheetName val="Re-referrals"/>
      <sheetName val="Assessments"/>
      <sheetName val="Children in Need"/>
      <sheetName val="Section 47 Enquiries"/>
      <sheetName val="Initial CP Conferences"/>
      <sheetName val="Child Protection Plans"/>
      <sheetName val="Court Applications"/>
      <sheetName val="Looked After Children"/>
      <sheetName val="Adoption_RO_SGO"/>
      <sheetName val="Sources"/>
    </sheetNames>
    <sheetDataSet>
      <sheetData sheetId="0"/>
      <sheetData sheetId="1">
        <row r="5">
          <cell r="U5" t="str">
            <v>Devon</v>
          </cell>
        </row>
        <row r="6">
          <cell r="U6" t="str">
            <v>Dorset</v>
          </cell>
        </row>
        <row r="7">
          <cell r="U7" t="str">
            <v>East Sussex</v>
          </cell>
        </row>
        <row r="8">
          <cell r="U8" t="str">
            <v>Essex</v>
          </cell>
        </row>
        <row r="9">
          <cell r="U9" t="str">
            <v>Gloucestershire</v>
          </cell>
        </row>
        <row r="10">
          <cell r="U10" t="str">
            <v>Kent</v>
          </cell>
        </row>
        <row r="11">
          <cell r="U11" t="str">
            <v>North Somerset</v>
          </cell>
        </row>
        <row r="12">
          <cell r="U12" t="str">
            <v>Shropshire</v>
          </cell>
        </row>
        <row r="13">
          <cell r="U13" t="str">
            <v>Suffolk</v>
          </cell>
        </row>
        <row r="14">
          <cell r="U14" t="str">
            <v>West Sussex</v>
          </cell>
        </row>
        <row r="15">
          <cell r="U15" t="str">
            <v>Worcestershire</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46C0A"/>
        </a:solidFill>
        <a:ln w="25400" cap="flat" cmpd="sng" algn="ctr">
          <a:solidFill>
            <a:srgbClr val="984807"/>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a:lstStyle/>
    </a:spDef>
    <a:lnDef>
      <a:spPr bwMode="auto">
        <a:xfrm>
          <a:off x="0" y="0"/>
          <a:ext cx="1" cy="1"/>
        </a:xfrm>
        <a:custGeom>
          <a:avLst/>
          <a:gdLst/>
          <a:ahLst/>
          <a:cxnLst/>
          <a:rect l="0" t="0" r="0" b="0"/>
          <a:pathLst/>
        </a:custGeom>
        <a:solidFill>
          <a:srgbClr val="E46C0A"/>
        </a:solidFill>
        <a:ln w="25400" cap="flat" cmpd="sng" algn="ctr">
          <a:solidFill>
            <a:srgbClr val="984807"/>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0"/>
  <sheetViews>
    <sheetView showRowColHeaders="0" tabSelected="1" workbookViewId="0">
      <selection activeCell="B19" sqref="B19:J21"/>
    </sheetView>
  </sheetViews>
  <sheetFormatPr defaultRowHeight="11.25" customHeight="1" x14ac:dyDescent="0.2"/>
  <cols>
    <col min="1" max="1" width="4" style="1" customWidth="1"/>
    <col min="2" max="2" width="17.140625" style="1" customWidth="1"/>
    <col min="3" max="3" width="31.42578125" style="1" customWidth="1"/>
    <col min="4" max="4" width="4.28515625" style="1" customWidth="1"/>
    <col min="5" max="5" width="17.140625" style="2" customWidth="1"/>
    <col min="6" max="6" width="31.42578125" style="1" customWidth="1"/>
    <col min="7" max="7" width="4.28515625" style="1" customWidth="1"/>
    <col min="8" max="8" width="14.140625" style="1" customWidth="1"/>
    <col min="9" max="9" width="5.7109375" style="1" customWidth="1"/>
    <col min="10" max="10" width="4.28515625" style="1" customWidth="1"/>
    <col min="11" max="11" width="4" style="1" customWidth="1"/>
    <col min="12" max="12" width="12.140625" style="1" bestFit="1" customWidth="1"/>
    <col min="13" max="16384" width="9.140625" style="1"/>
  </cols>
  <sheetData>
    <row r="1" spans="1:13" ht="21" customHeight="1" x14ac:dyDescent="0.2">
      <c r="A1" s="53"/>
      <c r="B1" s="54"/>
      <c r="C1" s="54"/>
      <c r="D1" s="54"/>
      <c r="E1" s="38"/>
      <c r="F1" s="54"/>
      <c r="G1" s="54"/>
      <c r="H1" s="54"/>
      <c r="I1" s="54"/>
      <c r="J1" s="54"/>
      <c r="K1" s="55"/>
    </row>
    <row r="2" spans="1:13" ht="18" x14ac:dyDescent="0.25">
      <c r="A2" s="56"/>
      <c r="B2" s="9"/>
      <c r="C2" s="6"/>
      <c r="D2" s="6"/>
      <c r="E2" s="3"/>
      <c r="F2" s="6"/>
      <c r="G2" s="6"/>
      <c r="H2" s="6"/>
      <c r="I2" s="6"/>
      <c r="J2" s="6"/>
      <c r="K2" s="69"/>
      <c r="L2" s="17"/>
    </row>
    <row r="3" spans="1:13" ht="13.5" customHeight="1" x14ac:dyDescent="0.2">
      <c r="A3" s="56"/>
      <c r="B3" s="6"/>
      <c r="C3" s="6"/>
      <c r="D3" s="6"/>
      <c r="E3" s="616" t="s">
        <v>255</v>
      </c>
      <c r="F3" s="617"/>
      <c r="G3" s="617"/>
      <c r="H3" s="617"/>
      <c r="I3" s="617"/>
      <c r="J3" s="617"/>
      <c r="K3" s="57"/>
    </row>
    <row r="4" spans="1:13" ht="13.5" customHeight="1" x14ac:dyDescent="0.2">
      <c r="A4" s="56"/>
      <c r="B4" s="6"/>
      <c r="C4" s="6"/>
      <c r="D4" s="6"/>
      <c r="E4" s="617"/>
      <c r="F4" s="617"/>
      <c r="G4" s="617"/>
      <c r="H4" s="617"/>
      <c r="I4" s="617"/>
      <c r="J4" s="617"/>
      <c r="K4" s="57"/>
    </row>
    <row r="5" spans="1:13" ht="11.25" customHeight="1" x14ac:dyDescent="0.2">
      <c r="A5" s="56"/>
      <c r="B5" s="6"/>
      <c r="C5" s="6"/>
      <c r="D5" s="6"/>
      <c r="E5" s="617"/>
      <c r="F5" s="617"/>
      <c r="G5" s="617"/>
      <c r="H5" s="617"/>
      <c r="I5" s="617"/>
      <c r="J5" s="617"/>
      <c r="K5" s="57"/>
    </row>
    <row r="6" spans="1:13" ht="33.75" customHeight="1" thickBot="1" x14ac:dyDescent="0.25">
      <c r="A6" s="56"/>
      <c r="B6" s="68"/>
      <c r="C6" s="68"/>
      <c r="D6" s="68"/>
      <c r="E6" s="618"/>
      <c r="F6" s="618"/>
      <c r="G6" s="618"/>
      <c r="H6" s="618"/>
      <c r="I6" s="618"/>
      <c r="J6" s="618"/>
      <c r="K6" s="70"/>
    </row>
    <row r="7" spans="1:13" ht="18" customHeight="1" thickTop="1" x14ac:dyDescent="0.25">
      <c r="A7" s="56"/>
      <c r="B7" s="6"/>
      <c r="C7" s="6"/>
      <c r="D7" s="6"/>
      <c r="E7" s="6"/>
      <c r="G7" s="120"/>
      <c r="H7" s="120"/>
      <c r="I7" s="120"/>
      <c r="J7" s="121" t="s">
        <v>195</v>
      </c>
      <c r="K7" s="57"/>
    </row>
    <row r="8" spans="1:13" ht="7.5" customHeight="1" x14ac:dyDescent="0.2">
      <c r="A8" s="56"/>
      <c r="B8" s="6"/>
      <c r="C8" s="6"/>
      <c r="D8" s="6"/>
      <c r="E8" s="6"/>
      <c r="F8" s="6"/>
      <c r="G8" s="6"/>
      <c r="H8" s="6"/>
      <c r="I8" s="6"/>
      <c r="J8" s="6"/>
      <c r="K8" s="57"/>
    </row>
    <row r="9" spans="1:13" ht="12" customHeight="1" x14ac:dyDescent="0.2">
      <c r="A9" s="56"/>
      <c r="B9" s="6"/>
      <c r="C9" s="6"/>
      <c r="D9" s="6"/>
      <c r="E9" s="6"/>
      <c r="F9" s="6"/>
      <c r="G9" s="6"/>
      <c r="H9" s="6"/>
      <c r="I9" s="6"/>
      <c r="J9" s="6"/>
      <c r="K9" s="57"/>
    </row>
    <row r="10" spans="1:13" ht="11.25" customHeight="1" x14ac:dyDescent="0.2">
      <c r="A10" s="56"/>
      <c r="B10" s="6"/>
      <c r="C10" s="6"/>
      <c r="D10" s="6"/>
      <c r="E10" s="6"/>
      <c r="F10" s="6"/>
      <c r="G10" s="6"/>
      <c r="H10" s="6"/>
      <c r="I10" s="6"/>
      <c r="J10" s="6"/>
      <c r="K10" s="57"/>
      <c r="M10" s="27"/>
    </row>
    <row r="11" spans="1:13" ht="11.25" customHeight="1" x14ac:dyDescent="0.2">
      <c r="A11" s="56"/>
      <c r="B11" s="6"/>
      <c r="C11" s="6"/>
      <c r="D11" s="6"/>
      <c r="E11" s="6"/>
      <c r="F11" s="6"/>
      <c r="G11" s="6"/>
      <c r="H11" s="6"/>
      <c r="I11" s="6"/>
      <c r="J11" s="6"/>
      <c r="K11" s="57"/>
    </row>
    <row r="12" spans="1:13" ht="11.25" customHeight="1" x14ac:dyDescent="0.2">
      <c r="A12" s="56"/>
      <c r="B12" s="6"/>
      <c r="C12" s="6"/>
      <c r="D12" s="6"/>
      <c r="E12" s="6"/>
      <c r="F12" s="6"/>
      <c r="G12" s="6"/>
      <c r="H12" s="6"/>
      <c r="I12" s="6"/>
      <c r="J12" s="6"/>
      <c r="K12" s="57"/>
    </row>
    <row r="13" spans="1:13" ht="15" customHeight="1" x14ac:dyDescent="0.25">
      <c r="A13" s="56"/>
      <c r="B13" s="620" t="s">
        <v>79</v>
      </c>
      <c r="C13" s="621"/>
      <c r="D13" s="621"/>
      <c r="E13" s="621"/>
      <c r="F13" s="621"/>
      <c r="G13" s="621"/>
      <c r="H13" s="621"/>
      <c r="I13" s="621"/>
      <c r="J13" s="621"/>
      <c r="K13" s="57"/>
    </row>
    <row r="14" spans="1:13" ht="9" customHeight="1" x14ac:dyDescent="0.2">
      <c r="A14" s="56"/>
      <c r="B14" s="126"/>
      <c r="C14" s="126"/>
      <c r="D14" s="126"/>
      <c r="E14" s="126"/>
      <c r="F14" s="126"/>
      <c r="G14" s="126"/>
      <c r="H14" s="126"/>
      <c r="I14" s="126"/>
      <c r="J14" s="126"/>
      <c r="K14" s="57"/>
    </row>
    <row r="15" spans="1:13" ht="12.75" customHeight="1" x14ac:dyDescent="0.2">
      <c r="A15" s="56"/>
      <c r="B15" s="625" t="s">
        <v>256</v>
      </c>
      <c r="C15" s="626"/>
      <c r="D15" s="626"/>
      <c r="E15" s="626"/>
      <c r="F15" s="626"/>
      <c r="G15" s="626"/>
      <c r="H15" s="626"/>
      <c r="I15" s="626"/>
      <c r="J15" s="626"/>
      <c r="K15" s="57"/>
    </row>
    <row r="16" spans="1:13" ht="12.75" customHeight="1" x14ac:dyDescent="0.2">
      <c r="A16" s="56"/>
      <c r="B16" s="626"/>
      <c r="C16" s="626"/>
      <c r="D16" s="626"/>
      <c r="E16" s="626"/>
      <c r="F16" s="626"/>
      <c r="G16" s="626"/>
      <c r="H16" s="626"/>
      <c r="I16" s="626"/>
      <c r="J16" s="626"/>
      <c r="K16" s="57"/>
    </row>
    <row r="17" spans="1:11" ht="13.5" customHeight="1" x14ac:dyDescent="0.2">
      <c r="A17" s="56"/>
      <c r="B17" s="626"/>
      <c r="C17" s="626"/>
      <c r="D17" s="626"/>
      <c r="E17" s="626"/>
      <c r="F17" s="626"/>
      <c r="G17" s="626"/>
      <c r="H17" s="626"/>
      <c r="I17" s="626"/>
      <c r="J17" s="626"/>
      <c r="K17" s="57"/>
    </row>
    <row r="18" spans="1:11" ht="13.5" customHeight="1" x14ac:dyDescent="0.2">
      <c r="A18" s="56"/>
      <c r="B18" s="626"/>
      <c r="C18" s="626"/>
      <c r="D18" s="626"/>
      <c r="E18" s="626"/>
      <c r="F18" s="626"/>
      <c r="G18" s="626"/>
      <c r="H18" s="626"/>
      <c r="I18" s="626"/>
      <c r="J18" s="626"/>
      <c r="K18" s="57"/>
    </row>
    <row r="19" spans="1:11" ht="9" customHeight="1" x14ac:dyDescent="0.2">
      <c r="A19" s="56"/>
      <c r="B19" s="627" t="s">
        <v>118</v>
      </c>
      <c r="C19" s="627"/>
      <c r="D19" s="627"/>
      <c r="E19" s="627"/>
      <c r="F19" s="627"/>
      <c r="G19" s="627"/>
      <c r="H19" s="627"/>
      <c r="I19" s="628"/>
      <c r="J19" s="628"/>
      <c r="K19" s="57"/>
    </row>
    <row r="20" spans="1:11" ht="13.5" customHeight="1" x14ac:dyDescent="0.2">
      <c r="A20" s="56"/>
      <c r="B20" s="627"/>
      <c r="C20" s="627"/>
      <c r="D20" s="627"/>
      <c r="E20" s="627"/>
      <c r="F20" s="627"/>
      <c r="G20" s="627"/>
      <c r="H20" s="627"/>
      <c r="I20" s="628"/>
      <c r="J20" s="628"/>
      <c r="K20" s="57"/>
    </row>
    <row r="21" spans="1:11" ht="13.5" customHeight="1" x14ac:dyDescent="0.2">
      <c r="A21" s="56"/>
      <c r="B21" s="629"/>
      <c r="C21" s="629"/>
      <c r="D21" s="629"/>
      <c r="E21" s="629"/>
      <c r="F21" s="629"/>
      <c r="G21" s="629"/>
      <c r="H21" s="629"/>
      <c r="I21" s="629"/>
      <c r="J21" s="629"/>
      <c r="K21" s="57"/>
    </row>
    <row r="22" spans="1:11" ht="9" customHeight="1" x14ac:dyDescent="0.2">
      <c r="A22" s="56"/>
      <c r="B22" s="127"/>
      <c r="C22" s="128"/>
      <c r="D22" s="128"/>
      <c r="E22" s="128"/>
      <c r="F22" s="128"/>
      <c r="G22" s="128"/>
      <c r="H22" s="128"/>
      <c r="I22" s="128"/>
      <c r="J22" s="127"/>
      <c r="K22" s="57"/>
    </row>
    <row r="23" spans="1:11" ht="11.25" customHeight="1" x14ac:dyDescent="0.2">
      <c r="A23" s="56"/>
      <c r="B23" s="6"/>
      <c r="C23" s="6"/>
      <c r="D23" s="119"/>
      <c r="E23" s="119"/>
      <c r="F23" s="119"/>
      <c r="G23" s="119"/>
      <c r="H23" s="119"/>
      <c r="I23" s="119"/>
      <c r="J23" s="119"/>
      <c r="K23" s="57"/>
    </row>
    <row r="24" spans="1:11" ht="12.75" x14ac:dyDescent="0.2">
      <c r="A24" s="56"/>
      <c r="B24" s="71"/>
      <c r="C24" s="23"/>
      <c r="D24" s="23"/>
      <c r="E24" s="3"/>
      <c r="F24" s="6"/>
      <c r="G24" s="6"/>
      <c r="H24" s="6"/>
      <c r="I24" s="6"/>
      <c r="J24" s="6"/>
      <c r="K24" s="57"/>
    </row>
    <row r="25" spans="1:11" ht="15" customHeight="1" x14ac:dyDescent="0.2">
      <c r="A25" s="622" t="s">
        <v>75</v>
      </c>
      <c r="B25" s="623"/>
      <c r="C25" s="623"/>
      <c r="D25" s="623"/>
      <c r="E25" s="623"/>
      <c r="F25" s="623"/>
      <c r="G25" s="623"/>
      <c r="H25" s="623"/>
      <c r="I25" s="623"/>
      <c r="J25" s="623"/>
      <c r="K25" s="624"/>
    </row>
    <row r="26" spans="1:11" ht="13.5" customHeight="1" x14ac:dyDescent="0.2">
      <c r="A26" s="56"/>
      <c r="B26" s="6"/>
      <c r="D26" s="6"/>
      <c r="E26" s="6"/>
      <c r="F26" s="6"/>
      <c r="G26" s="6"/>
      <c r="H26" s="6"/>
      <c r="I26" s="6"/>
      <c r="J26" s="6"/>
      <c r="K26" s="57"/>
    </row>
    <row r="27" spans="1:11" x14ac:dyDescent="0.2">
      <c r="A27" s="56"/>
      <c r="B27" s="6"/>
      <c r="C27" s="6"/>
      <c r="D27" s="6"/>
      <c r="E27" s="6"/>
      <c r="F27" s="6"/>
      <c r="G27" s="6"/>
      <c r="H27" s="6"/>
      <c r="I27" s="6"/>
      <c r="J27" s="6"/>
      <c r="K27" s="57"/>
    </row>
    <row r="28" spans="1:11" ht="12.75" x14ac:dyDescent="0.2">
      <c r="A28" s="56"/>
      <c r="B28" s="619"/>
      <c r="C28" s="619"/>
      <c r="D28" s="6"/>
      <c r="K28" s="57"/>
    </row>
    <row r="29" spans="1:11" x14ac:dyDescent="0.2">
      <c r="A29" s="56"/>
      <c r="B29" s="619"/>
      <c r="C29" s="619"/>
      <c r="D29" s="6"/>
      <c r="E29" s="6"/>
      <c r="F29" s="6"/>
      <c r="G29" s="6"/>
      <c r="H29" s="6"/>
      <c r="I29" s="6"/>
      <c r="J29" s="6"/>
      <c r="K29" s="57"/>
    </row>
    <row r="30" spans="1:11" ht="10.5" customHeight="1" x14ac:dyDescent="0.2">
      <c r="A30" s="56"/>
      <c r="B30" s="6"/>
      <c r="C30" s="6"/>
      <c r="D30" s="6"/>
      <c r="E30" s="6"/>
      <c r="F30" s="6"/>
      <c r="G30" s="6"/>
      <c r="H30" s="6"/>
      <c r="I30" s="6"/>
      <c r="J30" s="6"/>
      <c r="K30" s="57"/>
    </row>
    <row r="31" spans="1:11" ht="12" x14ac:dyDescent="0.2">
      <c r="A31" s="56"/>
      <c r="B31" s="123"/>
      <c r="C31" s="124"/>
      <c r="D31" s="6"/>
      <c r="E31" s="6"/>
      <c r="I31" s="6"/>
      <c r="J31" s="6"/>
      <c r="K31" s="57"/>
    </row>
    <row r="32" spans="1:11" ht="10.5" customHeight="1" x14ac:dyDescent="0.2">
      <c r="A32" s="56"/>
      <c r="B32" s="18"/>
      <c r="C32" s="122"/>
      <c r="D32" s="6"/>
      <c r="E32" s="6"/>
      <c r="F32" s="6"/>
      <c r="I32" s="6"/>
      <c r="J32" s="6"/>
      <c r="K32" s="57"/>
    </row>
    <row r="33" spans="1:12" s="19" customFormat="1" ht="12" x14ac:dyDescent="0.2">
      <c r="A33" s="72"/>
      <c r="B33" s="20"/>
      <c r="C33" s="125" t="s">
        <v>112</v>
      </c>
      <c r="D33" s="6" t="s">
        <v>130</v>
      </c>
      <c r="E33" s="6"/>
      <c r="F33" s="6"/>
      <c r="I33" s="6"/>
      <c r="J33" s="6"/>
      <c r="K33" s="73"/>
    </row>
    <row r="34" spans="1:12" s="19" customFormat="1" ht="12.75" x14ac:dyDescent="0.2">
      <c r="A34" s="72"/>
      <c r="B34" s="20"/>
      <c r="C34" s="124"/>
      <c r="D34" s="6"/>
      <c r="E34" s="6"/>
      <c r="F34" s="6"/>
      <c r="G34" s="22"/>
      <c r="H34" s="22"/>
      <c r="I34" s="22"/>
      <c r="J34" s="22"/>
      <c r="K34" s="73"/>
    </row>
    <row r="35" spans="1:12" s="19" customFormat="1" ht="10.5" customHeight="1" x14ac:dyDescent="0.2">
      <c r="A35" s="72"/>
      <c r="B35" s="18"/>
      <c r="C35" s="18"/>
      <c r="G35" s="6"/>
      <c r="H35" s="6"/>
      <c r="I35" s="6"/>
      <c r="J35" s="6"/>
      <c r="K35" s="73"/>
    </row>
    <row r="36" spans="1:12" ht="12.75" x14ac:dyDescent="0.2">
      <c r="A36" s="56"/>
      <c r="B36" s="123"/>
      <c r="C36" s="124"/>
      <c r="G36" s="20"/>
      <c r="H36" s="21"/>
      <c r="I36" s="18"/>
      <c r="J36" s="18"/>
      <c r="K36" s="57"/>
    </row>
    <row r="37" spans="1:12" ht="12.75" x14ac:dyDescent="0.2">
      <c r="A37" s="56"/>
      <c r="B37" s="18"/>
      <c r="C37" s="122"/>
      <c r="G37" s="20"/>
      <c r="H37" s="18"/>
      <c r="I37" s="18"/>
      <c r="J37" s="18"/>
      <c r="K37" s="57"/>
    </row>
    <row r="38" spans="1:12" ht="12.75" x14ac:dyDescent="0.2">
      <c r="A38" s="56"/>
      <c r="B38" s="20"/>
      <c r="C38" s="124"/>
      <c r="D38" s="18"/>
      <c r="E38" s="3"/>
      <c r="F38" s="6"/>
      <c r="G38" s="20"/>
      <c r="H38" s="18"/>
      <c r="I38" s="18"/>
      <c r="J38" s="18"/>
      <c r="K38" s="57"/>
      <c r="L38" s="24"/>
    </row>
    <row r="39" spans="1:12" ht="12.75" x14ac:dyDescent="0.2">
      <c r="A39" s="56"/>
      <c r="B39" s="20"/>
      <c r="C39" s="124"/>
      <c r="D39" s="6"/>
      <c r="E39" s="6"/>
      <c r="F39" s="6"/>
      <c r="G39" s="6"/>
      <c r="H39" s="6"/>
      <c r="I39" s="6"/>
      <c r="J39" s="6"/>
      <c r="K39" s="57"/>
      <c r="L39" s="24"/>
    </row>
    <row r="40" spans="1:12" ht="21" customHeight="1" thickBot="1" x14ac:dyDescent="0.25">
      <c r="A40" s="60"/>
      <c r="B40" s="61"/>
      <c r="C40" s="61"/>
      <c r="D40" s="61"/>
      <c r="E40" s="46"/>
      <c r="F40" s="61"/>
      <c r="G40" s="61"/>
      <c r="H40" s="61"/>
      <c r="I40" s="61"/>
      <c r="J40" s="61"/>
      <c r="K40" s="62"/>
    </row>
  </sheetData>
  <sheetProtection sheet="1" objects="1" scenarios="1" selectLockedCells="1" selectUnlockedCells="1"/>
  <mergeCells count="6">
    <mergeCell ref="E3:J6"/>
    <mergeCell ref="B28:C29"/>
    <mergeCell ref="B13:J13"/>
    <mergeCell ref="A25:K25"/>
    <mergeCell ref="B15:J18"/>
    <mergeCell ref="B19:J21"/>
  </mergeCells>
  <phoneticPr fontId="3" type="noConversion"/>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&amp;C&amp;F&amp;RPage &amp;P</oddFooter>
    <firstFooter>&amp;C&amp;"Arial,Bold"&amp;F</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39"/>
  </sheetPr>
  <dimension ref="A1:AI168"/>
  <sheetViews>
    <sheetView showRowColHeaders="0" topLeftCell="A118" workbookViewId="0">
      <selection activeCell="B153" sqref="B153:G154"/>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4" width="21.85546875" style="228" hidden="1" customWidth="1"/>
    <col min="25" max="25" width="30.28515625" style="228" hidden="1" customWidth="1"/>
    <col min="26" max="27" width="17" style="228" hidden="1" customWidth="1"/>
    <col min="28" max="28" width="7.5703125" style="32" hidden="1" customWidth="1"/>
    <col min="29" max="29" width="15.7109375" style="32" hidden="1" customWidth="1"/>
    <col min="30" max="31" width="17" style="32" hidden="1" customWidth="1"/>
    <col min="32" max="32" width="5.7109375" style="32" customWidth="1"/>
    <col min="33" max="33" width="10.140625" style="25" customWidth="1"/>
    <col min="34" max="34" width="10.140625" style="28" customWidth="1"/>
    <col min="35" max="16384" width="9.140625" style="27"/>
  </cols>
  <sheetData>
    <row r="1" spans="1:34" ht="15" customHeight="1" x14ac:dyDescent="0.2">
      <c r="L1" s="28"/>
      <c r="M1" s="28"/>
      <c r="N1" s="28"/>
      <c r="O1" s="28"/>
      <c r="P1" s="28"/>
      <c r="Q1" s="28"/>
      <c r="R1" s="28"/>
      <c r="S1" s="28"/>
      <c r="T1" s="28"/>
    </row>
    <row r="2" spans="1:34" ht="18.75" thickBot="1" x14ac:dyDescent="0.3">
      <c r="A2" s="48" t="s">
        <v>1</v>
      </c>
      <c r="B2" s="45"/>
      <c r="C2" s="45"/>
      <c r="D2" s="45"/>
      <c r="E2" s="45"/>
      <c r="F2" s="45"/>
      <c r="G2" s="45"/>
      <c r="H2" s="45"/>
      <c r="I2" s="45"/>
      <c r="J2" s="45"/>
      <c r="K2" s="46"/>
      <c r="L2" s="45"/>
      <c r="M2" s="45"/>
      <c r="N2" s="45"/>
      <c r="O2" s="45"/>
      <c r="P2" s="45"/>
      <c r="Q2" s="45"/>
      <c r="R2" s="45"/>
      <c r="S2" s="45"/>
      <c r="T2" s="45"/>
      <c r="U2" s="28"/>
    </row>
    <row r="3" spans="1:34" ht="11.25" customHeight="1" x14ac:dyDescent="0.2">
      <c r="A3" s="28"/>
      <c r="B3" s="28"/>
      <c r="C3" s="28"/>
      <c r="D3" s="28"/>
      <c r="E3" s="28"/>
      <c r="F3" s="28"/>
      <c r="G3" s="28"/>
      <c r="H3" s="28"/>
      <c r="I3" s="28"/>
      <c r="J3" s="28"/>
      <c r="K3" s="3"/>
      <c r="L3" s="28"/>
      <c r="M3" s="28"/>
      <c r="N3" s="28"/>
      <c r="O3" s="28"/>
      <c r="P3" s="28"/>
      <c r="Q3" s="28"/>
      <c r="R3" s="28"/>
      <c r="S3" s="28"/>
      <c r="T3" s="28"/>
    </row>
    <row r="4" spans="1:34" ht="21" customHeight="1" thickBot="1" x14ac:dyDescent="0.25">
      <c r="X4" s="229"/>
    </row>
    <row r="5" spans="1:34"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4" ht="11.25" customHeight="1" x14ac:dyDescent="0.2">
      <c r="A6" s="40"/>
      <c r="B6" s="28"/>
      <c r="C6" s="28"/>
      <c r="D6" s="28"/>
      <c r="E6" s="28"/>
      <c r="F6" s="28"/>
      <c r="G6" s="28"/>
      <c r="H6" s="28"/>
      <c r="I6" s="28"/>
      <c r="J6" s="28"/>
      <c r="K6" s="98"/>
      <c r="L6" s="130"/>
      <c r="M6" s="130"/>
      <c r="N6" s="130"/>
      <c r="O6" s="130"/>
      <c r="P6" s="130"/>
      <c r="Q6" s="102"/>
      <c r="R6" s="102"/>
      <c r="S6" s="102"/>
      <c r="T6" s="102"/>
      <c r="U6" s="105"/>
    </row>
    <row r="7" spans="1:34" s="30" customFormat="1" ht="11.25" customHeight="1" x14ac:dyDescent="0.2">
      <c r="A7" s="42"/>
      <c r="B7" s="699" t="s">
        <v>157</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4"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4"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46" t="s">
        <v>135</v>
      </c>
      <c r="S9" s="747"/>
      <c r="T9" s="748"/>
      <c r="U9" s="105"/>
    </row>
    <row r="10" spans="1:34" ht="11.25" customHeight="1" x14ac:dyDescent="0.2">
      <c r="A10" s="40"/>
      <c r="B10" s="178"/>
      <c r="C10" s="259"/>
      <c r="D10" s="703"/>
      <c r="E10" s="703"/>
      <c r="F10" s="703"/>
      <c r="G10" s="703"/>
      <c r="H10" s="703"/>
      <c r="I10" s="718"/>
      <c r="J10" s="261"/>
      <c r="K10" s="706"/>
      <c r="L10" s="706"/>
      <c r="M10" s="706"/>
      <c r="N10" s="706"/>
      <c r="O10" s="706"/>
      <c r="P10" s="715"/>
      <c r="Q10" s="242"/>
      <c r="R10" s="749"/>
      <c r="S10" s="750"/>
      <c r="T10" s="751"/>
      <c r="U10" s="105"/>
      <c r="AE10" s="424" t="s">
        <v>219</v>
      </c>
    </row>
    <row r="11" spans="1:34"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379" t="s">
        <v>134</v>
      </c>
      <c r="S11" s="380" t="s">
        <v>136</v>
      </c>
      <c r="T11" s="381" t="s">
        <v>94</v>
      </c>
      <c r="U11" s="105"/>
      <c r="Y11" s="312" t="str">
        <f>K9</f>
        <v>Rate per 10,000 0-17 Year Olds</v>
      </c>
      <c r="Z11" s="692" t="s">
        <v>142</v>
      </c>
      <c r="AA11" s="444"/>
      <c r="AB11" s="444"/>
      <c r="AC11" s="231"/>
      <c r="AD11" s="27"/>
      <c r="AE11" s="27"/>
      <c r="AF11" s="27"/>
      <c r="AG11" s="27"/>
      <c r="AH11" s="27"/>
    </row>
    <row r="12" spans="1:34" ht="11.25" customHeight="1" x14ac:dyDescent="0.2">
      <c r="A12" s="56"/>
      <c r="B12" s="288" t="s">
        <v>2</v>
      </c>
      <c r="C12" s="259"/>
      <c r="D12" s="274">
        <v>204</v>
      </c>
      <c r="E12" s="274">
        <v>248</v>
      </c>
      <c r="F12" s="274">
        <v>312</v>
      </c>
      <c r="G12" s="274">
        <v>372</v>
      </c>
      <c r="H12" s="274">
        <v>340</v>
      </c>
      <c r="I12" s="302">
        <f t="shared" ref="I12:I33" si="0">IF(H12=0,"",(H12-E12)/E12)</f>
        <v>0.37096774193548387</v>
      </c>
      <c r="J12" s="275"/>
      <c r="K12" s="276">
        <f>IF(ISBLANK(D12),NA(),D12/Population!C12*10000)</f>
        <v>75.836431226765797</v>
      </c>
      <c r="L12" s="276">
        <f>IF(ISBLANK(E12),NA(),E12/Population!D12*10000)</f>
        <v>91.210003677822726</v>
      </c>
      <c r="M12" s="276">
        <f>IF(ISBLANK(F12),NA(),F12/Population!E12*10000)</f>
        <v>117.29323308270676</v>
      </c>
      <c r="N12" s="276">
        <f>IF(ISBLANK(G12),NA(),G12/Population!F12*10000)</f>
        <v>139.84962406015038</v>
      </c>
      <c r="O12" s="276">
        <f>IF(ISBLANK(H12),NA(),H12/Population!G12*10000)</f>
        <v>125.46125461254613</v>
      </c>
      <c r="P12" s="442">
        <f>IF(ISBLANK(H12),"--",VLOOKUP(B12,$AA$12:$AC$30,3,FALSE))</f>
        <v>9</v>
      </c>
      <c r="Q12" s="277"/>
      <c r="R12" s="295">
        <v>10.6</v>
      </c>
      <c r="S12" s="278">
        <f t="shared" ref="S12:S32" si="1">(R12*$X$82)+$Y$82</f>
        <v>118.10776000000001</v>
      </c>
      <c r="T12" s="279">
        <f t="shared" ref="T12:T32" si="2">O12-S12</f>
        <v>7.3534946125461147</v>
      </c>
      <c r="U12" s="105"/>
      <c r="W12" s="236" t="s">
        <v>2</v>
      </c>
      <c r="X12" s="227">
        <v>1</v>
      </c>
      <c r="Y12" s="237">
        <f>O11</f>
        <v>2014</v>
      </c>
      <c r="Z12" s="693"/>
      <c r="AA12" s="288" t="s">
        <v>2</v>
      </c>
      <c r="AB12" s="276">
        <v>125.46125461254613</v>
      </c>
      <c r="AC12" s="257">
        <f>RANK(AB12,$AB$12:$AB$30)</f>
        <v>9</v>
      </c>
      <c r="AD12" s="236" t="s">
        <v>2</v>
      </c>
      <c r="AE12" s="27">
        <f>IF(ISBLANK(H12),0,Population!G12)</f>
        <v>27100</v>
      </c>
      <c r="AF12" s="27"/>
      <c r="AG12" s="27"/>
      <c r="AH12" s="27"/>
    </row>
    <row r="13" spans="1:34" ht="11.25" customHeight="1" x14ac:dyDescent="0.2">
      <c r="A13" s="56"/>
      <c r="B13" s="288" t="s">
        <v>84</v>
      </c>
      <c r="C13" s="259"/>
      <c r="D13" s="274">
        <v>338</v>
      </c>
      <c r="E13" s="274">
        <v>1554</v>
      </c>
      <c r="F13" s="274">
        <v>1341</v>
      </c>
      <c r="G13" s="274">
        <v>1566</v>
      </c>
      <c r="H13" s="274">
        <v>848</v>
      </c>
      <c r="I13" s="302">
        <f t="shared" si="0"/>
        <v>-0.45431145431145431</v>
      </c>
      <c r="J13" s="275"/>
      <c r="K13" s="276">
        <f>IF(ISBLANK(D13),NA(),D13/Population!C13*10000)</f>
        <v>72.31493367565254</v>
      </c>
      <c r="L13" s="276">
        <f>IF(ISBLANK(E13),NA(),E13/Population!D13*10000)</f>
        <v>330.9904153354633</v>
      </c>
      <c r="M13" s="276">
        <f>IF(ISBLANK(F13),NA(),F13/Population!E13*10000)</f>
        <v>268.73747494989982</v>
      </c>
      <c r="N13" s="276">
        <f>IF(ISBLANK(G13),NA(),G13/Population!F13*10000)</f>
        <v>311.95219123505979</v>
      </c>
      <c r="O13" s="276">
        <f>IF(ISBLANK(H13),NA(),H13/Population!G13*10000)</f>
        <v>167.92079207920793</v>
      </c>
      <c r="P13" s="442">
        <f t="shared" ref="P13:P15" si="3">IF(ISBLANK(H13),"--",VLOOKUP(B13,$AA$12:$AC$30,3,FALSE))</f>
        <v>5</v>
      </c>
      <c r="Q13" s="277"/>
      <c r="R13" s="295">
        <v>23.2</v>
      </c>
      <c r="S13" s="278">
        <f t="shared" si="1"/>
        <v>133.47471999999999</v>
      </c>
      <c r="T13" s="279">
        <f t="shared" si="2"/>
        <v>34.446072079207937</v>
      </c>
      <c r="U13" s="105"/>
      <c r="W13" s="236" t="s">
        <v>84</v>
      </c>
      <c r="X13" s="227">
        <v>2</v>
      </c>
      <c r="Y13" s="300">
        <f>O12</f>
        <v>125.46125461254613</v>
      </c>
      <c r="Z13" s="257" t="str">
        <f>B12</f>
        <v>Bracknell Forest</v>
      </c>
      <c r="AA13" s="288" t="s">
        <v>84</v>
      </c>
      <c r="AB13" s="276">
        <v>167.92079207920793</v>
      </c>
      <c r="AC13" s="257">
        <f t="shared" ref="AC13:AC30" si="4">RANK(AB13,$AB$12:$AB$30)</f>
        <v>5</v>
      </c>
      <c r="AD13" s="236" t="s">
        <v>84</v>
      </c>
      <c r="AE13" s="27">
        <f>IF(ISBLANK(H13),0,Population!G13)</f>
        <v>50500</v>
      </c>
      <c r="AF13" s="27"/>
      <c r="AG13" s="27"/>
      <c r="AH13" s="27"/>
    </row>
    <row r="14" spans="1:34" ht="11.25" customHeight="1" x14ac:dyDescent="0.2">
      <c r="A14" s="56"/>
      <c r="B14" s="288" t="s">
        <v>13</v>
      </c>
      <c r="C14" s="259"/>
      <c r="D14" s="274">
        <v>619</v>
      </c>
      <c r="E14" s="274">
        <v>800</v>
      </c>
      <c r="F14" s="274">
        <v>810</v>
      </c>
      <c r="G14" s="274">
        <v>614</v>
      </c>
      <c r="H14" s="274">
        <v>887</v>
      </c>
      <c r="I14" s="302">
        <f t="shared" si="0"/>
        <v>0.10875</v>
      </c>
      <c r="J14" s="275"/>
      <c r="K14" s="276">
        <f>IF(ISBLANK(D14),NA(),D14/Population!C14*10000)</f>
        <v>53.966870095902358</v>
      </c>
      <c r="L14" s="276">
        <f>IF(ISBLANK(E14),NA(),E14/Population!D14*10000)</f>
        <v>69.402272924438279</v>
      </c>
      <c r="M14" s="276">
        <f>IF(ISBLANK(F14),NA(),F14/Population!E14*10000)</f>
        <v>70.129870129870127</v>
      </c>
      <c r="N14" s="276">
        <f>IF(ISBLANK(G14),NA(),G14/Population!F14*10000)</f>
        <v>52.794496990541695</v>
      </c>
      <c r="O14" s="276">
        <f>IF(ISBLANK(H14),NA(),H14/Population!G14*10000)</f>
        <v>75.425170068027214</v>
      </c>
      <c r="P14" s="442">
        <f t="shared" si="3"/>
        <v>18</v>
      </c>
      <c r="Q14" s="277"/>
      <c r="R14" s="295">
        <v>10.4</v>
      </c>
      <c r="S14" s="278">
        <f t="shared" si="1"/>
        <v>117.86384000000001</v>
      </c>
      <c r="T14" s="279">
        <f t="shared" si="2"/>
        <v>-42.438669931972797</v>
      </c>
      <c r="U14" s="105"/>
      <c r="W14" s="236" t="s">
        <v>13</v>
      </c>
      <c r="X14" s="227">
        <v>3</v>
      </c>
      <c r="Y14" s="300">
        <f>O13</f>
        <v>167.92079207920793</v>
      </c>
      <c r="Z14" s="257" t="str">
        <f>B13</f>
        <v>Brighton &amp; Hove</v>
      </c>
      <c r="AA14" s="288" t="s">
        <v>13</v>
      </c>
      <c r="AB14" s="276">
        <v>75.425170068027214</v>
      </c>
      <c r="AC14" s="257">
        <f t="shared" si="4"/>
        <v>18</v>
      </c>
      <c r="AD14" s="236" t="s">
        <v>13</v>
      </c>
      <c r="AE14" s="27">
        <f>IF(ISBLANK(H14),0,Population!G14)</f>
        <v>117600</v>
      </c>
      <c r="AF14" s="27"/>
      <c r="AG14" s="27"/>
      <c r="AH14" s="27"/>
    </row>
    <row r="15" spans="1:34" ht="11.25" customHeight="1" x14ac:dyDescent="0.2">
      <c r="A15" s="56"/>
      <c r="B15" s="288" t="s">
        <v>6</v>
      </c>
      <c r="C15" s="259"/>
      <c r="D15" s="274">
        <v>1464</v>
      </c>
      <c r="E15" s="274">
        <v>2088</v>
      </c>
      <c r="F15" s="274">
        <v>2231</v>
      </c>
      <c r="G15" s="274">
        <v>1588</v>
      </c>
      <c r="H15" s="274">
        <v>1364</v>
      </c>
      <c r="I15" s="302">
        <f t="shared" si="0"/>
        <v>-0.34674329501915707</v>
      </c>
      <c r="J15" s="275"/>
      <c r="K15" s="276">
        <f>IF(ISBLANK(D15),NA(),D15/Population!C15*10000)</f>
        <v>141.0812373518358</v>
      </c>
      <c r="L15" s="276">
        <f>IF(ISBLANK(E15),NA(),E15/Population!D15*10000)</f>
        <v>201.03986135181975</v>
      </c>
      <c r="M15" s="276">
        <f>IF(ISBLANK(F15),NA(),F15/Population!E15*10000)</f>
        <v>213.90220517737296</v>
      </c>
      <c r="N15" s="276">
        <f>IF(ISBLANK(G15),NA(),G15/Population!F15*10000)</f>
        <v>152.10727969348659</v>
      </c>
      <c r="O15" s="276">
        <f>IF(ISBLANK(H15),NA(),H15/Population!G15*10000)</f>
        <v>130.15267175572518</v>
      </c>
      <c r="P15" s="442">
        <f t="shared" si="3"/>
        <v>8</v>
      </c>
      <c r="Q15" s="277"/>
      <c r="R15" s="295">
        <v>18.100000000000001</v>
      </c>
      <c r="S15" s="278">
        <f t="shared" si="1"/>
        <v>127.25476</v>
      </c>
      <c r="T15" s="279">
        <f t="shared" si="2"/>
        <v>2.8979117557251755</v>
      </c>
      <c r="U15" s="105"/>
      <c r="W15" s="236" t="s">
        <v>6</v>
      </c>
      <c r="X15" s="227">
        <v>4</v>
      </c>
      <c r="Y15" s="300">
        <f>O14</f>
        <v>75.425170068027214</v>
      </c>
      <c r="Z15" s="257" t="str">
        <f>B14</f>
        <v>Buckinghamshire</v>
      </c>
      <c r="AA15" s="288" t="s">
        <v>6</v>
      </c>
      <c r="AB15" s="276">
        <v>130.15267175572518</v>
      </c>
      <c r="AC15" s="257">
        <f t="shared" si="4"/>
        <v>8</v>
      </c>
      <c r="AD15" s="236" t="s">
        <v>6</v>
      </c>
      <c r="AE15" s="27">
        <f>IF(ISBLANK(H15),0,Population!G15)</f>
        <v>104800</v>
      </c>
      <c r="AF15" s="27"/>
      <c r="AG15" s="27"/>
      <c r="AH15" s="27"/>
    </row>
    <row r="16" spans="1:34" ht="11.25" customHeight="1" x14ac:dyDescent="0.2">
      <c r="A16" s="56"/>
      <c r="B16" s="288" t="s">
        <v>7</v>
      </c>
      <c r="C16" s="259"/>
      <c r="D16" s="274">
        <v>942</v>
      </c>
      <c r="E16" s="274">
        <v>1593</v>
      </c>
      <c r="F16" s="274">
        <v>1156</v>
      </c>
      <c r="G16" s="274">
        <v>1073</v>
      </c>
      <c r="H16" s="274">
        <v>1016</v>
      </c>
      <c r="I16" s="302">
        <f t="shared" si="0"/>
        <v>-0.36220966729441306</v>
      </c>
      <c r="J16" s="275"/>
      <c r="K16" s="276">
        <f>IF(ISBLANK(D16),NA(),D16/Population!C16*10000)</f>
        <v>76.188935619540601</v>
      </c>
      <c r="L16" s="276">
        <f>IF(ISBLANK(E16),NA(),E16/Population!D16*10000)</f>
        <v>128.51956434045985</v>
      </c>
      <c r="M16" s="276">
        <f>IF(ISBLANK(F16),NA(),F16/Population!E16*10000)</f>
        <v>94.599018003273315</v>
      </c>
      <c r="N16" s="276">
        <f>IF(ISBLANK(G16),NA(),G16/Population!F16*10000)</f>
        <v>87.591836734693885</v>
      </c>
      <c r="O16" s="276">
        <f>IF(ISBLANK(H16),NA(),H16/Population!G16*10000)</f>
        <v>82.803585982070103</v>
      </c>
      <c r="P16" s="291" t="s">
        <v>140</v>
      </c>
      <c r="Q16" s="277"/>
      <c r="R16" s="295">
        <v>14.7</v>
      </c>
      <c r="S16" s="278">
        <f t="shared" si="1"/>
        <v>123.10812000000001</v>
      </c>
      <c r="T16" s="279">
        <f t="shared" si="2"/>
        <v>-40.30453401792991</v>
      </c>
      <c r="U16" s="105"/>
      <c r="W16" s="236" t="s">
        <v>7</v>
      </c>
      <c r="X16" s="227">
        <v>5</v>
      </c>
      <c r="Y16" s="300">
        <f>O15</f>
        <v>130.15267175572518</v>
      </c>
      <c r="Z16" s="257" t="str">
        <f>B15</f>
        <v>East Sussex</v>
      </c>
      <c r="AA16" s="288" t="s">
        <v>9</v>
      </c>
      <c r="AB16" s="276">
        <v>97.729691379921945</v>
      </c>
      <c r="AC16" s="257">
        <f t="shared" si="4"/>
        <v>16</v>
      </c>
      <c r="AD16" s="236" t="s">
        <v>7</v>
      </c>
      <c r="AE16" s="27">
        <f>IF(ISBLANK(H16),0,Population!G16)</f>
        <v>122700</v>
      </c>
      <c r="AF16" s="27"/>
      <c r="AG16" s="27"/>
      <c r="AH16" s="27"/>
    </row>
    <row r="17" spans="1:34" ht="11.25" customHeight="1" x14ac:dyDescent="0.2">
      <c r="A17" s="56"/>
      <c r="B17" s="288" t="s">
        <v>9</v>
      </c>
      <c r="C17" s="259"/>
      <c r="D17" s="274">
        <v>1327</v>
      </c>
      <c r="E17" s="274">
        <v>1907</v>
      </c>
      <c r="F17" s="274">
        <v>1956</v>
      </c>
      <c r="G17" s="274">
        <v>2315</v>
      </c>
      <c r="H17" s="274">
        <v>2755</v>
      </c>
      <c r="I17" s="302">
        <f t="shared" si="0"/>
        <v>0.44467750393287886</v>
      </c>
      <c r="J17" s="275"/>
      <c r="K17" s="276">
        <f>IF(ISBLANK(D17),NA(),D17/Population!C17*10000)</f>
        <v>48.196709403261544</v>
      </c>
      <c r="L17" s="276">
        <f>IF(ISBLANK(E17),NA(),E17/Population!D17*10000)</f>
        <v>69.234679058960211</v>
      </c>
      <c r="M17" s="276">
        <f>IF(ISBLANK(F17),NA(),F17/Population!E17*10000)</f>
        <v>69.807280513918627</v>
      </c>
      <c r="N17" s="276">
        <f>IF(ISBLANK(G17),NA(),G17/Population!F17*10000)</f>
        <v>82.413670345318607</v>
      </c>
      <c r="O17" s="276">
        <f>IF(ISBLANK(H17),NA(),H17/Population!G17*10000)</f>
        <v>97.729691379921945</v>
      </c>
      <c r="P17" s="442">
        <f t="shared" ref="P17:P31" si="5">IF(ISBLANK(H17),"--",VLOOKUP(B17,$AA$12:$AC$30,3,FALSE))</f>
        <v>16</v>
      </c>
      <c r="Q17" s="277"/>
      <c r="R17" s="295">
        <v>12.1</v>
      </c>
      <c r="S17" s="278">
        <f t="shared" si="1"/>
        <v>119.93716000000001</v>
      </c>
      <c r="T17" s="279">
        <f t="shared" si="2"/>
        <v>-22.20746862007806</v>
      </c>
      <c r="U17" s="105"/>
      <c r="W17" s="236" t="s">
        <v>9</v>
      </c>
      <c r="X17" s="227">
        <v>6</v>
      </c>
      <c r="Y17" s="300">
        <f t="shared" ref="Y17:Y31" si="6">O17</f>
        <v>97.729691379921945</v>
      </c>
      <c r="Z17" s="257" t="str">
        <f t="shared" ref="Z17:Z31" si="7">B17</f>
        <v>Hampshire</v>
      </c>
      <c r="AA17" s="288" t="s">
        <v>3</v>
      </c>
      <c r="AB17" s="276">
        <v>195.73643410852713</v>
      </c>
      <c r="AC17" s="257">
        <f t="shared" si="4"/>
        <v>4</v>
      </c>
      <c r="AD17" s="236" t="s">
        <v>9</v>
      </c>
      <c r="AE17" s="27">
        <f>IF(ISBLANK(H17),0,Population!G17)</f>
        <v>281900</v>
      </c>
      <c r="AF17" s="27"/>
      <c r="AG17" s="27"/>
      <c r="AH17" s="27"/>
    </row>
    <row r="18" spans="1:34" ht="11.25" customHeight="1" x14ac:dyDescent="0.2">
      <c r="A18" s="56"/>
      <c r="B18" s="288" t="s">
        <v>3</v>
      </c>
      <c r="C18" s="259"/>
      <c r="D18" s="274">
        <v>287</v>
      </c>
      <c r="E18" s="274"/>
      <c r="F18" s="274">
        <v>239</v>
      </c>
      <c r="G18" s="274">
        <v>403</v>
      </c>
      <c r="H18" s="274">
        <v>505</v>
      </c>
      <c r="I18" s="302" t="e">
        <f t="shared" si="0"/>
        <v>#DIV/0!</v>
      </c>
      <c r="J18" s="275"/>
      <c r="K18" s="276">
        <f>IF(ISBLANK(D18),NA(),D18/Population!C18*10000)</f>
        <v>108.62982588947767</v>
      </c>
      <c r="L18" s="276" t="e">
        <f>IF(ISBLANK(E18),NA(),E18/Population!D18*10000)</f>
        <v>#N/A</v>
      </c>
      <c r="M18" s="276">
        <f>IF(ISBLANK(F18),NA(),F18/Population!E18*10000)</f>
        <v>91.570881226053643</v>
      </c>
      <c r="N18" s="276">
        <f>IF(ISBLANK(G18),NA(),G18/Population!F18*10000)</f>
        <v>155</v>
      </c>
      <c r="O18" s="276">
        <f>IF(ISBLANK(H18),NA(),H18/Population!G18*10000)</f>
        <v>195.73643410852713</v>
      </c>
      <c r="P18" s="442">
        <f t="shared" si="5"/>
        <v>4</v>
      </c>
      <c r="Q18" s="277"/>
      <c r="R18" s="295">
        <v>20.8</v>
      </c>
      <c r="S18" s="278">
        <f t="shared" si="1"/>
        <v>130.54768000000001</v>
      </c>
      <c r="T18" s="279">
        <f t="shared" si="2"/>
        <v>65.188754108527121</v>
      </c>
      <c r="U18" s="105"/>
      <c r="W18" s="236" t="s">
        <v>3</v>
      </c>
      <c r="X18" s="227">
        <v>7</v>
      </c>
      <c r="Y18" s="300">
        <f t="shared" si="6"/>
        <v>195.73643410852713</v>
      </c>
      <c r="Z18" s="257" t="str">
        <f t="shared" si="7"/>
        <v>Isle of Wight</v>
      </c>
      <c r="AA18" s="288" t="s">
        <v>14</v>
      </c>
      <c r="AB18" s="276">
        <v>123.55651105651107</v>
      </c>
      <c r="AC18" s="257">
        <f t="shared" si="4"/>
        <v>10</v>
      </c>
      <c r="AD18" s="236" t="s">
        <v>3</v>
      </c>
      <c r="AE18" s="27">
        <f>IF(ISBLANK(H18),0,Population!G18)</f>
        <v>25800</v>
      </c>
      <c r="AF18" s="27"/>
      <c r="AG18" s="27"/>
      <c r="AH18" s="27"/>
    </row>
    <row r="19" spans="1:34" ht="11.25" customHeight="1" x14ac:dyDescent="0.2">
      <c r="A19" s="56"/>
      <c r="B19" s="288" t="s">
        <v>14</v>
      </c>
      <c r="C19" s="259"/>
      <c r="D19" s="274"/>
      <c r="E19" s="274">
        <v>5776</v>
      </c>
      <c r="F19" s="274">
        <v>5918</v>
      </c>
      <c r="G19" s="274">
        <v>3902</v>
      </c>
      <c r="H19" s="274">
        <v>4023</v>
      </c>
      <c r="I19" s="302">
        <f t="shared" si="0"/>
        <v>-0.30349722991689748</v>
      </c>
      <c r="J19" s="275"/>
      <c r="K19" s="276" t="e">
        <f>IF(ISBLANK(D19),NA(),D19/Population!C19*10000)</f>
        <v>#N/A</v>
      </c>
      <c r="L19" s="276">
        <f>IF(ISBLANK(E19),NA(),E19/Population!D19*10000)</f>
        <v>184.58981815857595</v>
      </c>
      <c r="M19" s="276">
        <f>IF(ISBLANK(F19),NA(),F19/Population!E19*10000)</f>
        <v>183.39014564611094</v>
      </c>
      <c r="N19" s="276">
        <f>IF(ISBLANK(G19),NA(),G19/Population!F19*10000)</f>
        <v>120.4692806421735</v>
      </c>
      <c r="O19" s="276">
        <f>IF(ISBLANK(H19),NA(),H19/Population!G19*10000)</f>
        <v>123.55651105651107</v>
      </c>
      <c r="P19" s="442">
        <f t="shared" si="5"/>
        <v>10</v>
      </c>
      <c r="Q19" s="277"/>
      <c r="R19" s="295">
        <v>17.8</v>
      </c>
      <c r="S19" s="278">
        <f t="shared" si="1"/>
        <v>126.88888</v>
      </c>
      <c r="T19" s="279">
        <f t="shared" si="2"/>
        <v>-3.3323689434889303</v>
      </c>
      <c r="U19" s="105"/>
      <c r="W19" s="236" t="s">
        <v>14</v>
      </c>
      <c r="X19" s="227">
        <v>8</v>
      </c>
      <c r="Y19" s="300">
        <f t="shared" si="6"/>
        <v>123.55651105651107</v>
      </c>
      <c r="Z19" s="257" t="str">
        <f t="shared" si="7"/>
        <v>Kent</v>
      </c>
      <c r="AA19" s="288" t="s">
        <v>4</v>
      </c>
      <c r="AB19" s="276">
        <v>141.07142857142856</v>
      </c>
      <c r="AC19" s="257">
        <f t="shared" si="4"/>
        <v>7</v>
      </c>
      <c r="AD19" s="236" t="s">
        <v>14</v>
      </c>
      <c r="AE19" s="27">
        <f>IF(ISBLANK(H19),0,Population!G19)</f>
        <v>325600</v>
      </c>
      <c r="AF19" s="27"/>
      <c r="AG19" s="27"/>
      <c r="AH19" s="27"/>
    </row>
    <row r="20" spans="1:34" ht="11.25" customHeight="1" x14ac:dyDescent="0.2">
      <c r="A20" s="56"/>
      <c r="B20" s="288" t="s">
        <v>4</v>
      </c>
      <c r="C20" s="259"/>
      <c r="D20" s="274">
        <v>474</v>
      </c>
      <c r="E20" s="274">
        <v>538</v>
      </c>
      <c r="F20" s="274">
        <v>737</v>
      </c>
      <c r="G20" s="274">
        <v>587</v>
      </c>
      <c r="H20" s="274">
        <v>869</v>
      </c>
      <c r="I20" s="302">
        <f t="shared" si="0"/>
        <v>0.61524163568773238</v>
      </c>
      <c r="J20" s="275"/>
      <c r="K20" s="276">
        <f>IF(ISBLANK(D20),NA(),D20/Population!C20*10000)</f>
        <v>80.708326238719565</v>
      </c>
      <c r="L20" s="276">
        <f>IF(ISBLANK(E20),NA(),E20/Population!D20*10000)</f>
        <v>91.605652988251322</v>
      </c>
      <c r="M20" s="276">
        <f>IF(ISBLANK(F20),NA(),F20/Population!E20*10000)</f>
        <v>120.81967213114754</v>
      </c>
      <c r="N20" s="276">
        <f>IF(ISBLANK(G20),NA(),G20/Population!F20*10000)</f>
        <v>96.387520525451563</v>
      </c>
      <c r="O20" s="276">
        <f>IF(ISBLANK(H20),NA(),H20/Population!G20*10000)</f>
        <v>141.07142857142856</v>
      </c>
      <c r="P20" s="442">
        <f t="shared" si="5"/>
        <v>7</v>
      </c>
      <c r="Q20" s="277"/>
      <c r="R20" s="295">
        <v>21.6</v>
      </c>
      <c r="S20" s="278">
        <f t="shared" si="1"/>
        <v>131.52336</v>
      </c>
      <c r="T20" s="279">
        <f t="shared" si="2"/>
        <v>9.5480685714285585</v>
      </c>
      <c r="U20" s="105"/>
      <c r="W20" s="236" t="s">
        <v>4</v>
      </c>
      <c r="X20" s="227">
        <v>9</v>
      </c>
      <c r="Y20" s="300">
        <f t="shared" si="6"/>
        <v>141.07142857142856</v>
      </c>
      <c r="Z20" s="257" t="str">
        <f t="shared" si="7"/>
        <v>Medway</v>
      </c>
      <c r="AA20" s="288" t="s">
        <v>15</v>
      </c>
      <c r="AB20" s="276">
        <v>83.125</v>
      </c>
      <c r="AC20" s="257">
        <f t="shared" si="4"/>
        <v>17</v>
      </c>
      <c r="AD20" s="236" t="s">
        <v>4</v>
      </c>
      <c r="AE20" s="27">
        <f>IF(ISBLANK(H20),0,Population!G20)</f>
        <v>61600</v>
      </c>
      <c r="AF20" s="27"/>
      <c r="AG20" s="27"/>
      <c r="AH20" s="27"/>
    </row>
    <row r="21" spans="1:34" ht="11.25" customHeight="1" x14ac:dyDescent="0.2">
      <c r="A21" s="56"/>
      <c r="B21" s="288" t="s">
        <v>15</v>
      </c>
      <c r="C21" s="259"/>
      <c r="D21" s="274">
        <v>337</v>
      </c>
      <c r="E21" s="274">
        <v>393</v>
      </c>
      <c r="F21" s="274">
        <v>281</v>
      </c>
      <c r="G21" s="274">
        <v>390</v>
      </c>
      <c r="H21" s="274">
        <v>532</v>
      </c>
      <c r="I21" s="302">
        <f t="shared" si="0"/>
        <v>0.35368956743002544</v>
      </c>
      <c r="J21" s="275"/>
      <c r="K21" s="276">
        <f>IF(ISBLANK(D21),NA(),D21/Population!C21*10000)</f>
        <v>58.690351793800076</v>
      </c>
      <c r="L21" s="276">
        <f>IF(ISBLANK(E21),NA(),E21/Population!D21*10000)</f>
        <v>67.019099590723059</v>
      </c>
      <c r="M21" s="276">
        <f>IF(ISBLANK(F21),NA(),F21/Population!E21*10000)</f>
        <v>45.322580645161295</v>
      </c>
      <c r="N21" s="276">
        <f>IF(ISBLANK(G21),NA(),G21/Population!F21*10000)</f>
        <v>61.514195583596212</v>
      </c>
      <c r="O21" s="276">
        <f>IF(ISBLANK(H21),NA(),H21/Population!G21*10000)</f>
        <v>83.125</v>
      </c>
      <c r="P21" s="442">
        <f t="shared" si="5"/>
        <v>17</v>
      </c>
      <c r="Q21" s="277"/>
      <c r="R21" s="295">
        <v>20.6</v>
      </c>
      <c r="S21" s="278">
        <f t="shared" si="1"/>
        <v>130.30376000000001</v>
      </c>
      <c r="T21" s="279">
        <f t="shared" si="2"/>
        <v>-47.178760000000011</v>
      </c>
      <c r="U21" s="105"/>
      <c r="W21" s="236" t="s">
        <v>15</v>
      </c>
      <c r="X21" s="227">
        <v>10</v>
      </c>
      <c r="Y21" s="300">
        <f t="shared" si="6"/>
        <v>83.125</v>
      </c>
      <c r="Z21" s="257" t="str">
        <f t="shared" si="7"/>
        <v>Milton Keynes</v>
      </c>
      <c r="AA21" s="288" t="s">
        <v>16</v>
      </c>
      <c r="AB21" s="276">
        <v>112.7583749109052</v>
      </c>
      <c r="AC21" s="257">
        <f t="shared" si="4"/>
        <v>12</v>
      </c>
      <c r="AD21" s="236" t="s">
        <v>15</v>
      </c>
      <c r="AE21" s="27">
        <f>IF(ISBLANK(H21),0,Population!G21)</f>
        <v>64000</v>
      </c>
      <c r="AF21" s="27"/>
      <c r="AG21" s="27"/>
      <c r="AH21" s="27"/>
    </row>
    <row r="22" spans="1:34" ht="11.25" customHeight="1" x14ac:dyDescent="0.2">
      <c r="A22" s="56"/>
      <c r="B22" s="288" t="s">
        <v>16</v>
      </c>
      <c r="C22" s="259"/>
      <c r="D22" s="274">
        <v>703</v>
      </c>
      <c r="E22" s="274">
        <v>943</v>
      </c>
      <c r="F22" s="274">
        <v>1218</v>
      </c>
      <c r="G22" s="274">
        <v>1313</v>
      </c>
      <c r="H22" s="274">
        <v>1582</v>
      </c>
      <c r="I22" s="302">
        <f t="shared" si="0"/>
        <v>0.67762460233297983</v>
      </c>
      <c r="J22" s="275"/>
      <c r="K22" s="276">
        <f>IF(ISBLANK(D22),NA(),D22/Population!C22*10000)</f>
        <v>51.123554650570867</v>
      </c>
      <c r="L22" s="276">
        <f>IF(ISBLANK(E22),NA(),E22/Population!D22*10000)</f>
        <v>68.08664259927798</v>
      </c>
      <c r="M22" s="276">
        <f>IF(ISBLANK(F22),NA(),F22/Population!E22*10000)</f>
        <v>88.260869565217391</v>
      </c>
      <c r="N22" s="276">
        <f>IF(ISBLANK(G22),NA(),G22/Population!F22*10000)</f>
        <v>94.324712643678154</v>
      </c>
      <c r="O22" s="276">
        <f>IF(ISBLANK(H22),NA(),H22/Population!G22*10000)</f>
        <v>112.7583749109052</v>
      </c>
      <c r="P22" s="442">
        <f t="shared" si="5"/>
        <v>12</v>
      </c>
      <c r="Q22" s="277"/>
      <c r="R22" s="295">
        <v>12.2</v>
      </c>
      <c r="S22" s="278">
        <f t="shared" si="1"/>
        <v>120.05912000000001</v>
      </c>
      <c r="T22" s="279">
        <f t="shared" si="2"/>
        <v>-7.3007450890948036</v>
      </c>
      <c r="U22" s="105"/>
      <c r="W22" s="236" t="s">
        <v>16</v>
      </c>
      <c r="X22" s="227">
        <v>11</v>
      </c>
      <c r="Y22" s="300">
        <f t="shared" si="6"/>
        <v>112.7583749109052</v>
      </c>
      <c r="Z22" s="257" t="str">
        <f t="shared" si="7"/>
        <v>Oxfordshire</v>
      </c>
      <c r="AA22" s="288" t="s">
        <v>17</v>
      </c>
      <c r="AB22" s="276">
        <v>229.34272300469485</v>
      </c>
      <c r="AC22" s="257">
        <f t="shared" si="4"/>
        <v>3</v>
      </c>
      <c r="AD22" s="236" t="s">
        <v>16</v>
      </c>
      <c r="AE22" s="27">
        <f>IF(ISBLANK(H22),0,Population!G22)</f>
        <v>140300</v>
      </c>
      <c r="AF22" s="27"/>
      <c r="AG22" s="27"/>
      <c r="AH22" s="27"/>
    </row>
    <row r="23" spans="1:34" ht="11.25" customHeight="1" x14ac:dyDescent="0.2">
      <c r="A23" s="56"/>
      <c r="B23" s="288" t="s">
        <v>17</v>
      </c>
      <c r="C23" s="259"/>
      <c r="D23" s="274">
        <v>429</v>
      </c>
      <c r="E23" s="274">
        <v>538</v>
      </c>
      <c r="F23" s="274">
        <v>642</v>
      </c>
      <c r="G23" s="274">
        <v>756</v>
      </c>
      <c r="H23" s="274">
        <v>977</v>
      </c>
      <c r="I23" s="302">
        <f t="shared" si="0"/>
        <v>0.81598513011152418</v>
      </c>
      <c r="J23" s="275"/>
      <c r="K23" s="276">
        <f>IF(ISBLANK(D23),NA(),D23/Population!C23*10000)</f>
        <v>111.80609851446442</v>
      </c>
      <c r="L23" s="276">
        <f>IF(ISBLANK(E23),NA(),E23/Population!D23*10000)</f>
        <v>139.55901426718546</v>
      </c>
      <c r="M23" s="276">
        <f>IF(ISBLANK(F23),NA(),F23/Population!E23*10000)</f>
        <v>151.05882352941177</v>
      </c>
      <c r="N23" s="276">
        <f>IF(ISBLANK(G23),NA(),G23/Population!F23*10000)</f>
        <v>178.72340425531917</v>
      </c>
      <c r="O23" s="276">
        <f>IF(ISBLANK(H23),NA(),H23/Population!G23*10000)</f>
        <v>229.34272300469485</v>
      </c>
      <c r="P23" s="442">
        <f t="shared" si="5"/>
        <v>3</v>
      </c>
      <c r="Q23" s="277"/>
      <c r="R23" s="295">
        <v>26.5</v>
      </c>
      <c r="S23" s="278">
        <f t="shared" si="1"/>
        <v>137.49940000000001</v>
      </c>
      <c r="T23" s="279">
        <f t="shared" si="2"/>
        <v>91.843323004694838</v>
      </c>
      <c r="U23" s="105"/>
      <c r="W23" s="236" t="s">
        <v>17</v>
      </c>
      <c r="X23" s="227">
        <v>12</v>
      </c>
      <c r="Y23" s="300">
        <f t="shared" si="6"/>
        <v>229.34272300469485</v>
      </c>
      <c r="Z23" s="257" t="str">
        <f t="shared" si="7"/>
        <v>Portsmouth</v>
      </c>
      <c r="AA23" s="288" t="s">
        <v>5</v>
      </c>
      <c r="AB23" s="276">
        <v>160.51873198847264</v>
      </c>
      <c r="AC23" s="257">
        <f t="shared" si="4"/>
        <v>6</v>
      </c>
      <c r="AD23" s="236" t="s">
        <v>17</v>
      </c>
      <c r="AE23" s="27">
        <f>IF(ISBLANK(H23),0,Population!G23)</f>
        <v>42600</v>
      </c>
      <c r="AF23" s="27"/>
      <c r="AG23" s="27"/>
      <c r="AH23" s="27"/>
    </row>
    <row r="24" spans="1:34" ht="11.25" customHeight="1" x14ac:dyDescent="0.2">
      <c r="A24" s="56"/>
      <c r="B24" s="288" t="s">
        <v>5</v>
      </c>
      <c r="C24" s="259"/>
      <c r="D24" s="274">
        <v>508</v>
      </c>
      <c r="E24" s="274">
        <v>683</v>
      </c>
      <c r="F24" s="274">
        <v>700</v>
      </c>
      <c r="G24" s="274">
        <v>618</v>
      </c>
      <c r="H24" s="274">
        <v>557</v>
      </c>
      <c r="I24" s="302">
        <f t="shared" si="0"/>
        <v>-0.18448023426061494</v>
      </c>
      <c r="J24" s="275"/>
      <c r="K24" s="276">
        <f>IF(ISBLANK(D24),NA(),D24/Population!C24*10000)</f>
        <v>167.60145166611679</v>
      </c>
      <c r="L24" s="276">
        <f>IF(ISBLANK(E24),NA(),E24/Population!D24*10000)</f>
        <v>221.25040492387433</v>
      </c>
      <c r="M24" s="276">
        <f>IF(ISBLANK(F24),NA(),F24/Population!E24*10000)</f>
        <v>209.58083832335328</v>
      </c>
      <c r="N24" s="276">
        <f>IF(ISBLANK(G24),NA(),G24/Population!F24*10000)</f>
        <v>181.76470588235293</v>
      </c>
      <c r="O24" s="276">
        <f>IF(ISBLANK(H24),NA(),H24/Population!G24*10000)</f>
        <v>160.51873198847264</v>
      </c>
      <c r="P24" s="442">
        <f t="shared" si="5"/>
        <v>6</v>
      </c>
      <c r="Q24" s="277"/>
      <c r="R24" s="295">
        <v>23.2</v>
      </c>
      <c r="S24" s="278">
        <f t="shared" si="1"/>
        <v>133.47471999999999</v>
      </c>
      <c r="T24" s="279">
        <f t="shared" si="2"/>
        <v>27.044011988472647</v>
      </c>
      <c r="U24" s="105"/>
      <c r="W24" s="236" t="s">
        <v>5</v>
      </c>
      <c r="X24" s="227">
        <v>13</v>
      </c>
      <c r="Y24" s="300">
        <f t="shared" si="6"/>
        <v>160.51873198847264</v>
      </c>
      <c r="Z24" s="257" t="str">
        <f t="shared" si="7"/>
        <v>Reading</v>
      </c>
      <c r="AA24" s="288" t="s">
        <v>18</v>
      </c>
      <c r="AB24" s="276">
        <v>233.41902313624681</v>
      </c>
      <c r="AC24" s="257">
        <f t="shared" si="4"/>
        <v>2</v>
      </c>
      <c r="AD24" s="236" t="s">
        <v>5</v>
      </c>
      <c r="AE24" s="27">
        <f>IF(ISBLANK(H24),0,Population!G24)</f>
        <v>34700</v>
      </c>
      <c r="AF24" s="27"/>
      <c r="AG24" s="27"/>
      <c r="AH24" s="27"/>
    </row>
    <row r="25" spans="1:34" ht="11.25" customHeight="1" x14ac:dyDescent="0.2">
      <c r="A25" s="56"/>
      <c r="B25" s="288" t="s">
        <v>18</v>
      </c>
      <c r="C25" s="259"/>
      <c r="D25" s="274">
        <v>439</v>
      </c>
      <c r="E25" s="274">
        <v>371</v>
      </c>
      <c r="F25" s="274">
        <v>534</v>
      </c>
      <c r="G25" s="274">
        <v>468</v>
      </c>
      <c r="H25" s="274">
        <v>908</v>
      </c>
      <c r="I25" s="302">
        <f t="shared" si="0"/>
        <v>1.4474393530997305</v>
      </c>
      <c r="J25" s="275"/>
      <c r="K25" s="276">
        <f>IF(ISBLANK(D25),NA(),D25/Population!C25*10000)</f>
        <v>142.62508122157246</v>
      </c>
      <c r="L25" s="276">
        <f>IF(ISBLANK(E25),NA(),E25/Population!D25*10000)</f>
        <v>116.92404664355499</v>
      </c>
      <c r="M25" s="276">
        <f>IF(ISBLANK(F25),NA(),F25/Population!E25*10000)</f>
        <v>142.7807486631016</v>
      </c>
      <c r="N25" s="276">
        <f>IF(ISBLANK(G25),NA(),G25/Population!F25*10000)</f>
        <v>123.15789473684211</v>
      </c>
      <c r="O25" s="276">
        <f>IF(ISBLANK(H25),NA(),H25/Population!G25*10000)</f>
        <v>233.41902313624681</v>
      </c>
      <c r="P25" s="442">
        <f t="shared" si="5"/>
        <v>2</v>
      </c>
      <c r="Q25" s="277"/>
      <c r="R25" s="295">
        <v>26.7</v>
      </c>
      <c r="S25" s="278">
        <f t="shared" si="1"/>
        <v>137.74332000000001</v>
      </c>
      <c r="T25" s="279">
        <f t="shared" si="2"/>
        <v>95.675703136246796</v>
      </c>
      <c r="U25" s="105"/>
      <c r="W25" s="236" t="s">
        <v>18</v>
      </c>
      <c r="X25" s="227">
        <v>14</v>
      </c>
      <c r="Y25" s="300">
        <f t="shared" si="6"/>
        <v>233.41902313624681</v>
      </c>
      <c r="Z25" s="257" t="str">
        <f t="shared" si="7"/>
        <v>Slough</v>
      </c>
      <c r="AA25" s="288" t="s">
        <v>19</v>
      </c>
      <c r="AB25" s="276">
        <v>328.05907172995779</v>
      </c>
      <c r="AC25" s="257">
        <f t="shared" si="4"/>
        <v>1</v>
      </c>
      <c r="AD25" s="236" t="s">
        <v>18</v>
      </c>
      <c r="AE25" s="27">
        <f>IF(ISBLANK(H25),0,Population!G25)</f>
        <v>38900</v>
      </c>
      <c r="AF25" s="27"/>
      <c r="AG25" s="27"/>
      <c r="AH25" s="27"/>
    </row>
    <row r="26" spans="1:34" ht="11.25" customHeight="1" x14ac:dyDescent="0.2">
      <c r="A26" s="56"/>
      <c r="B26" s="288" t="s">
        <v>19</v>
      </c>
      <c r="C26" s="259"/>
      <c r="D26" s="274">
        <v>831</v>
      </c>
      <c r="E26" s="274">
        <v>1184</v>
      </c>
      <c r="F26" s="274">
        <v>1390</v>
      </c>
      <c r="G26" s="274">
        <v>1328</v>
      </c>
      <c r="H26" s="274">
        <v>1555</v>
      </c>
      <c r="I26" s="302">
        <f t="shared" si="0"/>
        <v>0.31334459459459457</v>
      </c>
      <c r="J26" s="275"/>
      <c r="K26" s="276">
        <f>IF(ISBLANK(D26),NA(),D26/Population!C26*10000)</f>
        <v>191.51878312975342</v>
      </c>
      <c r="L26" s="276">
        <f>IF(ISBLANK(E26),NA(),E26/Population!D26*10000)</f>
        <v>273.31486611265007</v>
      </c>
      <c r="M26" s="276">
        <f>IF(ISBLANK(F26),NA(),F26/Population!E26*10000)</f>
        <v>300.86580086580085</v>
      </c>
      <c r="N26" s="276">
        <f>IF(ISBLANK(G26),NA(),G26/Population!F26*10000)</f>
        <v>285.5913978494624</v>
      </c>
      <c r="O26" s="276">
        <f>IF(ISBLANK(H26),NA(),H26/Population!G26*10000)</f>
        <v>328.05907172995779</v>
      </c>
      <c r="P26" s="442">
        <f t="shared" si="5"/>
        <v>1</v>
      </c>
      <c r="Q26" s="277"/>
      <c r="R26" s="295">
        <v>28.9</v>
      </c>
      <c r="S26" s="278">
        <f t="shared" si="1"/>
        <v>140.42644000000001</v>
      </c>
      <c r="T26" s="279">
        <f t="shared" si="2"/>
        <v>187.63263172995778</v>
      </c>
      <c r="U26" s="105"/>
      <c r="W26" s="236" t="s">
        <v>19</v>
      </c>
      <c r="X26" s="227">
        <v>15</v>
      </c>
      <c r="Y26" s="300">
        <f t="shared" si="6"/>
        <v>328.05907172995779</v>
      </c>
      <c r="Z26" s="257" t="str">
        <f t="shared" si="7"/>
        <v>Southampton</v>
      </c>
      <c r="AA26" s="288" t="s">
        <v>10</v>
      </c>
      <c r="AB26" s="276">
        <v>103.80952380952381</v>
      </c>
      <c r="AC26" s="257">
        <f t="shared" si="4"/>
        <v>14</v>
      </c>
      <c r="AD26" s="236" t="s">
        <v>19</v>
      </c>
      <c r="AE26" s="27">
        <f>IF(ISBLANK(H26),0,Population!G26)</f>
        <v>47400</v>
      </c>
      <c r="AF26" s="27"/>
      <c r="AG26" s="27"/>
      <c r="AH26" s="27"/>
    </row>
    <row r="27" spans="1:34" ht="11.25" customHeight="1" x14ac:dyDescent="0.2">
      <c r="A27" s="56"/>
      <c r="B27" s="288" t="s">
        <v>10</v>
      </c>
      <c r="C27" s="259"/>
      <c r="D27" s="274">
        <v>1699</v>
      </c>
      <c r="E27" s="274">
        <v>2194</v>
      </c>
      <c r="F27" s="274">
        <v>3144</v>
      </c>
      <c r="G27" s="274">
        <v>2600</v>
      </c>
      <c r="H27" s="274">
        <v>2616</v>
      </c>
      <c r="I27" s="302">
        <f t="shared" si="0"/>
        <v>0.19234275296262535</v>
      </c>
      <c r="J27" s="275"/>
      <c r="K27" s="276">
        <f>IF(ISBLANK(D27),NA(),D27/Population!C27*10000)</f>
        <v>69.929206453737237</v>
      </c>
      <c r="L27" s="276">
        <f>IF(ISBLANK(E27),NA(),E27/Population!D27*10000)</f>
        <v>89.154374415864112</v>
      </c>
      <c r="M27" s="276">
        <f>IF(ISBLANK(F27),NA(),F27/Population!E27*10000)</f>
        <v>127.28744939271255</v>
      </c>
      <c r="N27" s="276">
        <f>IF(ISBLANK(G27),NA(),G27/Population!F27*10000)</f>
        <v>104.16666666666666</v>
      </c>
      <c r="O27" s="276">
        <f>IF(ISBLANK(H27),NA(),H27/Population!G27*10000)</f>
        <v>103.80952380952381</v>
      </c>
      <c r="P27" s="442">
        <f t="shared" si="5"/>
        <v>14</v>
      </c>
      <c r="Q27" s="277"/>
      <c r="R27" s="295">
        <v>10</v>
      </c>
      <c r="S27" s="278">
        <f t="shared" si="1"/>
        <v>117.376</v>
      </c>
      <c r="T27" s="279">
        <f t="shared" si="2"/>
        <v>-13.566476190476195</v>
      </c>
      <c r="U27" s="105"/>
      <c r="W27" s="236" t="s">
        <v>10</v>
      </c>
      <c r="X27" s="227">
        <v>16</v>
      </c>
      <c r="Y27" s="300">
        <f t="shared" si="6"/>
        <v>103.80952380952381</v>
      </c>
      <c r="Z27" s="257" t="str">
        <f t="shared" si="7"/>
        <v>Surrey</v>
      </c>
      <c r="AA27" s="288" t="s">
        <v>20</v>
      </c>
      <c r="AB27" s="276">
        <v>109.80392156862746</v>
      </c>
      <c r="AC27" s="257">
        <f t="shared" si="4"/>
        <v>13</v>
      </c>
      <c r="AD27" s="236" t="s">
        <v>10</v>
      </c>
      <c r="AE27" s="27">
        <f>IF(ISBLANK(H27),0,Population!G27)</f>
        <v>252000</v>
      </c>
      <c r="AF27" s="27"/>
      <c r="AG27" s="27"/>
      <c r="AH27" s="27"/>
    </row>
    <row r="28" spans="1:34" ht="11.25" customHeight="1" x14ac:dyDescent="0.2">
      <c r="A28" s="56"/>
      <c r="B28" s="288" t="s">
        <v>20</v>
      </c>
      <c r="C28" s="259"/>
      <c r="D28" s="274"/>
      <c r="E28" s="274">
        <v>361</v>
      </c>
      <c r="F28" s="274">
        <v>269</v>
      </c>
      <c r="G28" s="274">
        <v>347</v>
      </c>
      <c r="H28" s="274">
        <v>392</v>
      </c>
      <c r="I28" s="302">
        <f t="shared" si="0"/>
        <v>8.5872576177285317E-2</v>
      </c>
      <c r="J28" s="275"/>
      <c r="K28" s="276" t="e">
        <f>IF(ISBLANK(D28),NA(),D28/Population!C28*10000)</f>
        <v>#N/A</v>
      </c>
      <c r="L28" s="276">
        <f>IF(ISBLANK(E28),NA(),E28/Population!D28*10000)</f>
        <v>98.258029395753951</v>
      </c>
      <c r="M28" s="276">
        <f>IF(ISBLANK(F28),NA(),F28/Population!E28*10000)</f>
        <v>75.988700564971751</v>
      </c>
      <c r="N28" s="276">
        <f>IF(ISBLANK(G28),NA(),G28/Population!F28*10000)</f>
        <v>96.657381615598894</v>
      </c>
      <c r="O28" s="276">
        <f>IF(ISBLANK(H28),NA(),H28/Population!G28*10000)</f>
        <v>109.80392156862746</v>
      </c>
      <c r="P28" s="442">
        <f t="shared" si="5"/>
        <v>13</v>
      </c>
      <c r="Q28" s="277"/>
      <c r="R28" s="295">
        <v>10.4</v>
      </c>
      <c r="S28" s="278">
        <f t="shared" si="1"/>
        <v>117.86384000000001</v>
      </c>
      <c r="T28" s="279">
        <f t="shared" si="2"/>
        <v>-8.0599184313725516</v>
      </c>
      <c r="U28" s="105"/>
      <c r="W28" s="236" t="s">
        <v>20</v>
      </c>
      <c r="X28" s="227">
        <v>17</v>
      </c>
      <c r="Y28" s="300">
        <f t="shared" si="6"/>
        <v>109.80392156862746</v>
      </c>
      <c r="Z28" s="257" t="str">
        <f t="shared" si="7"/>
        <v>West Berkshire</v>
      </c>
      <c r="AA28" s="288" t="s">
        <v>8</v>
      </c>
      <c r="AB28" s="276">
        <v>100.11976047904191</v>
      </c>
      <c r="AC28" s="257">
        <f>RANK(AB28,$AB$12:$AB$30)</f>
        <v>15</v>
      </c>
      <c r="AD28" s="236" t="s">
        <v>20</v>
      </c>
      <c r="AE28" s="27">
        <f>IF(ISBLANK(H28),0,Population!G28)</f>
        <v>35700</v>
      </c>
      <c r="AF28" s="27"/>
      <c r="AG28" s="27"/>
      <c r="AH28" s="27"/>
    </row>
    <row r="29" spans="1:34" ht="11.25" customHeight="1" x14ac:dyDescent="0.2">
      <c r="A29" s="56"/>
      <c r="B29" s="288" t="s">
        <v>8</v>
      </c>
      <c r="C29" s="259"/>
      <c r="D29" s="274">
        <v>1339</v>
      </c>
      <c r="E29" s="274">
        <v>1750</v>
      </c>
      <c r="F29" s="274">
        <v>2150</v>
      </c>
      <c r="G29" s="274">
        <v>1857</v>
      </c>
      <c r="H29" s="274">
        <v>1672</v>
      </c>
      <c r="I29" s="302">
        <f t="shared" si="0"/>
        <v>-4.4571428571428574E-2</v>
      </c>
      <c r="J29" s="275"/>
      <c r="K29" s="276">
        <f>IF(ISBLANK(D29),NA(),D29/Population!C29*10000)</f>
        <v>81.413023651729802</v>
      </c>
      <c r="L29" s="276">
        <f>IF(ISBLANK(E29),NA(),E29/Population!D29*10000)</f>
        <v>105.95144396682207</v>
      </c>
      <c r="M29" s="276">
        <f>IF(ISBLANK(F29),NA(),F29/Population!E29*10000)</f>
        <v>130.77858880778589</v>
      </c>
      <c r="N29" s="276">
        <f>IF(ISBLANK(G29),NA(),G29/Population!F29*10000)</f>
        <v>112.1376811594203</v>
      </c>
      <c r="O29" s="276">
        <f>IF(ISBLANK(H29),NA(),H29/Population!G29*10000)</f>
        <v>100.11976047904191</v>
      </c>
      <c r="P29" s="442">
        <f t="shared" si="5"/>
        <v>15</v>
      </c>
      <c r="Q29" s="277"/>
      <c r="R29" s="295">
        <v>13.2</v>
      </c>
      <c r="S29" s="278">
        <f t="shared" si="1"/>
        <v>121.27872000000001</v>
      </c>
      <c r="T29" s="279">
        <f t="shared" si="2"/>
        <v>-21.158959520958092</v>
      </c>
      <c r="U29" s="105"/>
      <c r="W29" s="236" t="s">
        <v>8</v>
      </c>
      <c r="X29" s="227">
        <v>18</v>
      </c>
      <c r="Y29" s="300">
        <f t="shared" si="6"/>
        <v>100.11976047904191</v>
      </c>
      <c r="Z29" s="257" t="str">
        <f t="shared" si="7"/>
        <v>West Sussex</v>
      </c>
      <c r="AA29" s="288" t="s">
        <v>83</v>
      </c>
      <c r="AB29" s="276">
        <v>115.91591591591592</v>
      </c>
      <c r="AC29" s="257">
        <f t="shared" si="4"/>
        <v>11</v>
      </c>
      <c r="AD29" s="236" t="s">
        <v>8</v>
      </c>
      <c r="AE29" s="27">
        <f>IF(ISBLANK(H29),0,Population!G29)</f>
        <v>167000</v>
      </c>
      <c r="AF29" s="27"/>
      <c r="AG29" s="27"/>
      <c r="AH29" s="27"/>
    </row>
    <row r="30" spans="1:34" ht="11.25" customHeight="1" x14ac:dyDescent="0.2">
      <c r="A30" s="56"/>
      <c r="B30" s="288" t="s">
        <v>83</v>
      </c>
      <c r="C30" s="259"/>
      <c r="D30" s="274">
        <v>343</v>
      </c>
      <c r="E30" s="274">
        <v>335</v>
      </c>
      <c r="F30" s="274">
        <v>340</v>
      </c>
      <c r="G30" s="274">
        <v>278</v>
      </c>
      <c r="H30" s="274">
        <v>386</v>
      </c>
      <c r="I30" s="302">
        <f t="shared" si="0"/>
        <v>0.15223880597014924</v>
      </c>
      <c r="J30" s="275"/>
      <c r="K30" s="276">
        <f>IF(ISBLANK(D30),NA(),D30/Population!C30*10000)</f>
        <v>102.7869343721906</v>
      </c>
      <c r="L30" s="276">
        <f>IF(ISBLANK(E30),NA(),E30/Population!D30*10000)</f>
        <v>98.587404355503239</v>
      </c>
      <c r="M30" s="276">
        <f>IF(ISBLANK(F30),NA(),F30/Population!E30*10000)</f>
        <v>104.29447852760737</v>
      </c>
      <c r="N30" s="276">
        <f>IF(ISBLANK(G30),NA(),G30/Population!F30*10000)</f>
        <v>83.987915407854985</v>
      </c>
      <c r="O30" s="276">
        <f>IF(ISBLANK(H30),NA(),H30/Population!G30*10000)</f>
        <v>115.91591591591592</v>
      </c>
      <c r="P30" s="442">
        <f t="shared" si="5"/>
        <v>11</v>
      </c>
      <c r="Q30" s="277"/>
      <c r="R30" s="295">
        <v>9.1</v>
      </c>
      <c r="S30" s="278">
        <f t="shared" si="1"/>
        <v>116.27836000000001</v>
      </c>
      <c r="T30" s="279">
        <f t="shared" si="2"/>
        <v>-0.36244408408408901</v>
      </c>
      <c r="U30" s="105"/>
      <c r="W30" s="236" t="s">
        <v>83</v>
      </c>
      <c r="X30" s="227">
        <v>19</v>
      </c>
      <c r="Y30" s="300">
        <f t="shared" si="6"/>
        <v>115.91591591591592</v>
      </c>
      <c r="Z30" s="257" t="str">
        <f t="shared" si="7"/>
        <v>Windsor &amp; Maidenhead</v>
      </c>
      <c r="AA30" s="288" t="s">
        <v>21</v>
      </c>
      <c r="AB30" s="276">
        <v>72.375690607734811</v>
      </c>
      <c r="AC30" s="257">
        <f t="shared" si="4"/>
        <v>19</v>
      </c>
      <c r="AD30" s="236" t="s">
        <v>83</v>
      </c>
      <c r="AE30" s="27">
        <f>IF(ISBLANK(H30),0,Population!G30)</f>
        <v>33300</v>
      </c>
      <c r="AF30" s="27"/>
      <c r="AG30" s="27"/>
      <c r="AH30" s="27"/>
    </row>
    <row r="31" spans="1:34" ht="11.25" customHeight="1" x14ac:dyDescent="0.2">
      <c r="A31" s="56"/>
      <c r="B31" s="288" t="s">
        <v>21</v>
      </c>
      <c r="C31" s="259"/>
      <c r="D31" s="274">
        <v>202</v>
      </c>
      <c r="E31" s="274">
        <v>224</v>
      </c>
      <c r="F31" s="274">
        <v>234</v>
      </c>
      <c r="G31" s="274">
        <v>262</v>
      </c>
      <c r="H31" s="274">
        <v>262</v>
      </c>
      <c r="I31" s="302">
        <f t="shared" si="0"/>
        <v>0.16964285714285715</v>
      </c>
      <c r="J31" s="275"/>
      <c r="K31" s="276">
        <f>IF(ISBLANK(D31),NA(),D31/Population!C31*10000)</f>
        <v>56.048834628190903</v>
      </c>
      <c r="L31" s="276">
        <f>IF(ISBLANK(E31),NA(),E31/Population!D31*10000)</f>
        <v>61.946902654867259</v>
      </c>
      <c r="M31" s="276">
        <f>IF(ISBLANK(F31),NA(),F31/Population!E31*10000)</f>
        <v>65.730337078651687</v>
      </c>
      <c r="N31" s="276">
        <f>IF(ISBLANK(G31),NA(),G31/Population!F31*10000)</f>
        <v>73.184357541899445</v>
      </c>
      <c r="O31" s="276">
        <f>IF(ISBLANK(H31),NA(),H31/Population!G31*10000)</f>
        <v>72.375690607734811</v>
      </c>
      <c r="P31" s="442">
        <f t="shared" si="5"/>
        <v>19</v>
      </c>
      <c r="Q31" s="277"/>
      <c r="R31" s="295">
        <v>6.6</v>
      </c>
      <c r="S31" s="278">
        <f t="shared" si="1"/>
        <v>113.22936000000001</v>
      </c>
      <c r="T31" s="279">
        <f t="shared" si="2"/>
        <v>-40.853669392265203</v>
      </c>
      <c r="U31" s="105"/>
      <c r="W31" s="236" t="s">
        <v>21</v>
      </c>
      <c r="X31" s="227">
        <v>20</v>
      </c>
      <c r="Y31" s="300">
        <f t="shared" si="6"/>
        <v>72.375690607734811</v>
      </c>
      <c r="Z31" s="257" t="str">
        <f t="shared" si="7"/>
        <v>Wokingham</v>
      </c>
      <c r="AA31" s="300"/>
      <c r="AB31" s="300"/>
      <c r="AC31" s="300"/>
      <c r="AD31" s="236" t="s">
        <v>21</v>
      </c>
      <c r="AE31" s="27">
        <f>IF(ISBLANK(H31),0,Population!G31)</f>
        <v>36200</v>
      </c>
      <c r="AF31" s="27"/>
      <c r="AG31" s="27"/>
      <c r="AH31" s="27"/>
    </row>
    <row r="32" spans="1:34" ht="11.25" customHeight="1" x14ac:dyDescent="0.2">
      <c r="A32" s="56"/>
      <c r="B32" s="289" t="s">
        <v>119</v>
      </c>
      <c r="C32" s="259"/>
      <c r="D32" s="280">
        <v>11543</v>
      </c>
      <c r="E32" s="280">
        <v>21887</v>
      </c>
      <c r="F32" s="280">
        <v>24446</v>
      </c>
      <c r="G32" s="280">
        <v>21564</v>
      </c>
      <c r="H32" s="280">
        <f>SUM(H12:H15,H17:H31)</f>
        <v>23030</v>
      </c>
      <c r="I32" s="286">
        <f t="shared" si="0"/>
        <v>5.2222780646045595E-2</v>
      </c>
      <c r="J32" s="275"/>
      <c r="K32" s="281">
        <f>IF(ISBLANK(D32),NA(),D32/Population!C32*10000)</f>
        <v>63.590788893785813</v>
      </c>
      <c r="L32" s="281">
        <f>IF(ISBLANK(E32),NA(),E32/Population!D32*10000)</f>
        <v>119.84339922247166</v>
      </c>
      <c r="M32" s="281">
        <f>IF(ISBLANK(F32),NA(),F32/Population!E32*10000)</f>
        <v>131.37360275150473</v>
      </c>
      <c r="N32" s="281">
        <f>IF(ISBLANK(G32),NA(),G32/Population!F32*10000)</f>
        <v>115.15539891060557</v>
      </c>
      <c r="O32" s="281">
        <f>IF(ISBLANK(H32),NA(),H32/AE32*10000)</f>
        <v>122.04557498675146</v>
      </c>
      <c r="P32" s="292" t="s">
        <v>140</v>
      </c>
      <c r="Q32" s="277"/>
      <c r="R32" s="296">
        <v>15.1</v>
      </c>
      <c r="S32" s="282">
        <f t="shared" si="1"/>
        <v>123.59596000000001</v>
      </c>
      <c r="T32" s="283">
        <f t="shared" si="2"/>
        <v>-1.5503850132485439</v>
      </c>
      <c r="U32" s="105"/>
      <c r="W32" s="231"/>
      <c r="X32" s="231"/>
      <c r="Y32" s="231"/>
      <c r="Z32" s="231"/>
      <c r="AA32" s="300"/>
      <c r="AB32" s="300"/>
      <c r="AC32" s="300"/>
      <c r="AD32" s="27" t="s">
        <v>119</v>
      </c>
      <c r="AE32" s="27">
        <f>SUM(AE12:AE15,AE17:AE31)</f>
        <v>1887000</v>
      </c>
      <c r="AF32" s="27"/>
      <c r="AG32" s="27"/>
      <c r="AH32" s="27"/>
    </row>
    <row r="33" spans="1:34" ht="11.25" customHeight="1" x14ac:dyDescent="0.2">
      <c r="A33" s="40"/>
      <c r="B33" s="290" t="s">
        <v>101</v>
      </c>
      <c r="C33" s="259"/>
      <c r="D33" s="284">
        <v>87700</v>
      </c>
      <c r="E33" s="284">
        <v>111700</v>
      </c>
      <c r="F33" s="284">
        <v>124590</v>
      </c>
      <c r="G33" s="284">
        <v>127060</v>
      </c>
      <c r="H33" s="284">
        <v>142490</v>
      </c>
      <c r="I33" s="287">
        <f t="shared" si="0"/>
        <v>0.27564905998209488</v>
      </c>
      <c r="J33" s="275"/>
      <c r="K33" s="285">
        <f>IF(ISBLANK(D33),NA(),D33/Population!C33*10000)</f>
        <v>79.638222714600943</v>
      </c>
      <c r="L33" s="285">
        <f>IF(ISBLANK(E33),NA(),E33/Population!D33*10000)</f>
        <v>101.12807141434443</v>
      </c>
      <c r="M33" s="285">
        <f>IF(ISBLANK(F33),NA(),F33/Population!E33*10000)</f>
        <v>109.85997460496614</v>
      </c>
      <c r="N33" s="285">
        <f>IF(ISBLANK(G33),NA(),G33/Population!F33*10000)</f>
        <v>111.48058784821232</v>
      </c>
      <c r="O33" s="285">
        <f>IF(ISBLANK(H33),NA(),H33/Population!G33*10000)</f>
        <v>124.13210325031143</v>
      </c>
      <c r="P33" s="293" t="s">
        <v>140</v>
      </c>
      <c r="Q33" s="277"/>
      <c r="R33" s="297">
        <v>21.8</v>
      </c>
      <c r="S33" s="263" t="s">
        <v>140</v>
      </c>
      <c r="T33" s="264" t="s">
        <v>140</v>
      </c>
      <c r="U33" s="105"/>
      <c r="W33" s="231"/>
      <c r="X33" s="231"/>
      <c r="Y33" s="231"/>
      <c r="Z33" s="231"/>
      <c r="AA33" s="231"/>
      <c r="AB33" s="27"/>
      <c r="AC33" s="27"/>
      <c r="AD33" s="27"/>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K35" s="98"/>
      <c r="L35" s="90"/>
      <c r="M35" s="90"/>
      <c r="N35" s="90"/>
      <c r="O35" s="90"/>
      <c r="P35" s="90"/>
      <c r="Q35" s="90"/>
      <c r="R35" s="90"/>
      <c r="S35" s="90"/>
      <c r="T35" s="90"/>
      <c r="U35" s="105"/>
      <c r="W35" s="230"/>
      <c r="X35" s="230"/>
      <c r="Y35" s="231"/>
      <c r="Z35" s="231"/>
      <c r="AA35" s="231"/>
      <c r="AB35" s="27"/>
      <c r="AC35" s="27"/>
      <c r="AD35" s="27"/>
      <c r="AE35" s="27"/>
      <c r="AF35" s="27"/>
      <c r="AG35" s="27"/>
      <c r="AH35" s="27"/>
    </row>
    <row r="36" spans="1:34"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267"/>
      <c r="J51" s="267"/>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267"/>
      <c r="J52" s="267"/>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268"/>
      <c r="J53" s="268"/>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c r="X74" s="180"/>
      <c r="Y74" s="180"/>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4" ht="11.25" customHeight="1" x14ac:dyDescent="0.2">
      <c r="A81" s="40"/>
      <c r="K81" s="98"/>
      <c r="L81" s="90"/>
      <c r="M81" s="90"/>
      <c r="N81" s="90"/>
      <c r="O81" s="90"/>
      <c r="P81" s="90"/>
      <c r="Q81" s="90"/>
      <c r="R81" s="90"/>
      <c r="S81" s="90"/>
      <c r="T81" s="90"/>
      <c r="U81" s="105"/>
      <c r="X81" s="233" t="s">
        <v>92</v>
      </c>
      <c r="Y81" s="233" t="s">
        <v>93</v>
      </c>
    </row>
    <row r="82" spans="1:34" ht="11.25" customHeight="1" x14ac:dyDescent="0.2">
      <c r="A82" s="40"/>
      <c r="K82" s="98"/>
      <c r="L82" s="90"/>
      <c r="M82" s="90"/>
      <c r="N82" s="90"/>
      <c r="O82" s="90"/>
      <c r="P82" s="90"/>
      <c r="Q82" s="90"/>
      <c r="R82" s="90"/>
      <c r="S82" s="90"/>
      <c r="T82" s="90"/>
      <c r="U82" s="105"/>
      <c r="W82" s="237" t="str">
        <f>L84</f>
        <v>National Trend 2014</v>
      </c>
      <c r="X82" s="694">
        <v>1.2196</v>
      </c>
      <c r="Y82" s="694">
        <v>105.18</v>
      </c>
      <c r="Z82" s="245">
        <v>0</v>
      </c>
      <c r="AA82" s="245">
        <f>(Z82*X82)+Y82</f>
        <v>105.18</v>
      </c>
    </row>
    <row r="83" spans="1:34" ht="11.25" customHeight="1" x14ac:dyDescent="0.2">
      <c r="A83" s="40"/>
      <c r="K83" s="98"/>
      <c r="L83" s="90"/>
      <c r="M83" s="90"/>
      <c r="N83" s="90"/>
      <c r="O83" s="90"/>
      <c r="P83" s="90"/>
      <c r="Q83" s="90"/>
      <c r="R83" s="90"/>
      <c r="S83" s="90"/>
      <c r="T83" s="90"/>
      <c r="U83" s="105"/>
      <c r="W83" s="238" t="str">
        <f>"y = "&amp;X82&amp;"x + "&amp;Y82</f>
        <v>y = 1.2196x + 105.18</v>
      </c>
      <c r="X83" s="695"/>
      <c r="Y83" s="695"/>
      <c r="Z83" s="246">
        <v>40</v>
      </c>
      <c r="AA83" s="245">
        <f>(Z83*X82)+Y82</f>
        <v>153.964</v>
      </c>
    </row>
    <row r="84" spans="1:34" ht="11.25" customHeight="1" x14ac:dyDescent="0.2">
      <c r="A84" s="40"/>
      <c r="K84" s="74"/>
      <c r="L84" s="720" t="s">
        <v>245</v>
      </c>
      <c r="M84" s="721"/>
      <c r="N84" s="721"/>
      <c r="O84" s="721"/>
      <c r="P84" s="301"/>
      <c r="Q84" s="720" t="s">
        <v>216</v>
      </c>
      <c r="R84" s="731"/>
      <c r="S84" s="731"/>
      <c r="T84" s="731"/>
      <c r="U84" s="105"/>
      <c r="W84" s="237" t="str">
        <f>Q84</f>
        <v>South East LA Trend 2014</v>
      </c>
      <c r="X84" s="692">
        <v>7.6982999999999997</v>
      </c>
      <c r="Y84" s="692">
        <v>11.971</v>
      </c>
      <c r="Z84" s="245">
        <v>0</v>
      </c>
      <c r="AA84" s="245">
        <f>(Z84*X84)+Y84</f>
        <v>11.971</v>
      </c>
    </row>
    <row r="85" spans="1:34" ht="11.25" customHeight="1" x14ac:dyDescent="0.2">
      <c r="A85" s="40"/>
      <c r="K85" s="266"/>
      <c r="L85" s="732" t="str">
        <f>Y5</f>
        <v>Selected LA- (none)</v>
      </c>
      <c r="M85" s="721"/>
      <c r="N85" s="721"/>
      <c r="O85" s="721"/>
      <c r="P85" s="721"/>
      <c r="Q85" s="721"/>
      <c r="R85" s="721"/>
      <c r="S85" s="721"/>
      <c r="T85" s="721"/>
      <c r="U85" s="105"/>
      <c r="W85" s="238" t="str">
        <f>"y = "&amp;X84&amp;"x + "&amp;Y84</f>
        <v>y = 7.6983x + 11.971</v>
      </c>
      <c r="X85" s="698"/>
      <c r="Y85" s="698"/>
      <c r="Z85" s="246">
        <v>40</v>
      </c>
      <c r="AA85" s="245">
        <f>(Z85*X84)+Y84</f>
        <v>319.90300000000002</v>
      </c>
    </row>
    <row r="86" spans="1:34"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4"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4"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4" ht="15" customHeight="1" x14ac:dyDescent="0.2">
      <c r="L89" s="28"/>
      <c r="M89" s="28"/>
      <c r="N89" s="28"/>
      <c r="O89" s="28"/>
      <c r="P89" s="28"/>
      <c r="Q89" s="28"/>
      <c r="R89" s="28"/>
      <c r="S89" s="28"/>
      <c r="T89" s="28"/>
      <c r="X89" s="229"/>
    </row>
    <row r="90" spans="1:34"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4" ht="11.25" customHeight="1" x14ac:dyDescent="0.2">
      <c r="Q91" s="28"/>
      <c r="R91" s="28"/>
      <c r="S91" s="28"/>
      <c r="T91" s="28"/>
      <c r="X91" s="229"/>
    </row>
    <row r="92" spans="1:34" ht="21" customHeight="1" thickBot="1" x14ac:dyDescent="0.25">
      <c r="X92" s="229"/>
    </row>
    <row r="93" spans="1:34"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4"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4" s="30" customFormat="1" ht="11.25" customHeight="1" x14ac:dyDescent="0.2">
      <c r="A95" s="42"/>
      <c r="B95" s="729"/>
      <c r="C95" s="729"/>
      <c r="D95" s="635"/>
      <c r="E95" s="635"/>
      <c r="F95" s="635"/>
      <c r="G95" s="635"/>
      <c r="H95" s="635"/>
      <c r="I95" s="265"/>
      <c r="J95" s="265"/>
      <c r="K95" s="270"/>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4" ht="21" customHeight="1" x14ac:dyDescent="0.2">
      <c r="A96" s="40"/>
      <c r="B96" s="635"/>
      <c r="C96" s="635"/>
      <c r="D96" s="635"/>
      <c r="E96" s="635"/>
      <c r="F96" s="635"/>
      <c r="G96" s="635"/>
      <c r="H96" s="635"/>
      <c r="I96" s="265"/>
      <c r="J96" s="265"/>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8">IF(W12=$X$5,I12,"")</f>
        <v/>
      </c>
      <c r="X98" s="236" t="e">
        <f t="shared" ref="X98:X119" si="9">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8"/>
        <v/>
      </c>
      <c r="X99" s="236" t="e">
        <f t="shared" si="9"/>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8"/>
        <v/>
      </c>
      <c r="X100" s="236" t="e">
        <f t="shared" si="9"/>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8"/>
        <v/>
      </c>
      <c r="X101" s="236" t="e">
        <f t="shared" si="9"/>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8"/>
        <v/>
      </c>
      <c r="X102" s="236" t="e">
        <f t="shared" si="9"/>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8"/>
        <v/>
      </c>
      <c r="X103" s="236" t="e">
        <f t="shared" si="9"/>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8"/>
        <v/>
      </c>
      <c r="X104" s="236" t="e">
        <f t="shared" si="9"/>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 t="shared" si="8"/>
        <v/>
      </c>
      <c r="X105" s="236" t="e">
        <f t="shared" si="9"/>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8"/>
        <v/>
      </c>
      <c r="X106" s="236" t="e">
        <f t="shared" si="9"/>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8"/>
        <v/>
      </c>
      <c r="X107" s="236" t="e">
        <f t="shared" si="9"/>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8"/>
        <v/>
      </c>
      <c r="X108" s="236" t="e">
        <f t="shared" si="9"/>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8"/>
        <v/>
      </c>
      <c r="X109" s="236" t="e">
        <f t="shared" si="9"/>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8"/>
        <v/>
      </c>
      <c r="X110" s="236" t="e">
        <f t="shared" si="9"/>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8"/>
        <v/>
      </c>
      <c r="X111" s="236" t="e">
        <f t="shared" si="9"/>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8"/>
        <v/>
      </c>
      <c r="X112" s="236" t="e">
        <f t="shared" si="9"/>
        <v>#N/A</v>
      </c>
    </row>
    <row r="113" spans="1:34"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8"/>
        <v/>
      </c>
      <c r="X113" s="236" t="e">
        <f t="shared" si="9"/>
        <v>#N/A</v>
      </c>
    </row>
    <row r="114" spans="1:34"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8"/>
        <v/>
      </c>
      <c r="X114" s="236" t="e">
        <f t="shared" si="9"/>
        <v>#N/A</v>
      </c>
    </row>
    <row r="115" spans="1:34"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8"/>
        <v/>
      </c>
      <c r="X115" s="236" t="e">
        <f t="shared" si="9"/>
        <v>#N/A</v>
      </c>
    </row>
    <row r="116" spans="1:34"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8"/>
        <v/>
      </c>
      <c r="X116" s="236" t="e">
        <f t="shared" si="9"/>
        <v>#N/A</v>
      </c>
    </row>
    <row r="117" spans="1:34"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8"/>
        <v/>
      </c>
      <c r="X117" s="236" t="e">
        <f t="shared" si="9"/>
        <v>#N/A</v>
      </c>
    </row>
    <row r="118" spans="1:34"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8"/>
        <v/>
      </c>
      <c r="X118" s="236" t="e">
        <f t="shared" si="9"/>
        <v>#N/A</v>
      </c>
    </row>
    <row r="119" spans="1:34"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8"/>
        <v/>
      </c>
      <c r="X119" s="236" t="e">
        <f t="shared" si="9"/>
        <v>#N/A</v>
      </c>
    </row>
    <row r="120" spans="1:34"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4"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4"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5"/>
      <c r="AE122" s="28"/>
      <c r="AF122" s="27"/>
      <c r="AG122" s="27"/>
      <c r="AH122" s="27"/>
    </row>
    <row r="123" spans="1:34"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5"/>
      <c r="AE123" s="28"/>
      <c r="AF123" s="27"/>
      <c r="AG123" s="27"/>
      <c r="AH123" s="27"/>
    </row>
    <row r="124" spans="1:34"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5"/>
      <c r="AE124" s="28"/>
      <c r="AF124" s="27"/>
      <c r="AG124" s="27"/>
      <c r="AH124" s="27"/>
    </row>
    <row r="125" spans="1:34"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5"/>
      <c r="AE125" s="28"/>
      <c r="AF125" s="27"/>
      <c r="AG125" s="27"/>
      <c r="AH125" s="27"/>
    </row>
    <row r="126" spans="1:34"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5"/>
      <c r="AE126" s="28"/>
      <c r="AF126" s="27"/>
      <c r="AG126" s="27"/>
      <c r="AH126" s="27"/>
    </row>
    <row r="127" spans="1:34"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5"/>
      <c r="AE127" s="28"/>
      <c r="AF127" s="27"/>
      <c r="AG127" s="27"/>
      <c r="AH127" s="27"/>
    </row>
    <row r="128" spans="1:34"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5"/>
      <c r="AE128" s="28"/>
      <c r="AF128" s="27"/>
      <c r="AG128" s="27"/>
      <c r="AH128" s="27"/>
    </row>
    <row r="129" spans="1:35"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5"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5"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5"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5" s="91" customFormat="1" ht="11.25" customHeight="1" x14ac:dyDescent="0.2">
      <c r="K133" s="85"/>
      <c r="V133" s="148"/>
      <c r="W133" s="239"/>
      <c r="X133" s="239"/>
      <c r="Y133" s="239"/>
      <c r="Z133" s="239"/>
      <c r="AA133" s="239"/>
      <c r="AB133" s="149"/>
      <c r="AC133" s="149"/>
      <c r="AD133" s="150"/>
      <c r="AE133" s="149"/>
      <c r="AF133" s="149"/>
    </row>
    <row r="134" spans="1:35" s="91" customFormat="1" ht="11.25" customHeight="1" x14ac:dyDescent="0.2">
      <c r="A134" s="90"/>
      <c r="B134" s="90"/>
      <c r="C134" s="90"/>
      <c r="D134" s="90"/>
      <c r="E134" s="90"/>
      <c r="F134" s="90"/>
      <c r="K134" s="85"/>
      <c r="V134" s="148"/>
      <c r="W134" s="239"/>
      <c r="X134" s="239"/>
      <c r="Y134" s="239"/>
      <c r="Z134" s="239"/>
      <c r="AA134" s="239"/>
      <c r="AB134" s="149"/>
      <c r="AC134" s="149"/>
      <c r="AD134" s="150"/>
      <c r="AE134" s="149"/>
      <c r="AF134" s="149"/>
    </row>
    <row r="135" spans="1:35" s="91" customFormat="1" ht="11.25" customHeight="1" x14ac:dyDescent="0.2">
      <c r="A135" s="90"/>
      <c r="B135" s="662" t="s">
        <v>121</v>
      </c>
      <c r="C135" s="411"/>
      <c r="D135" s="102"/>
      <c r="E135" s="102"/>
      <c r="F135" s="90"/>
      <c r="K135" s="85"/>
      <c r="V135" s="148"/>
      <c r="W135" s="239"/>
      <c r="X135" s="239"/>
      <c r="Y135" s="239"/>
      <c r="Z135" s="239"/>
      <c r="AA135" s="239"/>
      <c r="AB135" s="149"/>
      <c r="AC135" s="149"/>
      <c r="AD135" s="150"/>
      <c r="AE135" s="149"/>
      <c r="AF135" s="149"/>
    </row>
    <row r="136" spans="1:35" s="91" customFormat="1" ht="11.25" customHeight="1" x14ac:dyDescent="0.2">
      <c r="A136" s="90"/>
      <c r="B136" s="663"/>
      <c r="C136" s="412"/>
      <c r="D136" s="90"/>
      <c r="E136" s="90"/>
      <c r="F136" s="90"/>
      <c r="K136" s="85"/>
      <c r="V136" s="148"/>
      <c r="W136" s="239"/>
      <c r="X136" s="239"/>
      <c r="Y136" s="239"/>
      <c r="Z136" s="239"/>
      <c r="AA136" s="239"/>
      <c r="AB136" s="149"/>
      <c r="AC136" s="149"/>
      <c r="AD136" s="150"/>
      <c r="AE136" s="149"/>
      <c r="AF136" s="149"/>
    </row>
    <row r="137" spans="1:35" s="91" customFormat="1" ht="11.25" customHeight="1" x14ac:dyDescent="0.2">
      <c r="A137" s="90"/>
      <c r="B137" s="653" t="s">
        <v>122</v>
      </c>
      <c r="C137" s="653"/>
      <c r="D137" s="654"/>
      <c r="E137" s="654"/>
      <c r="F137" s="654"/>
      <c r="K137" s="85"/>
      <c r="V137" s="148"/>
      <c r="W137" s="239"/>
      <c r="X137" s="239"/>
      <c r="Y137" s="239"/>
      <c r="Z137" s="239"/>
      <c r="AA137" s="239"/>
      <c r="AB137" s="149"/>
      <c r="AC137" s="149"/>
      <c r="AD137" s="150"/>
      <c r="AE137" s="149"/>
      <c r="AF137" s="149"/>
    </row>
    <row r="138" spans="1:35" s="91" customFormat="1" ht="11.25" customHeight="1" x14ac:dyDescent="0.2">
      <c r="A138" s="90"/>
      <c r="B138" s="653"/>
      <c r="C138" s="653"/>
      <c r="D138" s="654"/>
      <c r="E138" s="654"/>
      <c r="F138" s="654"/>
      <c r="K138" s="85"/>
      <c r="V138" s="148"/>
      <c r="W138" s="239"/>
      <c r="X138" s="239"/>
      <c r="Y138" s="239"/>
      <c r="Z138" s="239"/>
      <c r="AA138" s="239"/>
      <c r="AB138" s="149"/>
      <c r="AC138" s="149"/>
      <c r="AD138" s="150"/>
      <c r="AE138" s="149"/>
      <c r="AF138" s="149"/>
      <c r="AG138" s="142"/>
      <c r="AH138" s="142"/>
      <c r="AI138" s="142"/>
    </row>
    <row r="139" spans="1:35" s="91" customFormat="1" ht="11.25" customHeight="1" x14ac:dyDescent="0.2">
      <c r="A139" s="90"/>
      <c r="B139" s="653" t="s">
        <v>28</v>
      </c>
      <c r="C139" s="653"/>
      <c r="D139" s="654"/>
      <c r="E139" s="654"/>
      <c r="F139" s="654"/>
      <c r="K139" s="85"/>
      <c r="V139" s="148"/>
      <c r="W139" s="239"/>
      <c r="X139" s="239"/>
      <c r="Y139" s="239"/>
      <c r="Z139" s="239"/>
      <c r="AA139" s="239"/>
      <c r="AB139" s="149"/>
      <c r="AC139" s="149"/>
      <c r="AD139" s="150"/>
      <c r="AE139" s="149"/>
      <c r="AF139" s="149"/>
    </row>
    <row r="140" spans="1:35" s="91" customFormat="1" ht="11.25" customHeight="1" x14ac:dyDescent="0.2">
      <c r="A140" s="90"/>
      <c r="B140" s="653"/>
      <c r="C140" s="653"/>
      <c r="D140" s="654"/>
      <c r="E140" s="654"/>
      <c r="F140" s="654"/>
      <c r="K140" s="85"/>
      <c r="V140" s="148"/>
      <c r="W140" s="239"/>
      <c r="X140" s="239"/>
      <c r="Y140" s="239"/>
      <c r="Z140" s="239"/>
      <c r="AA140" s="239"/>
      <c r="AB140" s="149"/>
      <c r="AC140" s="149"/>
      <c r="AD140" s="150"/>
      <c r="AE140" s="149"/>
      <c r="AF140" s="149"/>
    </row>
    <row r="141" spans="1:35" s="91" customFormat="1" ht="11.25" customHeight="1" x14ac:dyDescent="0.2">
      <c r="A141" s="90"/>
      <c r="B141" s="653" t="s">
        <v>29</v>
      </c>
      <c r="C141" s="653"/>
      <c r="D141" s="654"/>
      <c r="E141" s="654"/>
      <c r="F141" s="654"/>
      <c r="K141" s="85"/>
      <c r="V141" s="148"/>
      <c r="W141" s="239"/>
      <c r="X141" s="239"/>
      <c r="Y141" s="239"/>
      <c r="Z141" s="239"/>
      <c r="AA141" s="239"/>
      <c r="AB141" s="149"/>
      <c r="AC141" s="149"/>
      <c r="AD141" s="150"/>
      <c r="AE141" s="149"/>
      <c r="AF141" s="149"/>
    </row>
    <row r="142" spans="1:35" s="91" customFormat="1" ht="11.25" customHeight="1" x14ac:dyDescent="0.2">
      <c r="A142" s="90"/>
      <c r="B142" s="653"/>
      <c r="C142" s="653"/>
      <c r="D142" s="654"/>
      <c r="E142" s="654"/>
      <c r="F142" s="654"/>
      <c r="K142" s="85"/>
      <c r="V142" s="148"/>
      <c r="W142" s="239"/>
      <c r="X142" s="239"/>
      <c r="Y142" s="239"/>
      <c r="Z142" s="239"/>
      <c r="AA142" s="239"/>
      <c r="AB142" s="149"/>
      <c r="AC142" s="149"/>
      <c r="AD142" s="150"/>
      <c r="AE142" s="149"/>
      <c r="AF142" s="149"/>
    </row>
    <row r="143" spans="1:35" s="91" customFormat="1" ht="11.25" customHeight="1" x14ac:dyDescent="0.2">
      <c r="A143" s="90"/>
      <c r="B143" s="653" t="s">
        <v>151</v>
      </c>
      <c r="C143" s="653"/>
      <c r="D143" s="654"/>
      <c r="E143" s="654"/>
      <c r="F143" s="654"/>
      <c r="K143" s="85"/>
      <c r="V143" s="148"/>
      <c r="W143" s="239"/>
      <c r="X143" s="239"/>
      <c r="Y143" s="239"/>
      <c r="Z143" s="239"/>
      <c r="AA143" s="239"/>
      <c r="AB143" s="149"/>
      <c r="AC143" s="149"/>
      <c r="AD143" s="150"/>
      <c r="AE143" s="149"/>
      <c r="AF143" s="149"/>
    </row>
    <row r="144" spans="1:35" s="91" customFormat="1" ht="11.25" customHeight="1" x14ac:dyDescent="0.2">
      <c r="A144" s="90"/>
      <c r="B144" s="653"/>
      <c r="C144" s="653"/>
      <c r="D144" s="654"/>
      <c r="E144" s="654"/>
      <c r="F144" s="654"/>
      <c r="K144" s="85"/>
      <c r="V144" s="148"/>
      <c r="W144" s="239"/>
      <c r="X144" s="239"/>
      <c r="Y144" s="239"/>
      <c r="Z144" s="239"/>
      <c r="AA144" s="239"/>
      <c r="AB144" s="149"/>
      <c r="AC144" s="149"/>
      <c r="AD144" s="150"/>
      <c r="AE144" s="149"/>
      <c r="AF144" s="149"/>
    </row>
    <row r="145" spans="1:32" s="91" customFormat="1" ht="11.25" customHeight="1" x14ac:dyDescent="0.2">
      <c r="A145" s="90"/>
      <c r="B145" s="653" t="s">
        <v>41</v>
      </c>
      <c r="C145" s="653"/>
      <c r="D145" s="654"/>
      <c r="E145" s="654"/>
      <c r="F145" s="654"/>
      <c r="K145" s="85"/>
      <c r="V145" s="148"/>
      <c r="W145" s="239"/>
      <c r="X145" s="239"/>
      <c r="Y145" s="239"/>
      <c r="Z145" s="239"/>
      <c r="AA145" s="239"/>
      <c r="AB145" s="149"/>
      <c r="AC145" s="149"/>
      <c r="AD145" s="150"/>
      <c r="AE145" s="149"/>
      <c r="AF145" s="149"/>
    </row>
    <row r="146" spans="1:32" s="91" customFormat="1" ht="11.25" customHeight="1" x14ac:dyDescent="0.2">
      <c r="A146" s="90"/>
      <c r="B146" s="653"/>
      <c r="C146" s="653"/>
      <c r="D146" s="654"/>
      <c r="E146" s="654"/>
      <c r="F146" s="654"/>
      <c r="K146" s="85"/>
      <c r="V146" s="148"/>
      <c r="W146" s="239"/>
      <c r="X146" s="239"/>
      <c r="Y146" s="239"/>
      <c r="Z146" s="239"/>
      <c r="AA146" s="239"/>
      <c r="AB146" s="149"/>
      <c r="AC146" s="149"/>
      <c r="AD146" s="150"/>
      <c r="AE146" s="149"/>
      <c r="AF146" s="149"/>
    </row>
    <row r="147" spans="1:32" s="91" customFormat="1" ht="11.25" customHeight="1" x14ac:dyDescent="0.2">
      <c r="A147" s="90"/>
      <c r="B147" s="653" t="s">
        <v>35</v>
      </c>
      <c r="C147" s="653"/>
      <c r="D147" s="654"/>
      <c r="E147" s="654"/>
      <c r="F147" s="654"/>
      <c r="K147" s="85"/>
      <c r="V147" s="148"/>
      <c r="W147" s="239"/>
      <c r="X147" s="239"/>
      <c r="Y147" s="239"/>
      <c r="Z147" s="239"/>
      <c r="AA147" s="239"/>
      <c r="AB147" s="149"/>
      <c r="AC147" s="149"/>
      <c r="AD147" s="150"/>
      <c r="AE147" s="149"/>
      <c r="AF147" s="149"/>
    </row>
    <row r="148" spans="1:32" s="91" customFormat="1" ht="11.25" customHeight="1" x14ac:dyDescent="0.2">
      <c r="A148" s="90"/>
      <c r="B148" s="653"/>
      <c r="C148" s="653"/>
      <c r="D148" s="654"/>
      <c r="E148" s="654"/>
      <c r="F148" s="654"/>
      <c r="K148" s="85"/>
      <c r="V148" s="148"/>
      <c r="W148" s="239"/>
      <c r="X148" s="239"/>
      <c r="Y148" s="239"/>
      <c r="Z148" s="239"/>
      <c r="AA148" s="239"/>
      <c r="AB148" s="149"/>
      <c r="AC148" s="149"/>
      <c r="AD148" s="150"/>
      <c r="AE148" s="149"/>
      <c r="AF148" s="149"/>
    </row>
    <row r="149" spans="1:32" s="91" customFormat="1" ht="11.25" customHeight="1" x14ac:dyDescent="0.2">
      <c r="A149" s="90"/>
      <c r="B149" s="653" t="s">
        <v>54</v>
      </c>
      <c r="C149" s="653"/>
      <c r="D149" s="654"/>
      <c r="E149" s="654"/>
      <c r="F149" s="654"/>
      <c r="K149" s="85"/>
      <c r="V149" s="148"/>
      <c r="W149" s="239"/>
      <c r="X149" s="239"/>
      <c r="Y149" s="239"/>
      <c r="Z149" s="239"/>
      <c r="AA149" s="239"/>
      <c r="AB149" s="149"/>
      <c r="AC149" s="149"/>
      <c r="AD149" s="150"/>
      <c r="AE149" s="149"/>
      <c r="AF149" s="149"/>
    </row>
    <row r="150" spans="1:32" s="91" customFormat="1" ht="11.25" customHeight="1" x14ac:dyDescent="0.2">
      <c r="A150" s="90"/>
      <c r="B150" s="653"/>
      <c r="C150" s="653"/>
      <c r="D150" s="654"/>
      <c r="E150" s="654"/>
      <c r="F150" s="654"/>
      <c r="K150" s="85"/>
      <c r="V150" s="148"/>
      <c r="W150" s="239"/>
      <c r="X150" s="239"/>
      <c r="Y150" s="239"/>
      <c r="Z150" s="239"/>
      <c r="AA150" s="239"/>
      <c r="AB150" s="149"/>
      <c r="AC150" s="149"/>
      <c r="AD150" s="150"/>
      <c r="AE150" s="149"/>
      <c r="AF150" s="149"/>
    </row>
    <row r="151" spans="1:32" s="91" customFormat="1" ht="11.25" customHeight="1" x14ac:dyDescent="0.2">
      <c r="A151" s="90"/>
      <c r="B151" s="653" t="s">
        <v>30</v>
      </c>
      <c r="C151" s="653"/>
      <c r="D151" s="654"/>
      <c r="E151" s="654"/>
      <c r="F151" s="654"/>
      <c r="K151" s="85"/>
      <c r="V151" s="148"/>
      <c r="W151" s="239"/>
      <c r="X151" s="239"/>
      <c r="Y151" s="239"/>
      <c r="Z151" s="239"/>
      <c r="AA151" s="239"/>
      <c r="AB151" s="149"/>
      <c r="AC151" s="149"/>
      <c r="AD151" s="150"/>
      <c r="AE151" s="149"/>
      <c r="AF151" s="149"/>
    </row>
    <row r="152" spans="1:32" s="91" customFormat="1" ht="11.25" customHeight="1" x14ac:dyDescent="0.2">
      <c r="A152" s="90"/>
      <c r="B152" s="653"/>
      <c r="C152" s="653"/>
      <c r="D152" s="654"/>
      <c r="E152" s="654"/>
      <c r="F152" s="654"/>
      <c r="K152" s="85"/>
      <c r="V152" s="148"/>
      <c r="W152" s="239"/>
      <c r="X152" s="239"/>
      <c r="Y152" s="239"/>
      <c r="Z152" s="239"/>
      <c r="AA152" s="239"/>
      <c r="AB152" s="149"/>
      <c r="AC152" s="149"/>
      <c r="AD152" s="150"/>
      <c r="AE152" s="149"/>
      <c r="AF152" s="149"/>
    </row>
    <row r="153" spans="1:32" s="91" customFormat="1" ht="11.25" customHeight="1" x14ac:dyDescent="0.2">
      <c r="A153" s="90"/>
      <c r="B153" s="653" t="s">
        <v>31</v>
      </c>
      <c r="C153" s="653"/>
      <c r="D153" s="664"/>
      <c r="E153" s="664"/>
      <c r="F153" s="664"/>
      <c r="G153" s="617"/>
      <c r="K153" s="85"/>
      <c r="V153" s="148"/>
      <c r="W153" s="239"/>
      <c r="X153" s="239"/>
      <c r="Y153" s="239"/>
      <c r="Z153" s="239"/>
      <c r="AA153" s="239"/>
      <c r="AB153" s="149"/>
      <c r="AC153" s="149"/>
      <c r="AD153" s="150"/>
      <c r="AE153" s="149"/>
      <c r="AF153" s="149"/>
    </row>
    <row r="154" spans="1:32" s="91" customFormat="1" ht="11.25" customHeight="1" x14ac:dyDescent="0.2">
      <c r="A154" s="90"/>
      <c r="B154" s="664"/>
      <c r="C154" s="664"/>
      <c r="D154" s="664"/>
      <c r="E154" s="664"/>
      <c r="F154" s="664"/>
      <c r="G154" s="617"/>
      <c r="K154" s="85"/>
      <c r="V154" s="148"/>
      <c r="W154" s="239"/>
      <c r="X154" s="239"/>
      <c r="Y154" s="239"/>
      <c r="Z154" s="239"/>
      <c r="AA154" s="239"/>
      <c r="AB154" s="149"/>
      <c r="AC154" s="149"/>
      <c r="AD154" s="150"/>
      <c r="AE154" s="149"/>
      <c r="AF154" s="149"/>
    </row>
    <row r="155" spans="1:32" s="91" customFormat="1" ht="11.25" customHeight="1" x14ac:dyDescent="0.2">
      <c r="A155" s="90"/>
      <c r="B155" s="653" t="s">
        <v>32</v>
      </c>
      <c r="C155" s="653"/>
      <c r="D155" s="654"/>
      <c r="E155" s="654"/>
      <c r="F155" s="654"/>
      <c r="K155" s="85"/>
      <c r="V155" s="148"/>
      <c r="W155" s="239"/>
      <c r="X155" s="239"/>
      <c r="Y155" s="239"/>
      <c r="Z155" s="239"/>
      <c r="AA155" s="239"/>
      <c r="AB155" s="149"/>
      <c r="AC155" s="149"/>
      <c r="AD155" s="150"/>
      <c r="AE155" s="149"/>
      <c r="AF155" s="149"/>
    </row>
    <row r="156" spans="1:32" s="91" customFormat="1" ht="11.25" customHeight="1" x14ac:dyDescent="0.2">
      <c r="A156" s="90"/>
      <c r="B156" s="653"/>
      <c r="C156" s="653"/>
      <c r="D156" s="654"/>
      <c r="E156" s="654"/>
      <c r="F156" s="654"/>
      <c r="K156" s="85"/>
      <c r="V156" s="148"/>
      <c r="W156" s="239"/>
      <c r="X156" s="239"/>
      <c r="Y156" s="239"/>
      <c r="Z156" s="239"/>
      <c r="AA156" s="239"/>
      <c r="AB156" s="149"/>
      <c r="AC156" s="149"/>
      <c r="AD156" s="150"/>
      <c r="AE156" s="149"/>
      <c r="AF156" s="149"/>
    </row>
    <row r="157" spans="1:32" s="91" customFormat="1" ht="11.25" customHeight="1" x14ac:dyDescent="0.2">
      <c r="A157" s="90"/>
      <c r="B157" s="653" t="s">
        <v>55</v>
      </c>
      <c r="C157" s="653"/>
      <c r="D157" s="654"/>
      <c r="E157" s="654"/>
      <c r="F157" s="654"/>
      <c r="K157" s="85"/>
      <c r="V157" s="148"/>
      <c r="W157" s="239"/>
      <c r="X157" s="239"/>
      <c r="Y157" s="239"/>
      <c r="Z157" s="239"/>
      <c r="AA157" s="239"/>
      <c r="AB157" s="149"/>
      <c r="AC157" s="149"/>
      <c r="AD157" s="150"/>
      <c r="AE157" s="149"/>
      <c r="AF157" s="149"/>
    </row>
    <row r="158" spans="1:32" s="91" customFormat="1" ht="11.25" customHeight="1" x14ac:dyDescent="0.2">
      <c r="A158" s="90"/>
      <c r="B158" s="653"/>
      <c r="C158" s="653"/>
      <c r="D158" s="654"/>
      <c r="E158" s="654"/>
      <c r="F158" s="654"/>
      <c r="K158" s="85"/>
      <c r="V158" s="148"/>
      <c r="W158" s="239"/>
      <c r="X158" s="239"/>
      <c r="Y158" s="239"/>
      <c r="Z158" s="239"/>
      <c r="AA158" s="239"/>
      <c r="AB158" s="149"/>
      <c r="AC158" s="149"/>
      <c r="AD158" s="150"/>
      <c r="AE158" s="149"/>
      <c r="AF158" s="149"/>
    </row>
    <row r="159" spans="1:32" s="91" customFormat="1" ht="11.25" customHeight="1" x14ac:dyDescent="0.2">
      <c r="A159" s="90"/>
      <c r="B159" s="653" t="s">
        <v>33</v>
      </c>
      <c r="C159" s="653"/>
      <c r="D159" s="654"/>
      <c r="E159" s="654"/>
      <c r="F159" s="654"/>
      <c r="K159" s="85"/>
      <c r="V159" s="148"/>
      <c r="W159" s="239"/>
      <c r="X159" s="239"/>
      <c r="Y159" s="239"/>
      <c r="Z159" s="239"/>
      <c r="AA159" s="239"/>
      <c r="AB159" s="149"/>
      <c r="AC159" s="149"/>
      <c r="AD159" s="150"/>
      <c r="AE159" s="149"/>
      <c r="AF159" s="149"/>
    </row>
    <row r="160" spans="1:32" s="91" customFormat="1" ht="11.25" customHeight="1" x14ac:dyDescent="0.2">
      <c r="A160" s="90"/>
      <c r="B160" s="653"/>
      <c r="C160" s="653"/>
      <c r="D160" s="654"/>
      <c r="E160" s="654"/>
      <c r="F160" s="654"/>
      <c r="K160" s="85"/>
      <c r="V160" s="148"/>
      <c r="W160" s="239"/>
      <c r="X160" s="239"/>
      <c r="Y160" s="239"/>
      <c r="Z160" s="239"/>
      <c r="AA160" s="239"/>
      <c r="AB160" s="149"/>
      <c r="AC160" s="149"/>
      <c r="AD160" s="150"/>
      <c r="AE160" s="149"/>
      <c r="AF160" s="149"/>
    </row>
    <row r="161" spans="1:35" s="91" customFormat="1" ht="11.25" customHeight="1" x14ac:dyDescent="0.2">
      <c r="A161" s="90"/>
      <c r="B161" s="653" t="s">
        <v>126</v>
      </c>
      <c r="C161" s="653"/>
      <c r="D161" s="654"/>
      <c r="E161" s="654"/>
      <c r="F161" s="654"/>
      <c r="K161" s="85"/>
      <c r="V161" s="148"/>
      <c r="W161" s="239"/>
      <c r="X161" s="239"/>
      <c r="Y161" s="239"/>
      <c r="Z161" s="239"/>
      <c r="AA161" s="239"/>
      <c r="AB161" s="149"/>
      <c r="AC161" s="149"/>
      <c r="AD161" s="150"/>
      <c r="AE161" s="149"/>
      <c r="AF161" s="149"/>
    </row>
    <row r="162" spans="1:35" s="91" customFormat="1" ht="11.25" customHeight="1" x14ac:dyDescent="0.2">
      <c r="B162" s="653"/>
      <c r="C162" s="653"/>
      <c r="D162" s="654"/>
      <c r="E162" s="654"/>
      <c r="F162" s="654"/>
      <c r="K162" s="85"/>
      <c r="V162" s="148"/>
      <c r="W162" s="239"/>
      <c r="X162" s="239"/>
      <c r="Y162" s="239"/>
      <c r="Z162" s="239"/>
      <c r="AA162" s="239"/>
      <c r="AB162" s="149"/>
      <c r="AC162" s="149"/>
      <c r="AD162" s="150"/>
      <c r="AE162" s="149"/>
      <c r="AF162" s="149"/>
    </row>
    <row r="163" spans="1:35" s="91" customFormat="1" ht="11.25" hidden="1" customHeight="1" x14ac:dyDescent="0.2">
      <c r="B163" s="653" t="s">
        <v>104</v>
      </c>
      <c r="C163" s="653"/>
      <c r="D163" s="654"/>
      <c r="E163" s="654"/>
      <c r="F163" s="654"/>
      <c r="W163" s="240"/>
      <c r="X163" s="240"/>
      <c r="Y163" s="240"/>
      <c r="Z163" s="240"/>
      <c r="AA163" s="240"/>
    </row>
    <row r="164" spans="1:35" s="91" customFormat="1" ht="11.25" hidden="1" customHeight="1" x14ac:dyDescent="0.2">
      <c r="B164" s="653"/>
      <c r="C164" s="653"/>
      <c r="D164" s="654"/>
      <c r="E164" s="654"/>
      <c r="F164" s="654"/>
      <c r="W164" s="240"/>
      <c r="X164" s="240"/>
      <c r="Y164" s="240"/>
      <c r="Z164" s="240"/>
      <c r="AA164" s="240"/>
    </row>
    <row r="165" spans="1:35" s="84" customFormat="1" ht="11.25" hidden="1" customHeight="1" x14ac:dyDescent="0.2">
      <c r="B165" s="653" t="s">
        <v>105</v>
      </c>
      <c r="C165" s="653"/>
      <c r="D165" s="654"/>
      <c r="E165" s="654"/>
      <c r="F165" s="654"/>
      <c r="G165" s="91"/>
      <c r="K165" s="85"/>
      <c r="W165" s="240"/>
      <c r="X165" s="240"/>
      <c r="Y165" s="240"/>
      <c r="Z165" s="240"/>
      <c r="AA165" s="240"/>
    </row>
    <row r="166" spans="1:35" s="32" customFormat="1" ht="11.25" hidden="1" customHeight="1" x14ac:dyDescent="0.2">
      <c r="A166" s="27"/>
      <c r="B166" s="653"/>
      <c r="C166" s="653"/>
      <c r="D166" s="654"/>
      <c r="E166" s="654"/>
      <c r="F166" s="654"/>
      <c r="G166" s="91"/>
      <c r="H166" s="27"/>
      <c r="I166" s="27"/>
      <c r="J166" s="27"/>
      <c r="K166" s="2"/>
      <c r="L166" s="27"/>
      <c r="M166" s="27"/>
      <c r="N166" s="27"/>
      <c r="O166" s="27"/>
      <c r="P166" s="27"/>
      <c r="Q166" s="27"/>
      <c r="R166" s="27"/>
      <c r="S166" s="27"/>
      <c r="T166" s="27"/>
      <c r="U166" s="27"/>
      <c r="V166" s="25"/>
      <c r="W166" s="228"/>
      <c r="X166" s="228"/>
      <c r="Y166" s="228"/>
      <c r="Z166" s="228"/>
      <c r="AA166" s="228"/>
      <c r="AG166" s="25"/>
      <c r="AH166" s="28"/>
      <c r="AI166" s="27"/>
    </row>
    <row r="167" spans="1:35" ht="11.25" customHeight="1" x14ac:dyDescent="0.2">
      <c r="B167" s="653" t="s">
        <v>56</v>
      </c>
      <c r="C167" s="653"/>
      <c r="D167" s="654"/>
      <c r="E167" s="654"/>
      <c r="F167" s="654"/>
      <c r="G167" s="84"/>
    </row>
    <row r="168" spans="1:35" ht="11.25" customHeight="1" x14ac:dyDescent="0.2">
      <c r="B168" s="653"/>
      <c r="C168" s="653"/>
      <c r="D168" s="654"/>
      <c r="E168" s="654"/>
      <c r="F168" s="654"/>
    </row>
  </sheetData>
  <sheetProtection sheet="1" objects="1" scenarios="1"/>
  <mergeCells count="38">
    <mergeCell ref="B7:T8"/>
    <mergeCell ref="D9:H10"/>
    <mergeCell ref="I9:I11"/>
    <mergeCell ref="K9:O10"/>
    <mergeCell ref="P9:P11"/>
    <mergeCell ref="R9:T10"/>
    <mergeCell ref="A87:U87"/>
    <mergeCell ref="Z11:Z12"/>
    <mergeCell ref="A43:U43"/>
    <mergeCell ref="B51:H52"/>
    <mergeCell ref="B53:H53"/>
    <mergeCell ref="X82:X83"/>
    <mergeCell ref="Y82:Y83"/>
    <mergeCell ref="L84:O84"/>
    <mergeCell ref="Q84:T84"/>
    <mergeCell ref="X84:X85"/>
    <mergeCell ref="Y84:Y85"/>
    <mergeCell ref="L85:T85"/>
    <mergeCell ref="B153:G154"/>
    <mergeCell ref="B95:H96"/>
    <mergeCell ref="D98:E99"/>
    <mergeCell ref="A131:U131"/>
    <mergeCell ref="B135:B136"/>
    <mergeCell ref="B137:F138"/>
    <mergeCell ref="B139:F140"/>
    <mergeCell ref="B141:F142"/>
    <mergeCell ref="B143:F144"/>
    <mergeCell ref="B145:F146"/>
    <mergeCell ref="B147:F148"/>
    <mergeCell ref="B149:F150"/>
    <mergeCell ref="B151:F152"/>
    <mergeCell ref="B167:F168"/>
    <mergeCell ref="B165:F166"/>
    <mergeCell ref="B155:F156"/>
    <mergeCell ref="B157:F158"/>
    <mergeCell ref="B159:F160"/>
    <mergeCell ref="B161:F162"/>
    <mergeCell ref="B163:F164"/>
  </mergeCells>
  <conditionalFormatting sqref="B12:B31 D12:I31 R12:T31 K12:P31">
    <cfRule type="containsErrors" dxfId="19" priority="3">
      <formula>ISERROR(B12)</formula>
    </cfRule>
    <cfRule type="expression" dxfId="18" priority="4">
      <formula>$B12=$X$5</formula>
    </cfRule>
  </conditionalFormatting>
  <conditionalFormatting sqref="AA16:AB30 AA12:AB15">
    <cfRule type="containsErrors" dxfId="17" priority="1">
      <formula>ISERROR(AA12)</formula>
    </cfRule>
    <cfRule type="expression" dxfId="16" priority="2">
      <formula>$B12=$X$5</formula>
    </cfRule>
  </conditionalFormatting>
  <hyperlinks>
    <hyperlink ref="B137:B138" location="Coverage!A1" display="Participating LA's"/>
    <hyperlink ref="B161:B162" location="Adoption!A1" display="Adoption"/>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1:F162" location="Adoption_RO_SGO!A1" display="Adoption &amp; RO/SGO"/>
    <hyperlink ref="B165:B166" location="Adoption!A1" display="Adoption"/>
    <hyperlink ref="B163:B164" location="Adoption!A1" display="Adoption"/>
    <hyperlink ref="B163:F164" location="Ofsted!A1" display="Ofsted"/>
    <hyperlink ref="B165:F166" location="Education!A1" display="Education"/>
    <hyperlink ref="B167:B168" location="Adoption!A1" display="Adoption"/>
    <hyperlink ref="B167:F168" location="Sources!A1" display="Sources"/>
    <hyperlink ref="B143:F144" location="'Referral Source'!A1" display="Referral Source"/>
  </hyperlinks>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39"/>
  </sheetPr>
  <dimension ref="A1:AI256"/>
  <sheetViews>
    <sheetView showRowColHeaders="0" topLeftCell="A214" workbookViewId="0">
      <selection activeCell="B243" sqref="B243:F244"/>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3" width="21.85546875" style="228" hidden="1" customWidth="1"/>
    <col min="24" max="27" width="15.42578125" style="228" hidden="1" customWidth="1"/>
    <col min="28" max="28" width="15.42578125" style="32" hidden="1" customWidth="1"/>
    <col min="29" max="29" width="15.7109375" style="32" hidden="1" customWidth="1"/>
    <col min="30" max="31" width="17" style="32" hidden="1" customWidth="1"/>
    <col min="32" max="32" width="5.7109375" style="32" customWidth="1"/>
    <col min="33" max="33" width="10.140625" style="25" customWidth="1"/>
    <col min="34" max="34" width="10.140625" style="28" customWidth="1"/>
    <col min="35" max="16384" width="9.140625" style="27"/>
  </cols>
  <sheetData>
    <row r="1" spans="1:34" ht="15" customHeight="1" x14ac:dyDescent="0.2">
      <c r="L1" s="28"/>
      <c r="M1" s="28"/>
      <c r="N1" s="28"/>
      <c r="O1" s="28"/>
      <c r="P1" s="28"/>
      <c r="Q1" s="28"/>
      <c r="R1" s="28"/>
      <c r="S1" s="28"/>
      <c r="T1" s="28"/>
    </row>
    <row r="2" spans="1:34" ht="18.75" thickBot="1" x14ac:dyDescent="0.3">
      <c r="A2" s="48" t="s">
        <v>1</v>
      </c>
      <c r="B2" s="45"/>
      <c r="C2" s="45"/>
      <c r="D2" s="45"/>
      <c r="E2" s="45"/>
      <c r="F2" s="45"/>
      <c r="G2" s="45"/>
      <c r="H2" s="45"/>
      <c r="I2" s="45"/>
      <c r="J2" s="45"/>
      <c r="K2" s="46"/>
      <c r="L2" s="45"/>
      <c r="M2" s="45"/>
      <c r="N2" s="45"/>
      <c r="O2" s="45"/>
      <c r="P2" s="45"/>
      <c r="Q2" s="45"/>
      <c r="R2" s="45"/>
      <c r="S2" s="45"/>
      <c r="T2" s="45"/>
      <c r="U2" s="28"/>
    </row>
    <row r="3" spans="1:34" ht="11.25" customHeight="1" x14ac:dyDescent="0.2">
      <c r="A3" s="28"/>
      <c r="B3" s="28"/>
      <c r="C3" s="28"/>
      <c r="D3" s="28"/>
      <c r="E3" s="28"/>
      <c r="F3" s="28"/>
      <c r="G3" s="28"/>
      <c r="H3" s="28"/>
      <c r="I3" s="28"/>
      <c r="J3" s="28"/>
      <c r="K3" s="3"/>
      <c r="L3" s="28"/>
      <c r="M3" s="28"/>
      <c r="N3" s="28"/>
      <c r="O3" s="28"/>
      <c r="P3" s="28"/>
      <c r="Q3" s="28"/>
      <c r="R3" s="28"/>
      <c r="S3" s="28"/>
      <c r="T3" s="28"/>
    </row>
    <row r="4" spans="1:34" ht="21" customHeight="1" thickBot="1" x14ac:dyDescent="0.25">
      <c r="X4" s="229"/>
    </row>
    <row r="5" spans="1:34"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4" ht="11.25" customHeight="1" x14ac:dyDescent="0.2">
      <c r="A6" s="40"/>
      <c r="B6" s="28"/>
      <c r="C6" s="28"/>
      <c r="D6" s="28"/>
      <c r="E6" s="28"/>
      <c r="F6" s="28"/>
      <c r="G6" s="28"/>
      <c r="H6" s="28"/>
      <c r="I6" s="28"/>
      <c r="J6" s="28"/>
      <c r="K6" s="98"/>
      <c r="L6" s="130"/>
      <c r="M6" s="130"/>
      <c r="N6" s="130"/>
      <c r="O6" s="130"/>
      <c r="P6" s="130"/>
      <c r="Q6" s="102"/>
      <c r="R6" s="102"/>
      <c r="S6" s="102"/>
      <c r="T6" s="102"/>
      <c r="U6" s="105"/>
    </row>
    <row r="7" spans="1:34" s="30" customFormat="1" ht="11.25" customHeight="1" x14ac:dyDescent="0.2">
      <c r="A7" s="42"/>
      <c r="B7" s="699" t="s">
        <v>158</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4"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4"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46" t="s">
        <v>135</v>
      </c>
      <c r="S9" s="747"/>
      <c r="T9" s="748"/>
      <c r="U9" s="105"/>
    </row>
    <row r="10" spans="1:34" ht="11.25" customHeight="1" x14ac:dyDescent="0.2">
      <c r="A10" s="40"/>
      <c r="B10" s="178"/>
      <c r="C10" s="259"/>
      <c r="D10" s="703"/>
      <c r="E10" s="703"/>
      <c r="F10" s="703"/>
      <c r="G10" s="703"/>
      <c r="H10" s="703"/>
      <c r="I10" s="718"/>
      <c r="J10" s="261"/>
      <c r="K10" s="706"/>
      <c r="L10" s="706"/>
      <c r="M10" s="706"/>
      <c r="N10" s="706"/>
      <c r="O10" s="706"/>
      <c r="P10" s="715"/>
      <c r="Q10" s="242"/>
      <c r="R10" s="749"/>
      <c r="S10" s="750"/>
      <c r="T10" s="751"/>
      <c r="U10" s="105"/>
      <c r="AE10" s="424" t="s">
        <v>219</v>
      </c>
    </row>
    <row r="11" spans="1:34"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379" t="s">
        <v>134</v>
      </c>
      <c r="S11" s="380" t="s">
        <v>136</v>
      </c>
      <c r="T11" s="381" t="s">
        <v>94</v>
      </c>
      <c r="U11" s="105"/>
      <c r="Y11" s="312" t="str">
        <f>K9</f>
        <v>Rate per 10,000 0-17 Year Olds</v>
      </c>
      <c r="Z11" s="692" t="s">
        <v>142</v>
      </c>
      <c r="AA11" s="444"/>
      <c r="AB11" s="444"/>
      <c r="AC11" s="231"/>
      <c r="AD11" s="27"/>
      <c r="AE11" s="27"/>
      <c r="AF11" s="27"/>
      <c r="AG11" s="27"/>
      <c r="AH11" s="27"/>
    </row>
    <row r="12" spans="1:34" ht="11.25" customHeight="1" x14ac:dyDescent="0.2">
      <c r="A12" s="56"/>
      <c r="B12" s="288" t="s">
        <v>2</v>
      </c>
      <c r="C12" s="259"/>
      <c r="D12" s="274">
        <v>71</v>
      </c>
      <c r="E12" s="274">
        <v>100</v>
      </c>
      <c r="F12" s="274">
        <v>96</v>
      </c>
      <c r="G12" s="274">
        <v>171</v>
      </c>
      <c r="H12" s="274">
        <v>140</v>
      </c>
      <c r="I12" s="302">
        <f t="shared" ref="I12:I33" si="0">IF(H12=0,"",(H12-E12)/E12)</f>
        <v>0.4</v>
      </c>
      <c r="J12" s="275"/>
      <c r="K12" s="276">
        <f>IF(ISBLANK(D12),NA(),D12/Population!C12*10000)</f>
        <v>26.394052044609666</v>
      </c>
      <c r="L12" s="276">
        <f>IF(ISBLANK(E12),NA(),E12/Population!D12*10000)</f>
        <v>36.778227289444651</v>
      </c>
      <c r="M12" s="276">
        <f>IF(ISBLANK(F12),NA(),F12/Population!E12*10000)</f>
        <v>36.090225563909776</v>
      </c>
      <c r="N12" s="276">
        <f>IF(ISBLANK(G12),NA(),G12/Population!F12*10000)</f>
        <v>64.285714285714278</v>
      </c>
      <c r="O12" s="276">
        <f>IF(ISBLANK(H12),NA(),H12/Population!G12*10000)</f>
        <v>51.660516605166052</v>
      </c>
      <c r="P12" s="442">
        <f>IF(ISBLANK(H12),"--",VLOOKUP(B12,$AA$12:$AC$30,3,FALSE))</f>
        <v>16</v>
      </c>
      <c r="Q12" s="277"/>
      <c r="R12" s="295">
        <v>10.6</v>
      </c>
      <c r="S12" s="278">
        <f t="shared" ref="S12:S32" si="1">(R12*$X$82)+$Y$82</f>
        <v>54.735419999999998</v>
      </c>
      <c r="T12" s="279">
        <f t="shared" ref="T12:T32" si="2">O12-S12</f>
        <v>-3.0749033948339459</v>
      </c>
      <c r="U12" s="105"/>
      <c r="W12" s="236" t="s">
        <v>2</v>
      </c>
      <c r="X12" s="227">
        <v>1</v>
      </c>
      <c r="Y12" s="237">
        <f>O11</f>
        <v>2014</v>
      </c>
      <c r="Z12" s="693"/>
      <c r="AA12" s="288" t="s">
        <v>2</v>
      </c>
      <c r="AB12" s="274">
        <v>140</v>
      </c>
      <c r="AC12" s="257">
        <f>RANK(AB12,$AB$12:$AB$30)</f>
        <v>16</v>
      </c>
      <c r="AD12" s="236" t="s">
        <v>2</v>
      </c>
      <c r="AE12" s="27">
        <f>IF(ISBLANK(H12),0,Population!G12)</f>
        <v>27100</v>
      </c>
      <c r="AF12" s="27"/>
      <c r="AG12" s="27"/>
      <c r="AH12" s="27"/>
    </row>
    <row r="13" spans="1:34" ht="11.25" customHeight="1" x14ac:dyDescent="0.2">
      <c r="A13" s="56"/>
      <c r="B13" s="288" t="s">
        <v>84</v>
      </c>
      <c r="C13" s="259"/>
      <c r="D13" s="274">
        <v>390</v>
      </c>
      <c r="E13" s="274">
        <v>554</v>
      </c>
      <c r="F13" s="274">
        <v>397</v>
      </c>
      <c r="G13" s="274">
        <v>385</v>
      </c>
      <c r="H13" s="274">
        <v>427</v>
      </c>
      <c r="I13" s="302">
        <f t="shared" si="0"/>
        <v>-0.2292418772563177</v>
      </c>
      <c r="J13" s="275"/>
      <c r="K13" s="276">
        <f>IF(ISBLANK(D13),NA(),D13/Population!C13*10000)</f>
        <v>83.440308087291399</v>
      </c>
      <c r="L13" s="276">
        <f>IF(ISBLANK(E13),NA(),E13/Population!D13*10000)</f>
        <v>117.99787007454739</v>
      </c>
      <c r="M13" s="276">
        <f>IF(ISBLANK(F13),NA(),F13/Population!E13*10000)</f>
        <v>79.559118236472941</v>
      </c>
      <c r="N13" s="276">
        <f>IF(ISBLANK(G13),NA(),G13/Population!F13*10000)</f>
        <v>76.69322709163346</v>
      </c>
      <c r="O13" s="276">
        <f>IF(ISBLANK(H13),NA(),H13/Population!G13*10000)</f>
        <v>84.554455445544562</v>
      </c>
      <c r="P13" s="442">
        <f t="shared" ref="P13:P15" si="3">IF(ISBLANK(H13),"--",VLOOKUP(B13,$AA$12:$AC$30,3,FALSE))</f>
        <v>9</v>
      </c>
      <c r="Q13" s="277"/>
      <c r="R13" s="295">
        <v>23.2</v>
      </c>
      <c r="S13" s="278">
        <f t="shared" si="1"/>
        <v>62.68224</v>
      </c>
      <c r="T13" s="279">
        <f t="shared" si="2"/>
        <v>21.872215445544562</v>
      </c>
      <c r="U13" s="105"/>
      <c r="W13" s="236" t="s">
        <v>84</v>
      </c>
      <c r="X13" s="227">
        <v>2</v>
      </c>
      <c r="Y13" s="300">
        <f>O12</f>
        <v>51.660516605166052</v>
      </c>
      <c r="Z13" s="257" t="str">
        <f>B12</f>
        <v>Bracknell Forest</v>
      </c>
      <c r="AA13" s="288" t="s">
        <v>84</v>
      </c>
      <c r="AB13" s="274">
        <v>427</v>
      </c>
      <c r="AC13" s="257">
        <f t="shared" ref="AC13:AC30" si="4">RANK(AB13,$AB$12:$AB$30)</f>
        <v>9</v>
      </c>
      <c r="AD13" s="236" t="s">
        <v>84</v>
      </c>
      <c r="AE13" s="27">
        <f>IF(ISBLANK(H13),0,Population!G13)</f>
        <v>50500</v>
      </c>
      <c r="AF13" s="27"/>
      <c r="AG13" s="27"/>
      <c r="AH13" s="27"/>
    </row>
    <row r="14" spans="1:34" ht="11.25" customHeight="1" x14ac:dyDescent="0.2">
      <c r="A14" s="56"/>
      <c r="B14" s="288" t="s">
        <v>13</v>
      </c>
      <c r="C14" s="259"/>
      <c r="D14" s="274">
        <v>368</v>
      </c>
      <c r="E14" s="274">
        <v>361</v>
      </c>
      <c r="F14" s="274">
        <v>333</v>
      </c>
      <c r="G14" s="274">
        <v>241</v>
      </c>
      <c r="H14" s="274">
        <v>328</v>
      </c>
      <c r="I14" s="302">
        <f t="shared" si="0"/>
        <v>-9.141274238227147E-2</v>
      </c>
      <c r="J14" s="275"/>
      <c r="K14" s="276">
        <f>IF(ISBLANK(D14),NA(),D14/Population!C14*10000)</f>
        <v>32.083696599825636</v>
      </c>
      <c r="L14" s="276">
        <f>IF(ISBLANK(E14),NA(),E14/Population!D14*10000)</f>
        <v>31.317775657152772</v>
      </c>
      <c r="M14" s="276">
        <f>IF(ISBLANK(F14),NA(),F14/Population!E14*10000)</f>
        <v>28.831168831168831</v>
      </c>
      <c r="N14" s="276">
        <f>IF(ISBLANK(G14),NA(),G14/Population!F14*10000)</f>
        <v>20.722269991401546</v>
      </c>
      <c r="O14" s="276">
        <f>IF(ISBLANK(H14),NA(),H14/Population!G14*10000)</f>
        <v>27.891156462585034</v>
      </c>
      <c r="P14" s="442">
        <f t="shared" si="3"/>
        <v>11</v>
      </c>
      <c r="Q14" s="277"/>
      <c r="R14" s="295">
        <v>10.4</v>
      </c>
      <c r="S14" s="278">
        <f t="shared" si="1"/>
        <v>54.609279999999998</v>
      </c>
      <c r="T14" s="279">
        <f t="shared" si="2"/>
        <v>-26.718123537414964</v>
      </c>
      <c r="U14" s="105"/>
      <c r="W14" s="236" t="s">
        <v>13</v>
      </c>
      <c r="X14" s="227">
        <v>3</v>
      </c>
      <c r="Y14" s="300">
        <f>O13</f>
        <v>84.554455445544562</v>
      </c>
      <c r="Z14" s="257" t="str">
        <f>B13</f>
        <v>Brighton &amp; Hove</v>
      </c>
      <c r="AA14" s="288" t="s">
        <v>13</v>
      </c>
      <c r="AB14" s="274">
        <v>328</v>
      </c>
      <c r="AC14" s="257">
        <f t="shared" si="4"/>
        <v>11</v>
      </c>
      <c r="AD14" s="236" t="s">
        <v>13</v>
      </c>
      <c r="AE14" s="27">
        <f>IF(ISBLANK(H14),0,Population!G14)</f>
        <v>117600</v>
      </c>
      <c r="AF14" s="27"/>
      <c r="AG14" s="27"/>
      <c r="AH14" s="27"/>
    </row>
    <row r="15" spans="1:34" ht="11.25" customHeight="1" x14ac:dyDescent="0.2">
      <c r="A15" s="56"/>
      <c r="B15" s="288" t="s">
        <v>6</v>
      </c>
      <c r="C15" s="259"/>
      <c r="D15" s="274">
        <v>447</v>
      </c>
      <c r="E15" s="274">
        <v>464</v>
      </c>
      <c r="F15" s="274">
        <v>855</v>
      </c>
      <c r="G15" s="274">
        <v>641</v>
      </c>
      <c r="H15" s="274">
        <v>635</v>
      </c>
      <c r="I15" s="302">
        <f t="shared" si="0"/>
        <v>0.36853448275862066</v>
      </c>
      <c r="J15" s="275"/>
      <c r="K15" s="276">
        <f>IF(ISBLANK(D15),NA(),D15/Population!C15*10000)</f>
        <v>43.076033535703964</v>
      </c>
      <c r="L15" s="276">
        <f>IF(ISBLANK(E15),NA(),E15/Population!D15*10000)</f>
        <v>44.675524744848836</v>
      </c>
      <c r="M15" s="276">
        <f>IF(ISBLANK(F15),NA(),F15/Population!E15*10000)</f>
        <v>81.975071907957812</v>
      </c>
      <c r="N15" s="276">
        <f>IF(ISBLANK(G15),NA(),G15/Population!F15*10000)</f>
        <v>61.398467432950191</v>
      </c>
      <c r="O15" s="276">
        <f>IF(ISBLANK(H15),NA(),H15/Population!G15*10000)</f>
        <v>60.591603053435115</v>
      </c>
      <c r="P15" s="442">
        <f t="shared" si="3"/>
        <v>5</v>
      </c>
      <c r="Q15" s="277"/>
      <c r="R15" s="295">
        <v>18.100000000000001</v>
      </c>
      <c r="S15" s="278">
        <f t="shared" si="1"/>
        <v>59.465670000000003</v>
      </c>
      <c r="T15" s="279">
        <f t="shared" si="2"/>
        <v>1.1259330534351122</v>
      </c>
      <c r="U15" s="105"/>
      <c r="W15" s="236" t="s">
        <v>6</v>
      </c>
      <c r="X15" s="227">
        <v>4</v>
      </c>
      <c r="Y15" s="300">
        <f>O14</f>
        <v>27.891156462585034</v>
      </c>
      <c r="Z15" s="257" t="str">
        <f>B14</f>
        <v>Buckinghamshire</v>
      </c>
      <c r="AA15" s="288" t="s">
        <v>6</v>
      </c>
      <c r="AB15" s="274">
        <v>635</v>
      </c>
      <c r="AC15" s="257">
        <f t="shared" si="4"/>
        <v>5</v>
      </c>
      <c r="AD15" s="236" t="s">
        <v>6</v>
      </c>
      <c r="AE15" s="27">
        <f>IF(ISBLANK(H15),0,Population!G15)</f>
        <v>104800</v>
      </c>
      <c r="AF15" s="27"/>
      <c r="AG15" s="27"/>
      <c r="AH15" s="27"/>
    </row>
    <row r="16" spans="1:34" ht="11.25" customHeight="1" x14ac:dyDescent="0.2">
      <c r="A16" s="56"/>
      <c r="B16" s="288" t="s">
        <v>7</v>
      </c>
      <c r="C16" s="259"/>
      <c r="D16" s="274">
        <v>612</v>
      </c>
      <c r="E16" s="274">
        <v>568</v>
      </c>
      <c r="F16" s="274">
        <v>194</v>
      </c>
      <c r="G16" s="274">
        <v>620</v>
      </c>
      <c r="H16" s="274">
        <v>743</v>
      </c>
      <c r="I16" s="302">
        <f t="shared" si="0"/>
        <v>0.30809859154929575</v>
      </c>
      <c r="J16" s="275"/>
      <c r="K16" s="276">
        <f>IF(ISBLANK(D16),NA(),D16/Population!C16*10000)</f>
        <v>49.498544160465869</v>
      </c>
      <c r="L16" s="276">
        <f>IF(ISBLANK(E16),NA(),E16/Population!D16*10000)</f>
        <v>45.824929407018963</v>
      </c>
      <c r="M16" s="276">
        <f>IF(ISBLANK(F16),NA(),F16/Population!E16*10000)</f>
        <v>15.875613747954173</v>
      </c>
      <c r="N16" s="276">
        <f>IF(ISBLANK(G16),NA(),G16/Population!F16*10000)</f>
        <v>50.612244897959187</v>
      </c>
      <c r="O16" s="276">
        <f>IF(ISBLANK(H16),NA(),H16/Population!G16*10000)</f>
        <v>60.554197229013859</v>
      </c>
      <c r="P16" s="291" t="s">
        <v>140</v>
      </c>
      <c r="Q16" s="277"/>
      <c r="R16" s="295">
        <v>14.7</v>
      </c>
      <c r="S16" s="278">
        <f t="shared" si="1"/>
        <v>57.321289999999998</v>
      </c>
      <c r="T16" s="279">
        <f t="shared" si="2"/>
        <v>3.2329072290138612</v>
      </c>
      <c r="U16" s="105"/>
      <c r="W16" s="236" t="s">
        <v>7</v>
      </c>
      <c r="X16" s="227">
        <v>5</v>
      </c>
      <c r="Y16" s="300">
        <f>O15</f>
        <v>60.591603053435115</v>
      </c>
      <c r="Z16" s="257" t="str">
        <f>B15</f>
        <v>East Sussex</v>
      </c>
      <c r="AA16" s="288" t="s">
        <v>9</v>
      </c>
      <c r="AB16" s="274">
        <v>1527</v>
      </c>
      <c r="AC16" s="257">
        <f t="shared" si="4"/>
        <v>2</v>
      </c>
      <c r="AD16" s="236" t="s">
        <v>7</v>
      </c>
      <c r="AE16" s="27">
        <f>IF(ISBLANK(H16),0,Population!G16)</f>
        <v>122700</v>
      </c>
      <c r="AF16" s="27"/>
      <c r="AG16" s="27"/>
      <c r="AH16" s="27"/>
    </row>
    <row r="17" spans="1:34" ht="11.25" customHeight="1" x14ac:dyDescent="0.2">
      <c r="A17" s="56"/>
      <c r="B17" s="288" t="s">
        <v>9</v>
      </c>
      <c r="C17" s="259"/>
      <c r="D17" s="274">
        <v>702</v>
      </c>
      <c r="E17" s="274">
        <v>925</v>
      </c>
      <c r="F17" s="274">
        <v>1073</v>
      </c>
      <c r="G17" s="274">
        <v>1286</v>
      </c>
      <c r="H17" s="274">
        <v>1527</v>
      </c>
      <c r="I17" s="302">
        <f t="shared" si="0"/>
        <v>0.65081081081081082</v>
      </c>
      <c r="J17" s="275"/>
      <c r="K17" s="276">
        <f>IF(ISBLANK(D17),NA(),D17/Population!C17*10000)</f>
        <v>25.496676715214466</v>
      </c>
      <c r="L17" s="276">
        <f>IF(ISBLANK(E17),NA(),E17/Population!D17*10000)</f>
        <v>33.582631426081903</v>
      </c>
      <c r="M17" s="276">
        <f>IF(ISBLANK(F17),NA(),F17/Population!E17*10000)</f>
        <v>38.294075660242683</v>
      </c>
      <c r="N17" s="276">
        <f>IF(ISBLANK(G17),NA(),G17/Population!F17*10000)</f>
        <v>45.7814168743325</v>
      </c>
      <c r="O17" s="276">
        <f>IF(ISBLANK(H17),NA(),H17/Population!G17*10000)</f>
        <v>54.168144732174532</v>
      </c>
      <c r="P17" s="442">
        <f t="shared" ref="P17:P31" si="5">IF(ISBLANK(H17),"--",VLOOKUP(B17,$AA$12:$AC$30,3,FALSE))</f>
        <v>2</v>
      </c>
      <c r="Q17" s="277"/>
      <c r="R17" s="295">
        <v>12.1</v>
      </c>
      <c r="S17" s="278">
        <f t="shared" si="1"/>
        <v>55.681469999999997</v>
      </c>
      <c r="T17" s="279">
        <f t="shared" si="2"/>
        <v>-1.5133252678254649</v>
      </c>
      <c r="U17" s="105"/>
      <c r="W17" s="236" t="s">
        <v>9</v>
      </c>
      <c r="X17" s="227">
        <v>6</v>
      </c>
      <c r="Y17" s="300">
        <f t="shared" ref="Y17:Y31" si="6">O17</f>
        <v>54.168144732174532</v>
      </c>
      <c r="Z17" s="257" t="str">
        <f t="shared" ref="Z17:Z31" si="7">B17</f>
        <v>Hampshire</v>
      </c>
      <c r="AA17" s="288" t="s">
        <v>3</v>
      </c>
      <c r="AB17" s="274">
        <v>254</v>
      </c>
      <c r="AC17" s="257">
        <f t="shared" si="4"/>
        <v>13</v>
      </c>
      <c r="AD17" s="236" t="s">
        <v>9</v>
      </c>
      <c r="AE17" s="27">
        <f>IF(ISBLANK(H17),0,Population!G17)</f>
        <v>281900</v>
      </c>
      <c r="AF17" s="27"/>
      <c r="AG17" s="27"/>
      <c r="AH17" s="27"/>
    </row>
    <row r="18" spans="1:34" ht="11.25" customHeight="1" x14ac:dyDescent="0.2">
      <c r="A18" s="56"/>
      <c r="B18" s="288" t="s">
        <v>3</v>
      </c>
      <c r="C18" s="259"/>
      <c r="D18" s="274">
        <v>80</v>
      </c>
      <c r="E18" s="274"/>
      <c r="F18" s="274">
        <v>64</v>
      </c>
      <c r="G18" s="274">
        <v>139</v>
      </c>
      <c r="H18" s="274">
        <v>254</v>
      </c>
      <c r="I18" s="302" t="e">
        <f t="shared" si="0"/>
        <v>#DIV/0!</v>
      </c>
      <c r="J18" s="275"/>
      <c r="K18" s="276">
        <f>IF(ISBLANK(D18),NA(),D18/Population!C18*10000)</f>
        <v>30.280090840272521</v>
      </c>
      <c r="L18" s="276" t="e">
        <f>IF(ISBLANK(E18),NA(),E18/Population!D18*10000)</f>
        <v>#N/A</v>
      </c>
      <c r="M18" s="276">
        <f>IF(ISBLANK(F18),NA(),F18/Population!E18*10000)</f>
        <v>24.521072796934867</v>
      </c>
      <c r="N18" s="276">
        <f>IF(ISBLANK(G18),NA(),G18/Population!F18*10000)</f>
        <v>53.46153846153846</v>
      </c>
      <c r="O18" s="276">
        <f>IF(ISBLANK(H18),NA(),H18/Population!G18*10000)</f>
        <v>98.449612403100772</v>
      </c>
      <c r="P18" s="442">
        <f t="shared" si="5"/>
        <v>13</v>
      </c>
      <c r="Q18" s="277"/>
      <c r="R18" s="295">
        <v>20.8</v>
      </c>
      <c r="S18" s="278">
        <f t="shared" si="1"/>
        <v>61.168559999999999</v>
      </c>
      <c r="T18" s="279">
        <f t="shared" si="2"/>
        <v>37.281052403100773</v>
      </c>
      <c r="U18" s="105"/>
      <c r="W18" s="236" t="s">
        <v>3</v>
      </c>
      <c r="X18" s="227">
        <v>7</v>
      </c>
      <c r="Y18" s="300">
        <f t="shared" si="6"/>
        <v>98.449612403100772</v>
      </c>
      <c r="Z18" s="257" t="str">
        <f t="shared" si="7"/>
        <v>Isle of Wight</v>
      </c>
      <c r="AA18" s="288" t="s">
        <v>14</v>
      </c>
      <c r="AB18" s="274">
        <v>1568</v>
      </c>
      <c r="AC18" s="257">
        <f t="shared" si="4"/>
        <v>1</v>
      </c>
      <c r="AD18" s="236" t="s">
        <v>3</v>
      </c>
      <c r="AE18" s="27">
        <f>IF(ISBLANK(H18),0,Population!G18)</f>
        <v>25800</v>
      </c>
      <c r="AF18" s="27"/>
      <c r="AG18" s="27"/>
      <c r="AH18" s="27"/>
    </row>
    <row r="19" spans="1:34" ht="11.25" customHeight="1" x14ac:dyDescent="0.2">
      <c r="A19" s="56"/>
      <c r="B19" s="288" t="s">
        <v>14</v>
      </c>
      <c r="C19" s="259"/>
      <c r="D19" s="274"/>
      <c r="E19" s="274">
        <v>1733</v>
      </c>
      <c r="F19" s="274">
        <v>1464</v>
      </c>
      <c r="G19" s="274">
        <v>1369</v>
      </c>
      <c r="H19" s="274">
        <v>1568</v>
      </c>
      <c r="I19" s="302">
        <f t="shared" si="0"/>
        <v>-9.5210617426428154E-2</v>
      </c>
      <c r="J19" s="275"/>
      <c r="K19" s="276" t="e">
        <f>IF(ISBLANK(D19),NA(),D19/Population!C19*10000)</f>
        <v>#N/A</v>
      </c>
      <c r="L19" s="276">
        <f>IF(ISBLANK(E19),NA(),E19/Population!D19*10000)</f>
        <v>55.383337061774952</v>
      </c>
      <c r="M19" s="276">
        <f>IF(ISBLANK(F19),NA(),F19/Population!E19*10000)</f>
        <v>45.367214130771615</v>
      </c>
      <c r="N19" s="276">
        <f>IF(ISBLANK(G19),NA(),G19/Population!F19*10000)</f>
        <v>42.266131522074708</v>
      </c>
      <c r="O19" s="276">
        <f>IF(ISBLANK(H19),NA(),H19/Population!G19*10000)</f>
        <v>48.157248157248155</v>
      </c>
      <c r="P19" s="442">
        <f t="shared" si="5"/>
        <v>1</v>
      </c>
      <c r="Q19" s="277"/>
      <c r="R19" s="295">
        <v>17.8</v>
      </c>
      <c r="S19" s="278">
        <f t="shared" si="1"/>
        <v>59.27646</v>
      </c>
      <c r="T19" s="279">
        <f t="shared" si="2"/>
        <v>-11.119211842751845</v>
      </c>
      <c r="U19" s="105"/>
      <c r="W19" s="236" t="s">
        <v>14</v>
      </c>
      <c r="X19" s="227">
        <v>8</v>
      </c>
      <c r="Y19" s="300">
        <f t="shared" si="6"/>
        <v>48.157248157248155</v>
      </c>
      <c r="Z19" s="257" t="str">
        <f t="shared" si="7"/>
        <v>Kent</v>
      </c>
      <c r="AA19" s="288" t="s">
        <v>4</v>
      </c>
      <c r="AB19" s="274">
        <v>431</v>
      </c>
      <c r="AC19" s="257">
        <f t="shared" si="4"/>
        <v>8</v>
      </c>
      <c r="AD19" s="236" t="s">
        <v>14</v>
      </c>
      <c r="AE19" s="27">
        <f>IF(ISBLANK(H19),0,Population!G19)</f>
        <v>325600</v>
      </c>
      <c r="AF19" s="27"/>
      <c r="AG19" s="27"/>
      <c r="AH19" s="27"/>
    </row>
    <row r="20" spans="1:34" ht="11.25" customHeight="1" x14ac:dyDescent="0.2">
      <c r="A20" s="56"/>
      <c r="B20" s="288" t="s">
        <v>4</v>
      </c>
      <c r="C20" s="259"/>
      <c r="D20" s="274">
        <v>209</v>
      </c>
      <c r="E20" s="274">
        <v>283</v>
      </c>
      <c r="F20" s="274">
        <v>391</v>
      </c>
      <c r="G20" s="274">
        <v>239</v>
      </c>
      <c r="H20" s="274">
        <v>431</v>
      </c>
      <c r="I20" s="302">
        <f t="shared" si="0"/>
        <v>0.52296819787985871</v>
      </c>
      <c r="J20" s="275"/>
      <c r="K20" s="276">
        <f>IF(ISBLANK(D20),NA(),D20/Population!C20*10000)</f>
        <v>35.586582666439639</v>
      </c>
      <c r="L20" s="276">
        <f>IF(ISBLANK(E20),NA(),E20/Population!D20*10000)</f>
        <v>48.186616720585732</v>
      </c>
      <c r="M20" s="276">
        <f>IF(ISBLANK(F20),NA(),F20/Population!E20*10000)</f>
        <v>64.098360655737707</v>
      </c>
      <c r="N20" s="276">
        <f>IF(ISBLANK(G20),NA(),G20/Population!F20*10000)</f>
        <v>39.244663382594418</v>
      </c>
      <c r="O20" s="276">
        <f>IF(ISBLANK(H20),NA(),H20/Population!G20*10000)</f>
        <v>69.967532467532465</v>
      </c>
      <c r="P20" s="442">
        <f t="shared" si="5"/>
        <v>8</v>
      </c>
      <c r="Q20" s="277"/>
      <c r="R20" s="295">
        <v>21.6</v>
      </c>
      <c r="S20" s="278">
        <f t="shared" si="1"/>
        <v>61.673119999999997</v>
      </c>
      <c r="T20" s="279">
        <f t="shared" si="2"/>
        <v>8.2944124675324673</v>
      </c>
      <c r="U20" s="105"/>
      <c r="W20" s="236" t="s">
        <v>4</v>
      </c>
      <c r="X20" s="227">
        <v>9</v>
      </c>
      <c r="Y20" s="300">
        <f t="shared" si="6"/>
        <v>69.967532467532465</v>
      </c>
      <c r="Z20" s="257" t="str">
        <f t="shared" si="7"/>
        <v>Medway</v>
      </c>
      <c r="AA20" s="288" t="s">
        <v>15</v>
      </c>
      <c r="AB20" s="274">
        <v>73</v>
      </c>
      <c r="AC20" s="257">
        <f t="shared" si="4"/>
        <v>19</v>
      </c>
      <c r="AD20" s="236" t="s">
        <v>4</v>
      </c>
      <c r="AE20" s="27">
        <f>IF(ISBLANK(H20),0,Population!G20)</f>
        <v>61600</v>
      </c>
      <c r="AF20" s="27"/>
      <c r="AG20" s="27"/>
      <c r="AH20" s="27"/>
    </row>
    <row r="21" spans="1:34" ht="11.25" customHeight="1" x14ac:dyDescent="0.2">
      <c r="A21" s="56"/>
      <c r="B21" s="288" t="s">
        <v>15</v>
      </c>
      <c r="C21" s="259"/>
      <c r="D21" s="274">
        <v>88</v>
      </c>
      <c r="E21" s="274">
        <v>87</v>
      </c>
      <c r="F21" s="274">
        <v>96</v>
      </c>
      <c r="G21" s="274">
        <v>74</v>
      </c>
      <c r="H21" s="274">
        <v>73</v>
      </c>
      <c r="I21" s="302">
        <f t="shared" si="0"/>
        <v>-0.16091954022988506</v>
      </c>
      <c r="J21" s="275"/>
      <c r="K21" s="276">
        <f>IF(ISBLANK(D21),NA(),D21/Population!C21*10000)</f>
        <v>15.325670498084291</v>
      </c>
      <c r="L21" s="276">
        <f>IF(ISBLANK(E21),NA(),E21/Population!D21*10000)</f>
        <v>14.836289222373807</v>
      </c>
      <c r="M21" s="276">
        <f>IF(ISBLANK(F21),NA(),F21/Population!E21*10000)</f>
        <v>15.483870967741934</v>
      </c>
      <c r="N21" s="276">
        <f>IF(ISBLANK(G21),NA(),G21/Population!F21*10000)</f>
        <v>11.67192429022082</v>
      </c>
      <c r="O21" s="276">
        <f>IF(ISBLANK(H21),NA(),H21/Population!G21*10000)</f>
        <v>11.40625</v>
      </c>
      <c r="P21" s="442">
        <f t="shared" si="5"/>
        <v>19</v>
      </c>
      <c r="Q21" s="277"/>
      <c r="R21" s="295">
        <v>20.6</v>
      </c>
      <c r="S21" s="278">
        <f t="shared" si="1"/>
        <v>61.04242</v>
      </c>
      <c r="T21" s="279">
        <f t="shared" si="2"/>
        <v>-49.63617</v>
      </c>
      <c r="U21" s="105"/>
      <c r="W21" s="236" t="s">
        <v>15</v>
      </c>
      <c r="X21" s="227">
        <v>10</v>
      </c>
      <c r="Y21" s="300">
        <f t="shared" si="6"/>
        <v>11.40625</v>
      </c>
      <c r="Z21" s="257" t="str">
        <f t="shared" si="7"/>
        <v>Milton Keynes</v>
      </c>
      <c r="AA21" s="288" t="s">
        <v>16</v>
      </c>
      <c r="AB21" s="274">
        <v>617</v>
      </c>
      <c r="AC21" s="257">
        <f t="shared" si="4"/>
        <v>6</v>
      </c>
      <c r="AD21" s="236" t="s">
        <v>15</v>
      </c>
      <c r="AE21" s="27">
        <f>IF(ISBLANK(H21),0,Population!G21)</f>
        <v>64000</v>
      </c>
      <c r="AF21" s="27"/>
      <c r="AG21" s="27"/>
      <c r="AH21" s="27"/>
    </row>
    <row r="22" spans="1:34" ht="11.25" customHeight="1" x14ac:dyDescent="0.2">
      <c r="A22" s="56"/>
      <c r="B22" s="288" t="s">
        <v>16</v>
      </c>
      <c r="C22" s="259"/>
      <c r="D22" s="274">
        <v>374</v>
      </c>
      <c r="E22" s="274">
        <v>496</v>
      </c>
      <c r="F22" s="274">
        <v>496</v>
      </c>
      <c r="G22" s="274">
        <v>485</v>
      </c>
      <c r="H22" s="274">
        <v>617</v>
      </c>
      <c r="I22" s="302">
        <f t="shared" si="0"/>
        <v>0.24395161290322581</v>
      </c>
      <c r="J22" s="275"/>
      <c r="K22" s="276">
        <f>IF(ISBLANK(D22),NA(),D22/Population!C22*10000)</f>
        <v>27.198021962039125</v>
      </c>
      <c r="L22" s="276">
        <f>IF(ISBLANK(E22),NA(),E22/Population!D22*10000)</f>
        <v>35.812274368231051</v>
      </c>
      <c r="M22" s="276">
        <f>IF(ISBLANK(F22),NA(),F22/Population!E22*10000)</f>
        <v>35.94202898550725</v>
      </c>
      <c r="N22" s="276">
        <f>IF(ISBLANK(G22),NA(),G22/Population!F22*10000)</f>
        <v>34.84195402298851</v>
      </c>
      <c r="O22" s="276">
        <f>IF(ISBLANK(H22),NA(),H22/Population!G22*10000)</f>
        <v>43.977191732002851</v>
      </c>
      <c r="P22" s="442">
        <f t="shared" si="5"/>
        <v>6</v>
      </c>
      <c r="Q22" s="277"/>
      <c r="R22" s="295">
        <v>12.2</v>
      </c>
      <c r="S22" s="278">
        <f t="shared" si="1"/>
        <v>55.744540000000001</v>
      </c>
      <c r="T22" s="279">
        <f t="shared" si="2"/>
        <v>-11.76734826799715</v>
      </c>
      <c r="U22" s="105"/>
      <c r="W22" s="236" t="s">
        <v>16</v>
      </c>
      <c r="X22" s="227">
        <v>11</v>
      </c>
      <c r="Y22" s="300">
        <f t="shared" si="6"/>
        <v>43.977191732002851</v>
      </c>
      <c r="Z22" s="257" t="str">
        <f t="shared" si="7"/>
        <v>Oxfordshire</v>
      </c>
      <c r="AA22" s="288" t="s">
        <v>17</v>
      </c>
      <c r="AB22" s="274">
        <v>259</v>
      </c>
      <c r="AC22" s="257">
        <f t="shared" si="4"/>
        <v>12</v>
      </c>
      <c r="AD22" s="236" t="s">
        <v>16</v>
      </c>
      <c r="AE22" s="27">
        <f>IF(ISBLANK(H22),0,Population!G22)</f>
        <v>140300</v>
      </c>
      <c r="AF22" s="27"/>
      <c r="AG22" s="27"/>
      <c r="AH22" s="27"/>
    </row>
    <row r="23" spans="1:34" ht="11.25" customHeight="1" x14ac:dyDescent="0.2">
      <c r="A23" s="56"/>
      <c r="B23" s="288" t="s">
        <v>17</v>
      </c>
      <c r="C23" s="259"/>
      <c r="D23" s="274">
        <v>282</v>
      </c>
      <c r="E23" s="274">
        <v>312</v>
      </c>
      <c r="F23" s="274">
        <v>219</v>
      </c>
      <c r="G23" s="274">
        <v>197</v>
      </c>
      <c r="H23" s="274">
        <v>259</v>
      </c>
      <c r="I23" s="302">
        <f t="shared" si="0"/>
        <v>-0.16987179487179488</v>
      </c>
      <c r="J23" s="275"/>
      <c r="K23" s="276">
        <f>IF(ISBLANK(D23),NA(),D23/Population!C23*10000)</f>
        <v>73.494917904612976</v>
      </c>
      <c r="L23" s="276">
        <f>IF(ISBLANK(E23),NA(),E23/Population!D23*10000)</f>
        <v>80.933852140077818</v>
      </c>
      <c r="M23" s="276">
        <f>IF(ISBLANK(F23),NA(),F23/Population!E23*10000)</f>
        <v>51.529411764705884</v>
      </c>
      <c r="N23" s="276">
        <f>IF(ISBLANK(G23),NA(),G23/Population!F23*10000)</f>
        <v>46.572104018912533</v>
      </c>
      <c r="O23" s="276">
        <f>IF(ISBLANK(H23),NA(),H23/Population!G23*10000)</f>
        <v>60.798122065727696</v>
      </c>
      <c r="P23" s="442">
        <f t="shared" si="5"/>
        <v>12</v>
      </c>
      <c r="Q23" s="277"/>
      <c r="R23" s="295">
        <v>26.5</v>
      </c>
      <c r="S23" s="278">
        <f t="shared" si="1"/>
        <v>64.763549999999995</v>
      </c>
      <c r="T23" s="279">
        <f t="shared" si="2"/>
        <v>-3.9654279342722987</v>
      </c>
      <c r="U23" s="105"/>
      <c r="W23" s="236" t="s">
        <v>17</v>
      </c>
      <c r="X23" s="227">
        <v>12</v>
      </c>
      <c r="Y23" s="300">
        <f t="shared" si="6"/>
        <v>60.798122065727696</v>
      </c>
      <c r="Z23" s="257" t="str">
        <f t="shared" si="7"/>
        <v>Portsmouth</v>
      </c>
      <c r="AA23" s="288" t="s">
        <v>5</v>
      </c>
      <c r="AB23" s="274">
        <v>229</v>
      </c>
      <c r="AC23" s="257">
        <f t="shared" si="4"/>
        <v>14</v>
      </c>
      <c r="AD23" s="236" t="s">
        <v>17</v>
      </c>
      <c r="AE23" s="27">
        <f>IF(ISBLANK(H23),0,Population!G23)</f>
        <v>42600</v>
      </c>
      <c r="AF23" s="27"/>
      <c r="AG23" s="27"/>
      <c r="AH23" s="27"/>
    </row>
    <row r="24" spans="1:34" ht="11.25" customHeight="1" x14ac:dyDescent="0.2">
      <c r="A24" s="56"/>
      <c r="B24" s="288" t="s">
        <v>5</v>
      </c>
      <c r="C24" s="259"/>
      <c r="D24" s="274">
        <v>199</v>
      </c>
      <c r="E24" s="274">
        <v>272</v>
      </c>
      <c r="F24" s="274">
        <v>213</v>
      </c>
      <c r="G24" s="274">
        <v>173</v>
      </c>
      <c r="H24" s="274">
        <v>229</v>
      </c>
      <c r="I24" s="302">
        <f t="shared" si="0"/>
        <v>-0.15808823529411764</v>
      </c>
      <c r="J24" s="275"/>
      <c r="K24" s="276">
        <f>IF(ISBLANK(D24),NA(),D24/Population!C24*10000)</f>
        <v>65.654899373144175</v>
      </c>
      <c r="L24" s="276">
        <f>IF(ISBLANK(E24),NA(),E24/Population!D24*10000)</f>
        <v>88.111435050210574</v>
      </c>
      <c r="M24" s="276">
        <f>IF(ISBLANK(F24),NA(),F24/Population!E24*10000)</f>
        <v>63.772455089820362</v>
      </c>
      <c r="N24" s="276">
        <f>IF(ISBLANK(G24),NA(),G24/Population!F24*10000)</f>
        <v>50.882352941176471</v>
      </c>
      <c r="O24" s="276">
        <f>IF(ISBLANK(H24),NA(),H24/Population!G24*10000)</f>
        <v>65.994236311239192</v>
      </c>
      <c r="P24" s="442">
        <f t="shared" si="5"/>
        <v>14</v>
      </c>
      <c r="Q24" s="277"/>
      <c r="R24" s="295">
        <v>23.2</v>
      </c>
      <c r="S24" s="278">
        <f t="shared" si="1"/>
        <v>62.68224</v>
      </c>
      <c r="T24" s="279">
        <f t="shared" si="2"/>
        <v>3.3119963112391915</v>
      </c>
      <c r="U24" s="105"/>
      <c r="W24" s="236" t="s">
        <v>5</v>
      </c>
      <c r="X24" s="227">
        <v>13</v>
      </c>
      <c r="Y24" s="300">
        <f t="shared" si="6"/>
        <v>65.994236311239192</v>
      </c>
      <c r="Z24" s="257" t="str">
        <f t="shared" si="7"/>
        <v>Reading</v>
      </c>
      <c r="AA24" s="288" t="s">
        <v>18</v>
      </c>
      <c r="AB24" s="274">
        <v>397</v>
      </c>
      <c r="AC24" s="257">
        <f t="shared" si="4"/>
        <v>10</v>
      </c>
      <c r="AD24" s="236" t="s">
        <v>5</v>
      </c>
      <c r="AE24" s="27">
        <f>IF(ISBLANK(H24),0,Population!G24)</f>
        <v>34700</v>
      </c>
      <c r="AF24" s="27"/>
      <c r="AG24" s="27"/>
      <c r="AH24" s="27"/>
    </row>
    <row r="25" spans="1:34" ht="11.25" customHeight="1" x14ac:dyDescent="0.2">
      <c r="A25" s="56"/>
      <c r="B25" s="288" t="s">
        <v>18</v>
      </c>
      <c r="C25" s="259"/>
      <c r="D25" s="274">
        <v>142</v>
      </c>
      <c r="E25" s="274">
        <v>152</v>
      </c>
      <c r="F25" s="274">
        <v>243</v>
      </c>
      <c r="G25" s="274">
        <v>201</v>
      </c>
      <c r="H25" s="274">
        <v>397</v>
      </c>
      <c r="I25" s="302">
        <f t="shared" si="0"/>
        <v>1.611842105263158</v>
      </c>
      <c r="J25" s="275"/>
      <c r="K25" s="276">
        <f>IF(ISBLANK(D25),NA(),D25/Population!C25*10000)</f>
        <v>46.133853151397012</v>
      </c>
      <c r="L25" s="276">
        <f>IF(ISBLANK(E25),NA(),E25/Population!D25*10000)</f>
        <v>47.904191616766468</v>
      </c>
      <c r="M25" s="276">
        <f>IF(ISBLANK(F25),NA(),F25/Population!E25*10000)</f>
        <v>64.973262032085557</v>
      </c>
      <c r="N25" s="276">
        <f>IF(ISBLANK(G25),NA(),G25/Population!F25*10000)</f>
        <v>52.89473684210526</v>
      </c>
      <c r="O25" s="276">
        <f>IF(ISBLANK(H25),NA(),H25/Population!G25*10000)</f>
        <v>102.05655526992288</v>
      </c>
      <c r="P25" s="442">
        <f t="shared" si="5"/>
        <v>10</v>
      </c>
      <c r="Q25" s="277"/>
      <c r="R25" s="295">
        <v>26.7</v>
      </c>
      <c r="S25" s="278">
        <f t="shared" si="1"/>
        <v>64.889690000000002</v>
      </c>
      <c r="T25" s="279">
        <f t="shared" si="2"/>
        <v>37.16686526992288</v>
      </c>
      <c r="U25" s="105"/>
      <c r="W25" s="236" t="s">
        <v>18</v>
      </c>
      <c r="X25" s="227">
        <v>14</v>
      </c>
      <c r="Y25" s="300">
        <f t="shared" si="6"/>
        <v>102.05655526992288</v>
      </c>
      <c r="Z25" s="257" t="str">
        <f t="shared" si="7"/>
        <v>Slough</v>
      </c>
      <c r="AA25" s="288" t="s">
        <v>19</v>
      </c>
      <c r="AB25" s="274">
        <v>463</v>
      </c>
      <c r="AC25" s="257">
        <f t="shared" si="4"/>
        <v>7</v>
      </c>
      <c r="AD25" s="236" t="s">
        <v>18</v>
      </c>
      <c r="AE25" s="27">
        <f>IF(ISBLANK(H25),0,Population!G25)</f>
        <v>38900</v>
      </c>
      <c r="AF25" s="27"/>
      <c r="AG25" s="27"/>
      <c r="AH25" s="27"/>
    </row>
    <row r="26" spans="1:34" ht="11.25" customHeight="1" x14ac:dyDescent="0.2">
      <c r="A26" s="56"/>
      <c r="B26" s="288" t="s">
        <v>19</v>
      </c>
      <c r="C26" s="259"/>
      <c r="D26" s="274">
        <v>339</v>
      </c>
      <c r="E26" s="274">
        <v>437</v>
      </c>
      <c r="F26" s="274">
        <v>438</v>
      </c>
      <c r="G26" s="274">
        <v>426</v>
      </c>
      <c r="H26" s="274">
        <v>463</v>
      </c>
      <c r="I26" s="302">
        <f t="shared" si="0"/>
        <v>5.9496567505720827E-2</v>
      </c>
      <c r="J26" s="275"/>
      <c r="K26" s="276">
        <f>IF(ISBLANK(D26),NA(),D26/Population!C26*10000)</f>
        <v>78.128601060152107</v>
      </c>
      <c r="L26" s="276">
        <f>IF(ISBLANK(E26),NA(),E26/Population!D26*10000)</f>
        <v>100.87719298245614</v>
      </c>
      <c r="M26" s="276">
        <f>IF(ISBLANK(F26),NA(),F26/Population!E26*10000)</f>
        <v>94.805194805194802</v>
      </c>
      <c r="N26" s="276">
        <f>IF(ISBLANK(G26),NA(),G26/Population!F26*10000)</f>
        <v>91.612903225806448</v>
      </c>
      <c r="O26" s="276">
        <f>IF(ISBLANK(H26),NA(),H26/Population!G26*10000)</f>
        <v>97.679324894514778</v>
      </c>
      <c r="P26" s="442">
        <f t="shared" si="5"/>
        <v>7</v>
      </c>
      <c r="Q26" s="277"/>
      <c r="R26" s="295">
        <v>28.9</v>
      </c>
      <c r="S26" s="278">
        <f t="shared" si="1"/>
        <v>66.277230000000003</v>
      </c>
      <c r="T26" s="279">
        <f t="shared" si="2"/>
        <v>31.402094894514775</v>
      </c>
      <c r="U26" s="105"/>
      <c r="W26" s="236" t="s">
        <v>19</v>
      </c>
      <c r="X26" s="227">
        <v>15</v>
      </c>
      <c r="Y26" s="300">
        <f t="shared" si="6"/>
        <v>97.679324894514778</v>
      </c>
      <c r="Z26" s="257" t="str">
        <f t="shared" si="7"/>
        <v>Southampton</v>
      </c>
      <c r="AA26" s="288" t="s">
        <v>10</v>
      </c>
      <c r="AB26" s="274">
        <v>1123</v>
      </c>
      <c r="AC26" s="257">
        <f t="shared" si="4"/>
        <v>3</v>
      </c>
      <c r="AD26" s="236" t="s">
        <v>19</v>
      </c>
      <c r="AE26" s="27">
        <f>IF(ISBLANK(H26),0,Population!G26)</f>
        <v>47400</v>
      </c>
      <c r="AF26" s="27"/>
      <c r="AG26" s="27"/>
      <c r="AH26" s="27"/>
    </row>
    <row r="27" spans="1:34" ht="11.25" customHeight="1" x14ac:dyDescent="0.2">
      <c r="A27" s="56"/>
      <c r="B27" s="288" t="s">
        <v>10</v>
      </c>
      <c r="C27" s="259"/>
      <c r="D27" s="274">
        <v>522</v>
      </c>
      <c r="E27" s="274">
        <v>666</v>
      </c>
      <c r="F27" s="274">
        <v>972</v>
      </c>
      <c r="G27" s="274">
        <v>1053</v>
      </c>
      <c r="H27" s="274">
        <v>1123</v>
      </c>
      <c r="I27" s="302">
        <f t="shared" si="0"/>
        <v>0.68618618618618621</v>
      </c>
      <c r="J27" s="275"/>
      <c r="K27" s="276">
        <f>IF(ISBLANK(D27),NA(),D27/Population!C27*10000)</f>
        <v>21.485018109976949</v>
      </c>
      <c r="L27" s="276">
        <f>IF(ISBLANK(E27),NA(),E27/Population!D27*10000)</f>
        <v>27.063269535535778</v>
      </c>
      <c r="M27" s="276">
        <f>IF(ISBLANK(F27),NA(),F27/Population!E27*10000)</f>
        <v>39.352226720647778</v>
      </c>
      <c r="N27" s="276">
        <f>IF(ISBLANK(G27),NA(),G27/Population!F27*10000)</f>
        <v>42.1875</v>
      </c>
      <c r="O27" s="276">
        <f>IF(ISBLANK(H27),NA(),H27/Population!G27*10000)</f>
        <v>44.563492063492063</v>
      </c>
      <c r="P27" s="442">
        <f t="shared" si="5"/>
        <v>3</v>
      </c>
      <c r="Q27" s="277"/>
      <c r="R27" s="295">
        <v>10</v>
      </c>
      <c r="S27" s="278">
        <f t="shared" si="1"/>
        <v>54.356999999999999</v>
      </c>
      <c r="T27" s="279">
        <f t="shared" si="2"/>
        <v>-9.7935079365079361</v>
      </c>
      <c r="U27" s="105"/>
      <c r="W27" s="236" t="s">
        <v>10</v>
      </c>
      <c r="X27" s="227">
        <v>16</v>
      </c>
      <c r="Y27" s="300">
        <f t="shared" si="6"/>
        <v>44.563492063492063</v>
      </c>
      <c r="Z27" s="257" t="str">
        <f t="shared" si="7"/>
        <v>Surrey</v>
      </c>
      <c r="AA27" s="288" t="s">
        <v>20</v>
      </c>
      <c r="AB27" s="274">
        <v>158</v>
      </c>
      <c r="AC27" s="257">
        <f t="shared" si="4"/>
        <v>15</v>
      </c>
      <c r="AD27" s="236" t="s">
        <v>10</v>
      </c>
      <c r="AE27" s="27">
        <f>IF(ISBLANK(H27),0,Population!G27)</f>
        <v>252000</v>
      </c>
      <c r="AF27" s="27"/>
      <c r="AG27" s="27"/>
      <c r="AH27" s="27"/>
    </row>
    <row r="28" spans="1:34" ht="11.25" customHeight="1" x14ac:dyDescent="0.2">
      <c r="A28" s="56"/>
      <c r="B28" s="288" t="s">
        <v>20</v>
      </c>
      <c r="C28" s="259"/>
      <c r="D28" s="274"/>
      <c r="E28" s="274">
        <v>148</v>
      </c>
      <c r="F28" s="274">
        <v>91</v>
      </c>
      <c r="G28" s="274">
        <v>126</v>
      </c>
      <c r="H28" s="274">
        <v>158</v>
      </c>
      <c r="I28" s="302">
        <f t="shared" si="0"/>
        <v>6.7567567567567571E-2</v>
      </c>
      <c r="J28" s="275"/>
      <c r="K28" s="276" t="e">
        <f>IF(ISBLANK(D28),NA(),D28/Population!C28*10000)</f>
        <v>#N/A</v>
      </c>
      <c r="L28" s="276">
        <f>IF(ISBLANK(E28),NA(),E28/Population!D28*10000)</f>
        <v>40.283070223189981</v>
      </c>
      <c r="M28" s="276">
        <f>IF(ISBLANK(F28),NA(),F28/Population!E28*10000)</f>
        <v>25.706214689265536</v>
      </c>
      <c r="N28" s="276">
        <f>IF(ISBLANK(G28),NA(),G28/Population!F28*10000)</f>
        <v>35.097493036211695</v>
      </c>
      <c r="O28" s="276">
        <f>IF(ISBLANK(H28),NA(),H28/Population!G28*10000)</f>
        <v>44.257703081232492</v>
      </c>
      <c r="P28" s="442">
        <f t="shared" si="5"/>
        <v>15</v>
      </c>
      <c r="Q28" s="277"/>
      <c r="R28" s="295">
        <v>10.4</v>
      </c>
      <c r="S28" s="278">
        <f t="shared" si="1"/>
        <v>54.609279999999998</v>
      </c>
      <c r="T28" s="279">
        <f t="shared" si="2"/>
        <v>-10.351576918767506</v>
      </c>
      <c r="U28" s="105"/>
      <c r="W28" s="236" t="s">
        <v>20</v>
      </c>
      <c r="X28" s="227">
        <v>17</v>
      </c>
      <c r="Y28" s="300">
        <f t="shared" si="6"/>
        <v>44.257703081232492</v>
      </c>
      <c r="Z28" s="257" t="str">
        <f t="shared" si="7"/>
        <v>West Berkshire</v>
      </c>
      <c r="AA28" s="288" t="s">
        <v>8</v>
      </c>
      <c r="AB28" s="274">
        <v>695</v>
      </c>
      <c r="AC28" s="257">
        <f>RANK(AB28,$AB$12:$AB$30)</f>
        <v>4</v>
      </c>
      <c r="AD28" s="236" t="s">
        <v>20</v>
      </c>
      <c r="AE28" s="27">
        <f>IF(ISBLANK(H28),0,Population!G28)</f>
        <v>35700</v>
      </c>
      <c r="AF28" s="27"/>
      <c r="AG28" s="27"/>
      <c r="AH28" s="27"/>
    </row>
    <row r="29" spans="1:34" ht="11.25" customHeight="1" x14ac:dyDescent="0.2">
      <c r="A29" s="56"/>
      <c r="B29" s="288" t="s">
        <v>8</v>
      </c>
      <c r="C29" s="259"/>
      <c r="D29" s="274">
        <v>631</v>
      </c>
      <c r="E29" s="274">
        <v>745</v>
      </c>
      <c r="F29" s="274">
        <v>700</v>
      </c>
      <c r="G29" s="274">
        <v>571</v>
      </c>
      <c r="H29" s="274">
        <v>695</v>
      </c>
      <c r="I29" s="302">
        <f t="shared" si="0"/>
        <v>-6.7114093959731544E-2</v>
      </c>
      <c r="J29" s="275"/>
      <c r="K29" s="276">
        <f>IF(ISBLANK(D29),NA(),D29/Population!C29*10000)</f>
        <v>38.365659390770354</v>
      </c>
      <c r="L29" s="276">
        <f>IF(ISBLANK(E29),NA(),E29/Population!D29*10000)</f>
        <v>45.105043288732823</v>
      </c>
      <c r="M29" s="276">
        <f>IF(ISBLANK(F29),NA(),F29/Population!E29*10000)</f>
        <v>42.579075425790755</v>
      </c>
      <c r="N29" s="276">
        <f>IF(ISBLANK(G29),NA(),G29/Population!F29*10000)</f>
        <v>34.480676328502412</v>
      </c>
      <c r="O29" s="276">
        <f>IF(ISBLANK(H29),NA(),H29/Population!G29*10000)</f>
        <v>41.616766467065872</v>
      </c>
      <c r="P29" s="442">
        <f t="shared" si="5"/>
        <v>4</v>
      </c>
      <c r="Q29" s="277"/>
      <c r="R29" s="295">
        <v>13.2</v>
      </c>
      <c r="S29" s="278">
        <f t="shared" si="1"/>
        <v>56.375239999999998</v>
      </c>
      <c r="T29" s="279">
        <f t="shared" si="2"/>
        <v>-14.758473532934126</v>
      </c>
      <c r="U29" s="105"/>
      <c r="W29" s="236" t="s">
        <v>8</v>
      </c>
      <c r="X29" s="227">
        <v>18</v>
      </c>
      <c r="Y29" s="300">
        <f t="shared" si="6"/>
        <v>41.616766467065872</v>
      </c>
      <c r="Z29" s="257" t="str">
        <f t="shared" si="7"/>
        <v>West Sussex</v>
      </c>
      <c r="AA29" s="288" t="s">
        <v>83</v>
      </c>
      <c r="AB29" s="274">
        <v>104</v>
      </c>
      <c r="AC29" s="257">
        <f t="shared" si="4"/>
        <v>18</v>
      </c>
      <c r="AD29" s="236" t="s">
        <v>8</v>
      </c>
      <c r="AE29" s="27">
        <f>IF(ISBLANK(H29),0,Population!G29)</f>
        <v>167000</v>
      </c>
      <c r="AF29" s="27"/>
      <c r="AG29" s="27"/>
      <c r="AH29" s="27"/>
    </row>
    <row r="30" spans="1:34" ht="11.25" customHeight="1" x14ac:dyDescent="0.2">
      <c r="A30" s="56"/>
      <c r="B30" s="288" t="s">
        <v>83</v>
      </c>
      <c r="C30" s="259"/>
      <c r="D30" s="274">
        <v>88</v>
      </c>
      <c r="E30" s="274">
        <v>103</v>
      </c>
      <c r="F30" s="274">
        <v>102</v>
      </c>
      <c r="G30" s="274">
        <v>87</v>
      </c>
      <c r="H30" s="274">
        <v>104</v>
      </c>
      <c r="I30" s="302">
        <f t="shared" si="0"/>
        <v>9.7087378640776691E-3</v>
      </c>
      <c r="J30" s="275"/>
      <c r="K30" s="276">
        <f>IF(ISBLANK(D30),NA(),D30/Population!C30*10000)</f>
        <v>26.370991908900212</v>
      </c>
      <c r="L30" s="276">
        <f>IF(ISBLANK(E30),NA(),E30/Population!D30*10000)</f>
        <v>30.311948204826368</v>
      </c>
      <c r="M30" s="276">
        <f>IF(ISBLANK(F30),NA(),F30/Population!E30*10000)</f>
        <v>31.288343558282207</v>
      </c>
      <c r="N30" s="276">
        <f>IF(ISBLANK(G30),NA(),G30/Population!F30*10000)</f>
        <v>26.283987915407856</v>
      </c>
      <c r="O30" s="276">
        <f>IF(ISBLANK(H30),NA(),H30/Population!G30*10000)</f>
        <v>31.231231231231231</v>
      </c>
      <c r="P30" s="442">
        <f t="shared" si="5"/>
        <v>18</v>
      </c>
      <c r="Q30" s="277"/>
      <c r="R30" s="295">
        <v>9.1</v>
      </c>
      <c r="S30" s="278">
        <f t="shared" si="1"/>
        <v>53.789369999999998</v>
      </c>
      <c r="T30" s="279">
        <f t="shared" si="2"/>
        <v>-22.558138768768767</v>
      </c>
      <c r="U30" s="105"/>
      <c r="W30" s="236" t="s">
        <v>83</v>
      </c>
      <c r="X30" s="227">
        <v>19</v>
      </c>
      <c r="Y30" s="300">
        <f t="shared" si="6"/>
        <v>31.231231231231231</v>
      </c>
      <c r="Z30" s="257" t="str">
        <f t="shared" si="7"/>
        <v>Windsor &amp; Maidenhead</v>
      </c>
      <c r="AA30" s="288" t="s">
        <v>21</v>
      </c>
      <c r="AB30" s="274">
        <v>122</v>
      </c>
      <c r="AC30" s="257">
        <f t="shared" si="4"/>
        <v>17</v>
      </c>
      <c r="AD30" s="236" t="s">
        <v>83</v>
      </c>
      <c r="AE30" s="27">
        <f>IF(ISBLANK(H30),0,Population!G30)</f>
        <v>33300</v>
      </c>
      <c r="AF30" s="27"/>
      <c r="AG30" s="27"/>
      <c r="AH30" s="27"/>
    </row>
    <row r="31" spans="1:34" ht="11.25" customHeight="1" x14ac:dyDescent="0.2">
      <c r="A31" s="56"/>
      <c r="B31" s="288" t="s">
        <v>21</v>
      </c>
      <c r="C31" s="259"/>
      <c r="D31" s="274">
        <v>95</v>
      </c>
      <c r="E31" s="274">
        <v>108</v>
      </c>
      <c r="F31" s="274">
        <v>74</v>
      </c>
      <c r="G31" s="274">
        <v>97</v>
      </c>
      <c r="H31" s="274">
        <v>122</v>
      </c>
      <c r="I31" s="302">
        <f t="shared" si="0"/>
        <v>0.12962962962962962</v>
      </c>
      <c r="J31" s="275"/>
      <c r="K31" s="276">
        <f>IF(ISBLANK(D31),NA(),D31/Population!C31*10000)</f>
        <v>26.359600443951166</v>
      </c>
      <c r="L31" s="276">
        <f>IF(ISBLANK(E31),NA(),E31/Population!D31*10000)</f>
        <v>29.86725663716814</v>
      </c>
      <c r="M31" s="276">
        <f>IF(ISBLANK(F31),NA(),F31/Population!E31*10000)</f>
        <v>20.786516853932586</v>
      </c>
      <c r="N31" s="276">
        <f>IF(ISBLANK(G31),NA(),G31/Population!F31*10000)</f>
        <v>27.094972067039105</v>
      </c>
      <c r="O31" s="276">
        <f>IF(ISBLANK(H31),NA(),H31/Population!G31*10000)</f>
        <v>33.701657458563538</v>
      </c>
      <c r="P31" s="442">
        <f t="shared" si="5"/>
        <v>17</v>
      </c>
      <c r="Q31" s="277"/>
      <c r="R31" s="295">
        <v>6.6</v>
      </c>
      <c r="S31" s="278">
        <f t="shared" si="1"/>
        <v>52.212620000000001</v>
      </c>
      <c r="T31" s="279">
        <f t="shared" si="2"/>
        <v>-18.510962541436463</v>
      </c>
      <c r="U31" s="105"/>
      <c r="W31" s="236" t="s">
        <v>21</v>
      </c>
      <c r="X31" s="227">
        <v>20</v>
      </c>
      <c r="Y31" s="300">
        <f t="shared" si="6"/>
        <v>33.701657458563538</v>
      </c>
      <c r="Z31" s="257" t="str">
        <f t="shared" si="7"/>
        <v>Wokingham</v>
      </c>
      <c r="AA31" s="300"/>
      <c r="AB31" s="300"/>
      <c r="AC31" s="300"/>
      <c r="AD31" s="236" t="s">
        <v>21</v>
      </c>
      <c r="AE31" s="27">
        <f>IF(ISBLANK(H31),0,Population!G31)</f>
        <v>36200</v>
      </c>
      <c r="AF31" s="27"/>
      <c r="AG31" s="27"/>
      <c r="AH31" s="27"/>
    </row>
    <row r="32" spans="1:34" ht="11.25" customHeight="1" x14ac:dyDescent="0.2">
      <c r="A32" s="56"/>
      <c r="B32" s="289" t="s">
        <v>119</v>
      </c>
      <c r="C32" s="259"/>
      <c r="D32" s="280">
        <v>5027</v>
      </c>
      <c r="E32" s="280">
        <v>7946</v>
      </c>
      <c r="F32" s="280">
        <v>8317</v>
      </c>
      <c r="G32" s="280">
        <v>7961</v>
      </c>
      <c r="H32" s="280">
        <f>SUM(H12:H15,H17:H31)</f>
        <v>9550</v>
      </c>
      <c r="I32" s="286">
        <f t="shared" si="0"/>
        <v>0.20186257236345331</v>
      </c>
      <c r="J32" s="275"/>
      <c r="K32" s="281">
        <f>IF(ISBLANK(D32),NA(),D32/Population!C32*10000)</f>
        <v>27.693918025561921</v>
      </c>
      <c r="L32" s="281">
        <f>IF(ISBLANK(E32),NA(),E32/Population!D32*10000)</f>
        <v>43.508733504900626</v>
      </c>
      <c r="M32" s="281">
        <f>IF(ISBLANK(F32),NA(),F32/Population!E32*10000)</f>
        <v>44.695829750644883</v>
      </c>
      <c r="N32" s="281">
        <f>IF(ISBLANK(G32),NA(),G32/Population!F32*10000)</f>
        <v>42.513083413435865</v>
      </c>
      <c r="O32" s="281">
        <f>IF(ISBLANK(H32),NA(),H32/AE32*10000)</f>
        <v>50.609432962374143</v>
      </c>
      <c r="P32" s="292" t="s">
        <v>140</v>
      </c>
      <c r="Q32" s="277"/>
      <c r="R32" s="296">
        <v>15.1</v>
      </c>
      <c r="S32" s="282">
        <f t="shared" si="1"/>
        <v>57.573569999999997</v>
      </c>
      <c r="T32" s="283">
        <f t="shared" si="2"/>
        <v>-6.9641370376258536</v>
      </c>
      <c r="U32" s="105"/>
      <c r="W32" s="231"/>
      <c r="X32" s="231"/>
      <c r="Y32" s="231"/>
      <c r="Z32" s="231"/>
      <c r="AA32" s="300"/>
      <c r="AB32" s="300"/>
      <c r="AC32" s="300"/>
      <c r="AD32" s="27" t="s">
        <v>119</v>
      </c>
      <c r="AE32" s="27">
        <f>SUM(AE12:AE15,AE17:AE31)</f>
        <v>1887000</v>
      </c>
      <c r="AF32" s="27"/>
      <c r="AG32" s="27"/>
      <c r="AH32" s="27"/>
    </row>
    <row r="33" spans="1:34" ht="11.25" customHeight="1" x14ac:dyDescent="0.2">
      <c r="A33" s="40"/>
      <c r="B33" s="290" t="s">
        <v>101</v>
      </c>
      <c r="C33" s="259"/>
      <c r="D33" s="284">
        <v>43100</v>
      </c>
      <c r="E33" s="284">
        <v>53000</v>
      </c>
      <c r="F33" s="284">
        <v>56200</v>
      </c>
      <c r="G33" s="284">
        <v>60080</v>
      </c>
      <c r="H33" s="284">
        <v>65190</v>
      </c>
      <c r="I33" s="287">
        <f t="shared" si="0"/>
        <v>0.23</v>
      </c>
      <c r="J33" s="275"/>
      <c r="K33" s="285">
        <f>IF(ISBLANK(D33),NA(),D33/Population!C33*10000)</f>
        <v>39.138054720630564</v>
      </c>
      <c r="L33" s="285">
        <f>IF(ISBLANK(E33),NA(),E33/Population!D33*10000)</f>
        <v>47.983776051568981</v>
      </c>
      <c r="M33" s="285">
        <f>IF(ISBLANK(F33),NA(),F33/Population!E33*10000)</f>
        <v>49.555586907449211</v>
      </c>
      <c r="N33" s="285">
        <f>IF(ISBLANK(G33),NA(),G33/Population!F33*10000)</f>
        <v>52.713314323316517</v>
      </c>
      <c r="O33" s="285">
        <f>IF(ISBLANK(H33),NA(),H33/Population!G33*10000)</f>
        <v>56.791155946998408</v>
      </c>
      <c r="P33" s="293" t="s">
        <v>140</v>
      </c>
      <c r="Q33" s="277"/>
      <c r="R33" s="297">
        <v>21.8</v>
      </c>
      <c r="S33" s="263" t="s">
        <v>140</v>
      </c>
      <c r="T33" s="264" t="s">
        <v>140</v>
      </c>
      <c r="U33" s="105"/>
      <c r="W33" s="231"/>
      <c r="X33" s="231"/>
      <c r="Y33" s="231"/>
      <c r="Z33" s="231"/>
      <c r="AA33" s="231"/>
      <c r="AB33" s="27"/>
      <c r="AC33" s="27"/>
      <c r="AD33" s="27"/>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K35" s="98"/>
      <c r="L35" s="90"/>
      <c r="M35" s="90"/>
      <c r="N35" s="90"/>
      <c r="O35" s="90"/>
      <c r="P35" s="90"/>
      <c r="Q35" s="90"/>
      <c r="R35" s="90"/>
      <c r="S35" s="90"/>
      <c r="T35" s="90"/>
      <c r="U35" s="105"/>
      <c r="W35" s="230"/>
      <c r="X35" s="230"/>
      <c r="Y35" s="231"/>
      <c r="Z35" s="231"/>
      <c r="AA35" s="231"/>
      <c r="AB35" s="27"/>
      <c r="AC35" s="27"/>
      <c r="AD35" s="27"/>
      <c r="AE35" s="27"/>
      <c r="AF35" s="27"/>
      <c r="AG35" s="27"/>
      <c r="AH35" s="27"/>
    </row>
    <row r="36" spans="1:34"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267"/>
      <c r="J51" s="267"/>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267"/>
      <c r="J52" s="267"/>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268"/>
      <c r="J53" s="268"/>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c r="X76" s="180"/>
      <c r="Y76" s="180"/>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4" ht="11.25" customHeight="1" x14ac:dyDescent="0.2">
      <c r="A81" s="40"/>
      <c r="K81" s="98"/>
      <c r="L81" s="90"/>
      <c r="M81" s="90"/>
      <c r="N81" s="90"/>
      <c r="O81" s="90"/>
      <c r="P81" s="90"/>
      <c r="Q81" s="90"/>
      <c r="R81" s="90"/>
      <c r="S81" s="90"/>
      <c r="T81" s="90"/>
      <c r="U81" s="105"/>
      <c r="X81" s="233" t="s">
        <v>92</v>
      </c>
      <c r="Y81" s="233" t="s">
        <v>93</v>
      </c>
    </row>
    <row r="82" spans="1:34" ht="11.25" customHeight="1" x14ac:dyDescent="0.2">
      <c r="A82" s="40"/>
      <c r="K82" s="98"/>
      <c r="L82" s="90"/>
      <c r="M82" s="90"/>
      <c r="N82" s="90"/>
      <c r="O82" s="90"/>
      <c r="P82" s="90"/>
      <c r="Q82" s="90"/>
      <c r="R82" s="90"/>
      <c r="S82" s="90"/>
      <c r="T82" s="90"/>
      <c r="U82" s="105"/>
      <c r="W82" s="237" t="str">
        <f>L84</f>
        <v>National Trend 2014</v>
      </c>
      <c r="X82" s="694">
        <v>0.63070000000000004</v>
      </c>
      <c r="Y82" s="694">
        <v>48.05</v>
      </c>
      <c r="Z82" s="245">
        <v>0</v>
      </c>
      <c r="AA82" s="245">
        <f>(Z82*X82)+Y82</f>
        <v>48.05</v>
      </c>
    </row>
    <row r="83" spans="1:34" ht="11.25" customHeight="1" x14ac:dyDescent="0.2">
      <c r="A83" s="40"/>
      <c r="K83" s="98"/>
      <c r="L83" s="90"/>
      <c r="M83" s="90"/>
      <c r="N83" s="90"/>
      <c r="O83" s="90"/>
      <c r="P83" s="90"/>
      <c r="Q83" s="90"/>
      <c r="R83" s="90"/>
      <c r="S83" s="90"/>
      <c r="T83" s="90"/>
      <c r="U83" s="105"/>
      <c r="W83" s="238" t="str">
        <f>"y = "&amp;X82&amp;"x + "&amp;Y82</f>
        <v>y = 0.6307x + 48.05</v>
      </c>
      <c r="X83" s="695"/>
      <c r="Y83" s="695"/>
      <c r="Z83" s="246">
        <v>40</v>
      </c>
      <c r="AA83" s="245">
        <f>(Z83*X82)+Y82</f>
        <v>73.277999999999992</v>
      </c>
    </row>
    <row r="84" spans="1:34" ht="11.25" customHeight="1" x14ac:dyDescent="0.2">
      <c r="A84" s="40"/>
      <c r="K84" s="74"/>
      <c r="L84" s="720" t="s">
        <v>245</v>
      </c>
      <c r="M84" s="721"/>
      <c r="N84" s="721"/>
      <c r="O84" s="721"/>
      <c r="P84" s="301"/>
      <c r="Q84" s="720" t="s">
        <v>216</v>
      </c>
      <c r="R84" s="731"/>
      <c r="S84" s="731"/>
      <c r="T84" s="731"/>
      <c r="U84" s="105"/>
      <c r="W84" s="237" t="str">
        <f>Q84</f>
        <v>South East LA Trend 2014</v>
      </c>
      <c r="X84" s="692">
        <v>2.5644</v>
      </c>
      <c r="Y84" s="692">
        <v>13</v>
      </c>
      <c r="Z84" s="245">
        <v>0</v>
      </c>
      <c r="AA84" s="245">
        <f>(Z84*X84)+Y84</f>
        <v>13</v>
      </c>
    </row>
    <row r="85" spans="1:34" ht="11.25" customHeight="1" x14ac:dyDescent="0.2">
      <c r="A85" s="40"/>
      <c r="K85" s="266"/>
      <c r="L85" s="732" t="str">
        <f>Y5</f>
        <v>Selected LA- (none)</v>
      </c>
      <c r="M85" s="721"/>
      <c r="N85" s="721"/>
      <c r="O85" s="721"/>
      <c r="P85" s="721"/>
      <c r="Q85" s="721"/>
      <c r="R85" s="721"/>
      <c r="S85" s="721"/>
      <c r="T85" s="721"/>
      <c r="U85" s="105"/>
      <c r="W85" s="238" t="str">
        <f>"y = "&amp;X84&amp;"x + "&amp;Y84</f>
        <v>y = 2.5644x + 13</v>
      </c>
      <c r="X85" s="698"/>
      <c r="Y85" s="698"/>
      <c r="Z85" s="246">
        <v>40</v>
      </c>
      <c r="AA85" s="245">
        <f>(Z85*X84)+Y84</f>
        <v>115.57599999999999</v>
      </c>
    </row>
    <row r="86" spans="1:34"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4"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4"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4" ht="15" customHeight="1" x14ac:dyDescent="0.2">
      <c r="L89" s="28"/>
      <c r="M89" s="28"/>
      <c r="N89" s="28"/>
      <c r="O89" s="28"/>
      <c r="P89" s="28"/>
      <c r="Q89" s="28"/>
      <c r="R89" s="28"/>
      <c r="S89" s="28"/>
      <c r="T89" s="28"/>
      <c r="X89" s="229"/>
    </row>
    <row r="90" spans="1:34"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4" ht="11.25" customHeight="1" x14ac:dyDescent="0.2">
      <c r="Q91" s="28"/>
      <c r="R91" s="28"/>
      <c r="S91" s="28"/>
      <c r="T91" s="28"/>
      <c r="X91" s="229"/>
    </row>
    <row r="92" spans="1:34" ht="21" customHeight="1" thickBot="1" x14ac:dyDescent="0.25">
      <c r="X92" s="229"/>
    </row>
    <row r="93" spans="1:34"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4"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4" s="30" customFormat="1" ht="11.25" customHeight="1" x14ac:dyDescent="0.2">
      <c r="A95" s="42"/>
      <c r="B95" s="729"/>
      <c r="C95" s="729"/>
      <c r="D95" s="635"/>
      <c r="E95" s="635"/>
      <c r="F95" s="635"/>
      <c r="G95" s="635"/>
      <c r="H95" s="635"/>
      <c r="I95" s="265"/>
      <c r="J95" s="265"/>
      <c r="K95" s="270"/>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4" ht="21" customHeight="1" x14ac:dyDescent="0.2">
      <c r="A96" s="40"/>
      <c r="B96" s="635"/>
      <c r="C96" s="635"/>
      <c r="D96" s="635"/>
      <c r="E96" s="635"/>
      <c r="F96" s="635"/>
      <c r="G96" s="635"/>
      <c r="H96" s="635"/>
      <c r="I96" s="265"/>
      <c r="J96" s="265"/>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8">IF(W12=$X$5,I12,"")</f>
        <v/>
      </c>
      <c r="X98" s="236" t="e">
        <f t="shared" ref="X98:X119" si="9">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8"/>
        <v/>
      </c>
      <c r="X99" s="236" t="e">
        <f t="shared" si="9"/>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8"/>
        <v/>
      </c>
      <c r="X100" s="236" t="e">
        <f t="shared" si="9"/>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8"/>
        <v/>
      </c>
      <c r="X101" s="236" t="e">
        <f t="shared" si="9"/>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8"/>
        <v/>
      </c>
      <c r="X102" s="236" t="e">
        <f t="shared" si="9"/>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8"/>
        <v/>
      </c>
      <c r="X103" s="236" t="e">
        <f t="shared" si="9"/>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8"/>
        <v/>
      </c>
      <c r="X104" s="236" t="e">
        <f t="shared" si="9"/>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 t="shared" si="8"/>
        <v/>
      </c>
      <c r="X105" s="236" t="e">
        <f t="shared" si="9"/>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8"/>
        <v/>
      </c>
      <c r="X106" s="236" t="e">
        <f t="shared" si="9"/>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8"/>
        <v/>
      </c>
      <c r="X107" s="236" t="e">
        <f t="shared" si="9"/>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8"/>
        <v/>
      </c>
      <c r="X108" s="236" t="e">
        <f t="shared" si="9"/>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8"/>
        <v/>
      </c>
      <c r="X109" s="236" t="e">
        <f t="shared" si="9"/>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8"/>
        <v/>
      </c>
      <c r="X110" s="236" t="e">
        <f t="shared" si="9"/>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8"/>
        <v/>
      </c>
      <c r="X111" s="236" t="e">
        <f t="shared" si="9"/>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8"/>
        <v/>
      </c>
      <c r="X112" s="236" t="e">
        <f t="shared" si="9"/>
        <v>#N/A</v>
      </c>
    </row>
    <row r="113" spans="1:34"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8"/>
        <v/>
      </c>
      <c r="X113" s="236" t="e">
        <f t="shared" si="9"/>
        <v>#N/A</v>
      </c>
    </row>
    <row r="114" spans="1:34"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8"/>
        <v/>
      </c>
      <c r="X114" s="236" t="e">
        <f t="shared" si="9"/>
        <v>#N/A</v>
      </c>
    </row>
    <row r="115" spans="1:34"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8"/>
        <v/>
      </c>
      <c r="X115" s="236" t="e">
        <f t="shared" si="9"/>
        <v>#N/A</v>
      </c>
    </row>
    <row r="116" spans="1:34"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8"/>
        <v/>
      </c>
      <c r="X116" s="236" t="e">
        <f t="shared" si="9"/>
        <v>#N/A</v>
      </c>
    </row>
    <row r="117" spans="1:34"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8"/>
        <v/>
      </c>
      <c r="X117" s="236" t="e">
        <f t="shared" si="9"/>
        <v>#N/A</v>
      </c>
    </row>
    <row r="118" spans="1:34"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8"/>
        <v/>
      </c>
      <c r="X118" s="236" t="e">
        <f t="shared" si="9"/>
        <v>#N/A</v>
      </c>
    </row>
    <row r="119" spans="1:34"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8"/>
        <v/>
      </c>
      <c r="X119" s="236" t="e">
        <f t="shared" si="9"/>
        <v>#N/A</v>
      </c>
    </row>
    <row r="120" spans="1:34"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4"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4"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5"/>
      <c r="AE122" s="28"/>
      <c r="AF122" s="27"/>
      <c r="AG122" s="27"/>
      <c r="AH122" s="27"/>
    </row>
    <row r="123" spans="1:34"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5"/>
      <c r="AE123" s="28"/>
      <c r="AF123" s="27"/>
      <c r="AG123" s="27"/>
      <c r="AH123" s="27"/>
    </row>
    <row r="124" spans="1:34"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5"/>
      <c r="AE124" s="28"/>
      <c r="AF124" s="27"/>
      <c r="AG124" s="27"/>
      <c r="AH124" s="27"/>
    </row>
    <row r="125" spans="1:34"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5"/>
      <c r="AE125" s="28"/>
      <c r="AF125" s="27"/>
      <c r="AG125" s="27"/>
      <c r="AH125" s="27"/>
    </row>
    <row r="126" spans="1:34"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5"/>
      <c r="AE126" s="28"/>
      <c r="AF126" s="27"/>
      <c r="AG126" s="27"/>
      <c r="AH126" s="27"/>
    </row>
    <row r="127" spans="1:34"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5"/>
      <c r="AE127" s="28"/>
      <c r="AF127" s="27"/>
      <c r="AG127" s="27"/>
      <c r="AH127" s="27"/>
    </row>
    <row r="128" spans="1:34"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5"/>
      <c r="AE128" s="28"/>
      <c r="AF128" s="27"/>
      <c r="AG128" s="27"/>
      <c r="AH128" s="27"/>
    </row>
    <row r="129" spans="1:34"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4"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4"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4"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4" ht="15" customHeight="1" x14ac:dyDescent="0.2">
      <c r="L133" s="28"/>
      <c r="M133" s="28"/>
      <c r="N133" s="28"/>
      <c r="O133" s="28"/>
      <c r="P133" s="28"/>
      <c r="Q133" s="28"/>
      <c r="R133" s="28"/>
      <c r="S133" s="28"/>
      <c r="T133" s="28"/>
      <c r="X133" s="229"/>
    </row>
    <row r="134" spans="1:34" ht="18.75" thickBot="1" x14ac:dyDescent="0.3">
      <c r="A134" s="48" t="s">
        <v>1</v>
      </c>
      <c r="B134" s="49"/>
      <c r="C134" s="49"/>
      <c r="D134" s="49"/>
      <c r="E134" s="49"/>
      <c r="F134" s="49"/>
      <c r="G134" s="49"/>
      <c r="H134" s="49"/>
      <c r="I134" s="49"/>
      <c r="J134" s="49"/>
      <c r="K134" s="50"/>
      <c r="L134" s="49"/>
      <c r="M134" s="49"/>
      <c r="N134" s="49"/>
      <c r="O134" s="49"/>
      <c r="P134" s="49"/>
      <c r="Q134" s="49"/>
      <c r="R134" s="49"/>
      <c r="S134" s="49"/>
      <c r="T134" s="49"/>
      <c r="U134" s="28"/>
      <c r="X134" s="229"/>
    </row>
    <row r="135" spans="1:34" ht="11.25" customHeight="1" x14ac:dyDescent="0.2">
      <c r="Q135" s="28"/>
      <c r="R135" s="28"/>
      <c r="S135" s="28"/>
      <c r="T135" s="28"/>
      <c r="X135" s="229"/>
    </row>
    <row r="136" spans="1:34" ht="21" customHeight="1" thickBot="1" x14ac:dyDescent="0.25">
      <c r="X136" s="229"/>
    </row>
    <row r="137" spans="1:34" ht="15" customHeight="1" x14ac:dyDescent="0.2">
      <c r="A137" s="36"/>
      <c r="B137" s="37"/>
      <c r="C137" s="37"/>
      <c r="D137" s="37"/>
      <c r="E137" s="37"/>
      <c r="F137" s="37"/>
      <c r="G137" s="37"/>
      <c r="H137" s="37"/>
      <c r="I137" s="37"/>
      <c r="J137" s="37"/>
      <c r="K137" s="38"/>
      <c r="L137" s="37"/>
      <c r="M137" s="37"/>
      <c r="N137" s="37"/>
      <c r="O137" s="37"/>
      <c r="P137" s="37"/>
      <c r="Q137" s="37"/>
      <c r="R137" s="37"/>
      <c r="S137" s="37"/>
      <c r="T137" s="37"/>
      <c r="U137" s="39"/>
      <c r="X137" s="229"/>
    </row>
    <row r="138" spans="1:34" ht="7.5" customHeight="1" x14ac:dyDescent="0.2">
      <c r="A138" s="40"/>
      <c r="B138" s="28"/>
      <c r="C138" s="28"/>
      <c r="D138" s="28"/>
      <c r="E138" s="28"/>
      <c r="F138" s="28"/>
      <c r="G138" s="28"/>
      <c r="H138" s="28"/>
      <c r="I138" s="28"/>
      <c r="J138" s="28"/>
      <c r="K138" s="3"/>
      <c r="L138" s="8"/>
      <c r="M138" s="8"/>
      <c r="N138" s="8"/>
      <c r="O138" s="8"/>
      <c r="P138" s="8"/>
      <c r="Q138" s="83"/>
      <c r="R138" s="83"/>
      <c r="S138" s="83"/>
      <c r="T138" s="83"/>
      <c r="U138" s="41"/>
      <c r="X138" s="229"/>
    </row>
    <row r="139" spans="1:34" s="30" customFormat="1" ht="11.25" customHeight="1" x14ac:dyDescent="0.2">
      <c r="A139" s="42"/>
      <c r="B139" s="724" t="s">
        <v>43</v>
      </c>
      <c r="C139" s="724"/>
      <c r="D139" s="725"/>
      <c r="E139" s="725"/>
      <c r="F139" s="725"/>
      <c r="G139" s="725"/>
      <c r="H139" s="725"/>
      <c r="I139" s="265"/>
      <c r="J139" s="265"/>
      <c r="K139" s="270"/>
      <c r="L139" s="28"/>
      <c r="M139" s="28"/>
      <c r="N139" s="28"/>
      <c r="O139" s="28"/>
      <c r="P139" s="28"/>
      <c r="Q139" s="28"/>
      <c r="R139" s="28"/>
      <c r="S139" s="28"/>
      <c r="T139" s="28"/>
      <c r="U139" s="43"/>
      <c r="V139" s="26"/>
      <c r="W139" s="228"/>
      <c r="X139" s="229"/>
      <c r="Y139" s="228"/>
      <c r="Z139" s="228"/>
      <c r="AA139" s="228"/>
      <c r="AB139" s="32"/>
      <c r="AC139" s="32"/>
      <c r="AD139" s="32"/>
      <c r="AE139" s="32"/>
      <c r="AF139" s="32"/>
      <c r="AG139" s="26"/>
      <c r="AH139" s="83"/>
    </row>
    <row r="140" spans="1:34" ht="21" customHeight="1" x14ac:dyDescent="0.2">
      <c r="A140" s="40"/>
      <c r="B140" s="725"/>
      <c r="C140" s="725"/>
      <c r="D140" s="725"/>
      <c r="E140" s="725"/>
      <c r="F140" s="725"/>
      <c r="G140" s="725"/>
      <c r="H140" s="725"/>
      <c r="I140" s="265"/>
      <c r="J140" s="265"/>
      <c r="K140" s="3"/>
      <c r="L140" s="83"/>
      <c r="M140" s="83"/>
      <c r="N140" s="83"/>
      <c r="O140" s="83"/>
      <c r="P140" s="83"/>
      <c r="Q140" s="28"/>
      <c r="R140" s="28"/>
      <c r="S140" s="28"/>
      <c r="T140" s="28"/>
      <c r="U140" s="41"/>
      <c r="X140" s="229"/>
    </row>
    <row r="141" spans="1:34" ht="11.25" customHeight="1" x14ac:dyDescent="0.2">
      <c r="A141" s="40"/>
      <c r="B141" s="617"/>
      <c r="C141" s="617"/>
      <c r="D141" s="617"/>
      <c r="E141" s="617"/>
      <c r="F141" s="617"/>
      <c r="G141" s="617"/>
      <c r="H141" s="617"/>
      <c r="I141" s="178"/>
      <c r="J141" s="178"/>
      <c r="K141" s="3"/>
      <c r="L141" s="83"/>
      <c r="M141" s="83"/>
      <c r="N141" s="83"/>
      <c r="O141" s="83"/>
      <c r="P141" s="83"/>
      <c r="Q141" s="28"/>
      <c r="R141" s="28"/>
      <c r="S141" s="28"/>
      <c r="T141" s="28"/>
      <c r="U141" s="41"/>
      <c r="X141" s="229"/>
    </row>
    <row r="142" spans="1:34" ht="11.25" customHeight="1" x14ac:dyDescent="0.2">
      <c r="A142" s="40"/>
      <c r="B142" s="190"/>
      <c r="C142" s="190"/>
      <c r="D142" s="269"/>
      <c r="E142" s="265"/>
      <c r="F142" s="190"/>
      <c r="G142" s="190"/>
      <c r="H142" s="190"/>
      <c r="I142" s="190"/>
      <c r="J142" s="190"/>
      <c r="K142" s="270"/>
      <c r="L142" s="83"/>
      <c r="M142" s="83"/>
      <c r="N142" s="83"/>
      <c r="O142" s="83"/>
      <c r="P142" s="83"/>
      <c r="Q142" s="83"/>
      <c r="R142" s="83"/>
      <c r="S142" s="83"/>
      <c r="T142" s="83"/>
      <c r="U142" s="41"/>
      <c r="X142" s="229"/>
    </row>
    <row r="143" spans="1:34" ht="11.25" customHeight="1" x14ac:dyDescent="0.2">
      <c r="A143" s="56"/>
      <c r="B143" s="190"/>
      <c r="C143" s="190"/>
      <c r="D143" s="75">
        <v>2010</v>
      </c>
      <c r="E143" s="75">
        <v>2011</v>
      </c>
      <c r="F143" s="75">
        <v>2012</v>
      </c>
      <c r="G143" s="75">
        <v>2013</v>
      </c>
      <c r="H143" s="76">
        <v>2014</v>
      </c>
      <c r="I143" s="190"/>
      <c r="J143" s="190"/>
      <c r="K143" s="270"/>
      <c r="L143" s="83"/>
      <c r="M143" s="83"/>
      <c r="N143" s="83"/>
      <c r="O143" s="83"/>
      <c r="P143" s="83"/>
      <c r="Q143" s="83"/>
      <c r="R143" s="83"/>
      <c r="S143" s="83"/>
      <c r="T143" s="83"/>
      <c r="U143" s="41"/>
      <c r="X143" s="229"/>
    </row>
    <row r="144" spans="1:34" ht="11.25" customHeight="1" x14ac:dyDescent="0.2">
      <c r="A144" s="56"/>
      <c r="B144" s="288" t="s">
        <v>2</v>
      </c>
      <c r="C144" s="218"/>
      <c r="D144" s="304">
        <f>IF(ISBLANK(D12),NA(),D12/'Section 47 Enquiries'!D12)</f>
        <v>0.34803921568627449</v>
      </c>
      <c r="E144" s="304">
        <f>IF(ISBLANK(E12),NA(),E12/'Section 47 Enquiries'!E12)</f>
        <v>0.40322580645161288</v>
      </c>
      <c r="F144" s="304">
        <f>IF(ISBLANK(F12),NA(),F12/'Section 47 Enquiries'!F12)</f>
        <v>0.30769230769230771</v>
      </c>
      <c r="G144" s="304">
        <f>IF(ISBLANK(G12),NA(),G12/'Section 47 Enquiries'!G12)</f>
        <v>0.45967741935483869</v>
      </c>
      <c r="H144" s="305">
        <f>IF(ISBLANK(H12),NA(),H12/'Section 47 Enquiries'!H12)</f>
        <v>0.41176470588235292</v>
      </c>
      <c r="I144" s="178"/>
      <c r="J144" s="178"/>
      <c r="K144" s="3"/>
      <c r="L144" s="83"/>
      <c r="M144" s="83"/>
      <c r="N144" s="83"/>
      <c r="O144" s="83"/>
      <c r="P144" s="83"/>
      <c r="Q144" s="28"/>
      <c r="R144" s="28"/>
      <c r="S144" s="28"/>
      <c r="T144" s="28"/>
      <c r="U144" s="41"/>
      <c r="X144" s="229"/>
    </row>
    <row r="145" spans="1:34" s="228" customFormat="1" ht="11.25" customHeight="1" x14ac:dyDescent="0.2">
      <c r="A145" s="56"/>
      <c r="B145" s="288" t="s">
        <v>84</v>
      </c>
      <c r="C145" s="218"/>
      <c r="D145" s="304">
        <f>IF(ISBLANK(D13),NA(),D13/'Section 47 Enquiries'!D13)</f>
        <v>1.1538461538461537</v>
      </c>
      <c r="E145" s="304">
        <f>IF(ISBLANK(E13),NA(),E13/'Section 47 Enquiries'!E13)</f>
        <v>0.35649935649935649</v>
      </c>
      <c r="F145" s="304">
        <f>IF(ISBLANK(F13),NA(),F13/'Section 47 Enquiries'!F13)</f>
        <v>0.29604772557792691</v>
      </c>
      <c r="G145" s="304">
        <f>IF(ISBLANK(G13),NA(),G13/'Section 47 Enquiries'!G13)</f>
        <v>0.24584929757343552</v>
      </c>
      <c r="H145" s="305">
        <f>IF(ISBLANK(H13),NA(),H13/'Section 47 Enquiries'!H13)</f>
        <v>0.50353773584905659</v>
      </c>
      <c r="I145" s="178"/>
      <c r="J145" s="178"/>
      <c r="K145" s="3"/>
      <c r="L145" s="83"/>
      <c r="M145" s="83"/>
      <c r="N145" s="83"/>
      <c r="O145" s="83"/>
      <c r="P145" s="83"/>
      <c r="Q145" s="28"/>
      <c r="R145" s="28"/>
      <c r="S145" s="28"/>
      <c r="T145" s="28"/>
      <c r="U145" s="41"/>
      <c r="V145" s="25"/>
      <c r="X145" s="229"/>
      <c r="AB145" s="32"/>
      <c r="AC145" s="32"/>
      <c r="AD145" s="32"/>
      <c r="AE145" s="32"/>
      <c r="AF145" s="32"/>
      <c r="AG145" s="25"/>
      <c r="AH145" s="28"/>
    </row>
    <row r="146" spans="1:34" s="228" customFormat="1" ht="11.25" customHeight="1" x14ac:dyDescent="0.2">
      <c r="A146" s="56"/>
      <c r="B146" s="288" t="s">
        <v>13</v>
      </c>
      <c r="C146" s="218"/>
      <c r="D146" s="304">
        <f>IF(ISBLANK(D14),NA(),D14/'Section 47 Enquiries'!D14)</f>
        <v>0.59450726978998381</v>
      </c>
      <c r="E146" s="304">
        <f>IF(ISBLANK(E14),NA(),E14/'Section 47 Enquiries'!E14)</f>
        <v>0.45124999999999998</v>
      </c>
      <c r="F146" s="304">
        <f>IF(ISBLANK(F14),NA(),F14/'Section 47 Enquiries'!F14)</f>
        <v>0.41111111111111109</v>
      </c>
      <c r="G146" s="304">
        <f>IF(ISBLANK(G14),NA(),G14/'Section 47 Enquiries'!G14)</f>
        <v>0.39250814332247558</v>
      </c>
      <c r="H146" s="305">
        <f>IF(ISBLANK(H14),NA(),H14/'Section 47 Enquiries'!H14)</f>
        <v>0.36978579481397972</v>
      </c>
      <c r="I146" s="178"/>
      <c r="J146" s="178"/>
      <c r="K146" s="3"/>
      <c r="L146" s="83"/>
      <c r="M146" s="83"/>
      <c r="N146" s="83"/>
      <c r="O146" s="83"/>
      <c r="P146" s="83"/>
      <c r="Q146" s="28"/>
      <c r="R146" s="28"/>
      <c r="S146" s="28"/>
      <c r="T146" s="28"/>
      <c r="U146" s="41"/>
      <c r="V146" s="25"/>
      <c r="X146" s="229"/>
      <c r="AB146" s="32"/>
      <c r="AC146" s="32"/>
      <c r="AD146" s="32"/>
      <c r="AE146" s="32"/>
      <c r="AF146" s="32"/>
      <c r="AG146" s="25"/>
      <c r="AH146" s="28"/>
    </row>
    <row r="147" spans="1:34" s="228" customFormat="1" ht="11.25" customHeight="1" x14ac:dyDescent="0.2">
      <c r="A147" s="56"/>
      <c r="B147" s="288" t="s">
        <v>6</v>
      </c>
      <c r="C147" s="218"/>
      <c r="D147" s="304">
        <f>IF(ISBLANK(D15),NA(),D15/'Section 47 Enquiries'!D15)</f>
        <v>0.30532786885245899</v>
      </c>
      <c r="E147" s="304">
        <f>IF(ISBLANK(E15),NA(),E15/'Section 47 Enquiries'!E15)</f>
        <v>0.22222222222222221</v>
      </c>
      <c r="F147" s="304">
        <f>IF(ISBLANK(F15),NA(),F15/'Section 47 Enquiries'!F15)</f>
        <v>0.38323621694307486</v>
      </c>
      <c r="G147" s="304">
        <f>IF(ISBLANK(G15),NA(),G15/'Section 47 Enquiries'!G15)</f>
        <v>0.40365239294710326</v>
      </c>
      <c r="H147" s="305">
        <f>IF(ISBLANK(H15),NA(),H15/'Section 47 Enquiries'!H15)</f>
        <v>0.46554252199413487</v>
      </c>
      <c r="I147" s="178"/>
      <c r="J147" s="178"/>
      <c r="K147" s="3"/>
      <c r="L147" s="83"/>
      <c r="M147" s="83"/>
      <c r="N147" s="83"/>
      <c r="O147" s="83"/>
      <c r="P147" s="83"/>
      <c r="Q147" s="28"/>
      <c r="R147" s="28"/>
      <c r="S147" s="28"/>
      <c r="T147" s="28"/>
      <c r="U147" s="41"/>
      <c r="V147" s="25"/>
      <c r="X147" s="229"/>
      <c r="AB147" s="32"/>
      <c r="AC147" s="32"/>
      <c r="AD147" s="32"/>
      <c r="AE147" s="32"/>
      <c r="AF147" s="32"/>
      <c r="AG147" s="25"/>
      <c r="AH147" s="28"/>
    </row>
    <row r="148" spans="1:34" s="228" customFormat="1" ht="11.25" customHeight="1" x14ac:dyDescent="0.2">
      <c r="A148" s="56"/>
      <c r="B148" s="288" t="s">
        <v>7</v>
      </c>
      <c r="C148" s="218"/>
      <c r="D148" s="304">
        <f>IF(ISBLANK(D16),NA(),D16/'Section 47 Enquiries'!D16)</f>
        <v>0.64968152866242035</v>
      </c>
      <c r="E148" s="304">
        <f>IF(ISBLANK(E16),NA(),E16/'Section 47 Enquiries'!E16)</f>
        <v>0.35655994978028877</v>
      </c>
      <c r="F148" s="304">
        <f>IF(ISBLANK(F16),NA(),F16/'Section 47 Enquiries'!F16)</f>
        <v>0.16782006920415224</v>
      </c>
      <c r="G148" s="304">
        <f>IF(ISBLANK(G16),NA(),G16/'Section 47 Enquiries'!G16)</f>
        <v>0.57781919850885366</v>
      </c>
      <c r="H148" s="305">
        <f>IF(ISBLANK(H16),NA(),H16/'Section 47 Enquiries'!H16)</f>
        <v>0.73129921259842523</v>
      </c>
      <c r="I148" s="178"/>
      <c r="J148" s="178"/>
      <c r="K148" s="3"/>
      <c r="L148" s="83"/>
      <c r="M148" s="83"/>
      <c r="N148" s="83"/>
      <c r="O148" s="83"/>
      <c r="P148" s="83"/>
      <c r="Q148" s="28"/>
      <c r="R148" s="28"/>
      <c r="S148" s="28"/>
      <c r="T148" s="28"/>
      <c r="U148" s="41"/>
      <c r="V148" s="25"/>
      <c r="X148" s="229"/>
      <c r="AB148" s="32"/>
      <c r="AC148" s="32"/>
      <c r="AD148" s="32"/>
      <c r="AE148" s="32"/>
      <c r="AF148" s="32"/>
      <c r="AG148" s="25"/>
      <c r="AH148" s="28"/>
    </row>
    <row r="149" spans="1:34" s="228" customFormat="1" ht="11.25" customHeight="1" x14ac:dyDescent="0.2">
      <c r="A149" s="56"/>
      <c r="B149" s="288" t="s">
        <v>9</v>
      </c>
      <c r="C149" s="218"/>
      <c r="D149" s="304">
        <f>IF(ISBLANK(D17),NA(),D17/'Section 47 Enquiries'!D17)</f>
        <v>0.52901281085154483</v>
      </c>
      <c r="E149" s="304">
        <f>IF(ISBLANK(E17),NA(),E17/'Section 47 Enquiries'!E17)</f>
        <v>0.48505506030414264</v>
      </c>
      <c r="F149" s="304">
        <f>IF(ISBLANK(F17),NA(),F17/'Section 47 Enquiries'!F17)</f>
        <v>0.54856850715746419</v>
      </c>
      <c r="G149" s="304">
        <f>IF(ISBLANK(G17),NA(),G17/'Section 47 Enquiries'!G17)</f>
        <v>0.55550755939524843</v>
      </c>
      <c r="H149" s="305">
        <f>IF(ISBLANK(H17),NA(),H17/'Section 47 Enquiries'!H17)</f>
        <v>0.55426497277676956</v>
      </c>
      <c r="I149" s="178"/>
      <c r="J149" s="178"/>
      <c r="K149" s="3"/>
      <c r="L149" s="83"/>
      <c r="M149" s="83"/>
      <c r="N149" s="83"/>
      <c r="O149" s="83"/>
      <c r="P149" s="83"/>
      <c r="Q149" s="28"/>
      <c r="R149" s="28"/>
      <c r="S149" s="28"/>
      <c r="T149" s="28"/>
      <c r="U149" s="41"/>
      <c r="V149" s="25"/>
      <c r="X149" s="229"/>
      <c r="AB149" s="32"/>
      <c r="AC149" s="32"/>
      <c r="AD149" s="32"/>
      <c r="AE149" s="32"/>
      <c r="AF149" s="32"/>
      <c r="AG149" s="25"/>
      <c r="AH149" s="28"/>
    </row>
    <row r="150" spans="1:34" s="228" customFormat="1" ht="11.25" customHeight="1" x14ac:dyDescent="0.2">
      <c r="A150" s="56"/>
      <c r="B150" s="288" t="s">
        <v>3</v>
      </c>
      <c r="C150" s="218"/>
      <c r="D150" s="304">
        <f>IF(ISBLANK(D18),NA(),D18/'Section 47 Enquiries'!D18)</f>
        <v>0.27874564459930312</v>
      </c>
      <c r="E150" s="304" t="e">
        <f>IF(ISBLANK(E18),NA(),E18/'Section 47 Enquiries'!E18)</f>
        <v>#N/A</v>
      </c>
      <c r="F150" s="304">
        <f>IF(ISBLANK(F18),NA(),F18/'Section 47 Enquiries'!F18)</f>
        <v>0.26778242677824265</v>
      </c>
      <c r="G150" s="304">
        <f>IF(ISBLANK(G18),NA(),G18/'Section 47 Enquiries'!G18)</f>
        <v>0.34491315136476425</v>
      </c>
      <c r="H150" s="305">
        <f>IF(ISBLANK(H18),NA(),H18/'Section 47 Enquiries'!H18)</f>
        <v>0.50297029702970297</v>
      </c>
      <c r="I150" s="178"/>
      <c r="J150" s="178"/>
      <c r="K150" s="3"/>
      <c r="L150" s="83"/>
      <c r="M150" s="83"/>
      <c r="N150" s="83"/>
      <c r="O150" s="83"/>
      <c r="P150" s="83"/>
      <c r="Q150" s="28"/>
      <c r="R150" s="28"/>
      <c r="S150" s="28"/>
      <c r="T150" s="28"/>
      <c r="U150" s="41"/>
      <c r="V150" s="25"/>
      <c r="X150" s="229"/>
      <c r="AB150" s="32"/>
      <c r="AC150" s="32"/>
      <c r="AD150" s="32"/>
      <c r="AE150" s="32"/>
      <c r="AF150" s="32"/>
      <c r="AG150" s="25"/>
      <c r="AH150" s="28"/>
    </row>
    <row r="151" spans="1:34" s="228" customFormat="1" ht="11.25" customHeight="1" x14ac:dyDescent="0.2">
      <c r="A151" s="56"/>
      <c r="B151" s="288" t="s">
        <v>14</v>
      </c>
      <c r="C151" s="218"/>
      <c r="D151" s="304" t="e">
        <f>IF(ISBLANK(D19),NA(),D19/'Section 47 Enquiries'!D19)</f>
        <v>#N/A</v>
      </c>
      <c r="E151" s="304">
        <f>IF(ISBLANK(E19),NA(),E19/'Section 47 Enquiries'!E19)</f>
        <v>0.30003462603878117</v>
      </c>
      <c r="F151" s="304">
        <f>IF(ISBLANK(F19),NA(),F19/'Section 47 Enquiries'!F19)</f>
        <v>0.24738087191618791</v>
      </c>
      <c r="G151" s="304">
        <f>IF(ISBLANK(G19),NA(),G19/'Section 47 Enquiries'!G19)</f>
        <v>0.35084572014351617</v>
      </c>
      <c r="H151" s="305">
        <f>IF(ISBLANK(H19),NA(),H19/'Section 47 Enquiries'!H19)</f>
        <v>0.38975888640318168</v>
      </c>
      <c r="I151" s="178"/>
      <c r="J151" s="178"/>
      <c r="K151" s="3"/>
      <c r="L151" s="83"/>
      <c r="M151" s="83"/>
      <c r="N151" s="83"/>
      <c r="O151" s="83"/>
      <c r="P151" s="83"/>
      <c r="Q151" s="28"/>
      <c r="R151" s="28"/>
      <c r="S151" s="28"/>
      <c r="T151" s="28"/>
      <c r="U151" s="41"/>
      <c r="V151" s="25"/>
      <c r="X151" s="229"/>
      <c r="AB151" s="32"/>
      <c r="AC151" s="32"/>
      <c r="AD151" s="32"/>
      <c r="AE151" s="32"/>
      <c r="AF151" s="32"/>
      <c r="AG151" s="25"/>
      <c r="AH151" s="28"/>
    </row>
    <row r="152" spans="1:34" s="228" customFormat="1" ht="11.25" customHeight="1" x14ac:dyDescent="0.2">
      <c r="A152" s="56"/>
      <c r="B152" s="288" t="s">
        <v>4</v>
      </c>
      <c r="C152" s="218"/>
      <c r="D152" s="304">
        <f>IF(ISBLANK(D20),NA(),D20/'Section 47 Enquiries'!D20)</f>
        <v>0.44092827004219409</v>
      </c>
      <c r="E152" s="304">
        <f>IF(ISBLANK(E20),NA(),E20/'Section 47 Enquiries'!E20)</f>
        <v>0.52602230483271373</v>
      </c>
      <c r="F152" s="304">
        <f>IF(ISBLANK(F20),NA(),F20/'Section 47 Enquiries'!F20)</f>
        <v>0.53052917232021712</v>
      </c>
      <c r="G152" s="304">
        <f>IF(ISBLANK(G20),NA(),G20/'Section 47 Enquiries'!G20)</f>
        <v>0.40715502555366268</v>
      </c>
      <c r="H152" s="305">
        <f>IF(ISBLANK(H20),NA(),H20/'Section 47 Enquiries'!H20)</f>
        <v>0.49597238204833144</v>
      </c>
      <c r="I152" s="178"/>
      <c r="J152" s="178"/>
      <c r="K152" s="3"/>
      <c r="L152" s="83"/>
      <c r="M152" s="83"/>
      <c r="N152" s="83"/>
      <c r="O152" s="83"/>
      <c r="P152" s="83"/>
      <c r="Q152" s="28"/>
      <c r="R152" s="28"/>
      <c r="S152" s="28"/>
      <c r="T152" s="28"/>
      <c r="U152" s="41"/>
      <c r="V152" s="25"/>
      <c r="X152" s="229"/>
      <c r="AB152" s="32"/>
      <c r="AC152" s="32"/>
      <c r="AD152" s="32"/>
      <c r="AE152" s="32"/>
      <c r="AF152" s="32"/>
      <c r="AG152" s="25"/>
      <c r="AH152" s="28"/>
    </row>
    <row r="153" spans="1:34" s="228" customFormat="1" ht="11.25" customHeight="1" x14ac:dyDescent="0.2">
      <c r="A153" s="56"/>
      <c r="B153" s="288" t="s">
        <v>15</v>
      </c>
      <c r="C153" s="218"/>
      <c r="D153" s="304">
        <f>IF(ISBLANK(D21),NA(),D21/'Section 47 Enquiries'!D21)</f>
        <v>0.26112759643916916</v>
      </c>
      <c r="E153" s="304">
        <f>IF(ISBLANK(E21),NA(),E21/'Section 47 Enquiries'!E21)</f>
        <v>0.22137404580152673</v>
      </c>
      <c r="F153" s="304">
        <f>IF(ISBLANK(F21),NA(),F21/'Section 47 Enquiries'!F21)</f>
        <v>0.34163701067615659</v>
      </c>
      <c r="G153" s="304">
        <f>IF(ISBLANK(G21),NA(),G21/'Section 47 Enquiries'!G21)</f>
        <v>0.18974358974358974</v>
      </c>
      <c r="H153" s="305">
        <f>IF(ISBLANK(H21),NA(),H21/'Section 47 Enquiries'!H21)</f>
        <v>0.13721804511278196</v>
      </c>
      <c r="I153" s="178"/>
      <c r="J153" s="178"/>
      <c r="K153" s="3"/>
      <c r="L153" s="83"/>
      <c r="M153" s="83"/>
      <c r="N153" s="83"/>
      <c r="O153" s="83"/>
      <c r="P153" s="83"/>
      <c r="Q153" s="28"/>
      <c r="R153" s="28"/>
      <c r="S153" s="28"/>
      <c r="T153" s="28"/>
      <c r="U153" s="41"/>
      <c r="V153" s="25"/>
      <c r="X153" s="229"/>
      <c r="AB153" s="32"/>
      <c r="AC153" s="32"/>
      <c r="AD153" s="32"/>
      <c r="AE153" s="32"/>
      <c r="AF153" s="32"/>
      <c r="AG153" s="25"/>
      <c r="AH153" s="28"/>
    </row>
    <row r="154" spans="1:34" s="228" customFormat="1" ht="11.25" customHeight="1" x14ac:dyDescent="0.2">
      <c r="A154" s="56"/>
      <c r="B154" s="288" t="s">
        <v>16</v>
      </c>
      <c r="C154" s="218"/>
      <c r="D154" s="304">
        <f>IF(ISBLANK(D22),NA(),D22/'Section 47 Enquiries'!D22)</f>
        <v>0.53200568990042674</v>
      </c>
      <c r="E154" s="304">
        <f>IF(ISBLANK(E22),NA(),E22/'Section 47 Enquiries'!E22)</f>
        <v>0.52598091198303287</v>
      </c>
      <c r="F154" s="304">
        <f>IF(ISBLANK(F22),NA(),F22/'Section 47 Enquiries'!F22)</f>
        <v>0.40722495894909688</v>
      </c>
      <c r="G154" s="304">
        <f>IF(ISBLANK(G22),NA(),G22/'Section 47 Enquiries'!G22)</f>
        <v>0.36938309215536941</v>
      </c>
      <c r="H154" s="305">
        <f>IF(ISBLANK(H22),NA(),H22/'Section 47 Enquiries'!H22)</f>
        <v>0.39001264222503162</v>
      </c>
      <c r="I154" s="178"/>
      <c r="J154" s="178"/>
      <c r="K154" s="3"/>
      <c r="L154" s="83"/>
      <c r="M154" s="83"/>
      <c r="N154" s="83"/>
      <c r="O154" s="83"/>
      <c r="P154" s="83"/>
      <c r="Q154" s="28"/>
      <c r="R154" s="28"/>
      <c r="S154" s="28"/>
      <c r="T154" s="28"/>
      <c r="U154" s="41"/>
      <c r="V154" s="25"/>
      <c r="X154" s="229"/>
      <c r="AB154" s="32"/>
      <c r="AC154" s="32"/>
      <c r="AD154" s="32"/>
      <c r="AE154" s="32"/>
      <c r="AF154" s="32"/>
      <c r="AG154" s="25"/>
      <c r="AH154" s="28"/>
    </row>
    <row r="155" spans="1:34" s="228" customFormat="1" ht="11.25" customHeight="1" x14ac:dyDescent="0.2">
      <c r="A155" s="56"/>
      <c r="B155" s="288" t="s">
        <v>17</v>
      </c>
      <c r="C155" s="218"/>
      <c r="D155" s="304">
        <f>IF(ISBLANK(D23),NA(),D23/'Section 47 Enquiries'!D23)</f>
        <v>0.65734265734265729</v>
      </c>
      <c r="E155" s="304">
        <f>IF(ISBLANK(E23),NA(),E23/'Section 47 Enquiries'!E23)</f>
        <v>0.5799256505576208</v>
      </c>
      <c r="F155" s="304">
        <f>IF(ISBLANK(F23),NA(),F23/'Section 47 Enquiries'!F23)</f>
        <v>0.34112149532710279</v>
      </c>
      <c r="G155" s="304">
        <f>IF(ISBLANK(G23),NA(),G23/'Section 47 Enquiries'!G23)</f>
        <v>0.26058201058201058</v>
      </c>
      <c r="H155" s="305">
        <f>IF(ISBLANK(H23),NA(),H23/'Section 47 Enquiries'!H23)</f>
        <v>0.26509723643807576</v>
      </c>
      <c r="I155" s="178"/>
      <c r="J155" s="178"/>
      <c r="K155" s="3"/>
      <c r="L155" s="83"/>
      <c r="M155" s="83"/>
      <c r="N155" s="83"/>
      <c r="O155" s="83"/>
      <c r="P155" s="83"/>
      <c r="Q155" s="28"/>
      <c r="R155" s="28"/>
      <c r="S155" s="28"/>
      <c r="T155" s="28"/>
      <c r="U155" s="41"/>
      <c r="V155" s="25"/>
      <c r="X155" s="229"/>
      <c r="AB155" s="32"/>
      <c r="AC155" s="32"/>
      <c r="AD155" s="32"/>
      <c r="AE155" s="32"/>
      <c r="AF155" s="32"/>
      <c r="AG155" s="25"/>
      <c r="AH155" s="28"/>
    </row>
    <row r="156" spans="1:34" s="228" customFormat="1" ht="11.25" customHeight="1" x14ac:dyDescent="0.2">
      <c r="A156" s="56"/>
      <c r="B156" s="288" t="s">
        <v>5</v>
      </c>
      <c r="C156" s="218"/>
      <c r="D156" s="304">
        <f>IF(ISBLANK(D24),NA(),D24/'Section 47 Enquiries'!D24)</f>
        <v>0.39173228346456695</v>
      </c>
      <c r="E156" s="304">
        <f>IF(ISBLANK(E24),NA(),E24/'Section 47 Enquiries'!E24)</f>
        <v>0.39824304538799415</v>
      </c>
      <c r="F156" s="304">
        <f>IF(ISBLANK(F24),NA(),F24/'Section 47 Enquiries'!F24)</f>
        <v>0.30428571428571427</v>
      </c>
      <c r="G156" s="304">
        <f>IF(ISBLANK(G24),NA(),G24/'Section 47 Enquiries'!G24)</f>
        <v>0.27993527508090615</v>
      </c>
      <c r="H156" s="305">
        <f>IF(ISBLANK(H24),NA(),H24/'Section 47 Enquiries'!H24)</f>
        <v>0.4111310592459605</v>
      </c>
      <c r="I156" s="178"/>
      <c r="J156" s="178"/>
      <c r="K156" s="3"/>
      <c r="L156" s="83"/>
      <c r="M156" s="83"/>
      <c r="N156" s="83"/>
      <c r="O156" s="83"/>
      <c r="P156" s="83"/>
      <c r="Q156" s="28"/>
      <c r="R156" s="28"/>
      <c r="S156" s="28"/>
      <c r="T156" s="28"/>
      <c r="U156" s="41"/>
      <c r="V156" s="25"/>
      <c r="X156" s="229"/>
      <c r="AB156" s="32"/>
      <c r="AC156" s="32"/>
      <c r="AD156" s="32"/>
      <c r="AE156" s="32"/>
      <c r="AF156" s="32"/>
      <c r="AG156" s="25"/>
      <c r="AH156" s="28"/>
    </row>
    <row r="157" spans="1:34" s="228" customFormat="1" ht="11.25" customHeight="1" x14ac:dyDescent="0.2">
      <c r="A157" s="56"/>
      <c r="B157" s="288" t="s">
        <v>18</v>
      </c>
      <c r="C157" s="218"/>
      <c r="D157" s="304">
        <f>IF(ISBLANK(D25),NA(),D25/'Section 47 Enquiries'!D25)</f>
        <v>0.32346241457858771</v>
      </c>
      <c r="E157" s="304">
        <f>IF(ISBLANK(E25),NA(),E25/'Section 47 Enquiries'!E25)</f>
        <v>0.40970350404312667</v>
      </c>
      <c r="F157" s="304">
        <f>IF(ISBLANK(F25),NA(),F25/'Section 47 Enquiries'!F25)</f>
        <v>0.4550561797752809</v>
      </c>
      <c r="G157" s="304">
        <f>IF(ISBLANK(G25),NA(),G25/'Section 47 Enquiries'!G25)</f>
        <v>0.42948717948717946</v>
      </c>
      <c r="H157" s="305">
        <f>IF(ISBLANK(H25),NA(),H25/'Section 47 Enquiries'!H25)</f>
        <v>0.43722466960352424</v>
      </c>
      <c r="I157" s="178"/>
      <c r="J157" s="178"/>
      <c r="K157" s="3"/>
      <c r="L157" s="83"/>
      <c r="M157" s="83"/>
      <c r="N157" s="83"/>
      <c r="O157" s="83"/>
      <c r="P157" s="83"/>
      <c r="Q157" s="28"/>
      <c r="R157" s="28"/>
      <c r="S157" s="28"/>
      <c r="T157" s="28"/>
      <c r="U157" s="41"/>
      <c r="V157" s="25"/>
      <c r="X157" s="229"/>
      <c r="AB157" s="32"/>
      <c r="AC157" s="32"/>
      <c r="AD157" s="32"/>
      <c r="AE157" s="32"/>
      <c r="AF157" s="32"/>
      <c r="AG157" s="25"/>
      <c r="AH157" s="28"/>
    </row>
    <row r="158" spans="1:34" s="228" customFormat="1" ht="11.25" customHeight="1" x14ac:dyDescent="0.2">
      <c r="A158" s="56"/>
      <c r="B158" s="288" t="s">
        <v>19</v>
      </c>
      <c r="C158" s="218"/>
      <c r="D158" s="304">
        <f>IF(ISBLANK(D26),NA(),D26/'Section 47 Enquiries'!D26)</f>
        <v>0.40794223826714804</v>
      </c>
      <c r="E158" s="304">
        <f>IF(ISBLANK(E26),NA(),E26/'Section 47 Enquiries'!E26)</f>
        <v>0.36908783783783783</v>
      </c>
      <c r="F158" s="304">
        <f>IF(ISBLANK(F26),NA(),F26/'Section 47 Enquiries'!F26)</f>
        <v>0.31510791366906477</v>
      </c>
      <c r="G158" s="304">
        <f>IF(ISBLANK(G26),NA(),G26/'Section 47 Enquiries'!G26)</f>
        <v>0.32078313253012047</v>
      </c>
      <c r="H158" s="305">
        <f>IF(ISBLANK(H26),NA(),H26/'Section 47 Enquiries'!H26)</f>
        <v>0.2977491961414791</v>
      </c>
      <c r="I158" s="178"/>
      <c r="J158" s="178"/>
      <c r="K158" s="3"/>
      <c r="L158" s="83"/>
      <c r="M158" s="83"/>
      <c r="N158" s="83"/>
      <c r="O158" s="83"/>
      <c r="P158" s="83"/>
      <c r="Q158" s="28"/>
      <c r="R158" s="28"/>
      <c r="S158" s="28"/>
      <c r="T158" s="28"/>
      <c r="U158" s="41"/>
      <c r="V158" s="25"/>
      <c r="X158" s="229"/>
      <c r="AB158" s="32"/>
      <c r="AC158" s="32"/>
      <c r="AD158" s="32"/>
      <c r="AE158" s="32"/>
      <c r="AF158" s="32"/>
      <c r="AG158" s="25"/>
      <c r="AH158" s="28"/>
    </row>
    <row r="159" spans="1:34" s="228" customFormat="1" ht="11.25" customHeight="1" x14ac:dyDescent="0.2">
      <c r="A159" s="56"/>
      <c r="B159" s="288" t="s">
        <v>10</v>
      </c>
      <c r="C159" s="218"/>
      <c r="D159" s="304">
        <f>IF(ISBLANK(D27),NA(),D27/'Section 47 Enquiries'!D27)</f>
        <v>0.30723955267804592</v>
      </c>
      <c r="E159" s="304">
        <f>IF(ISBLANK(E27),NA(),E27/'Section 47 Enquiries'!E27)</f>
        <v>0.30355515041020964</v>
      </c>
      <c r="F159" s="304">
        <f>IF(ISBLANK(F27),NA(),F27/'Section 47 Enquiries'!F27)</f>
        <v>0.30916030534351147</v>
      </c>
      <c r="G159" s="304">
        <f>IF(ISBLANK(G27),NA(),G27/'Section 47 Enquiries'!G27)</f>
        <v>0.40500000000000003</v>
      </c>
      <c r="H159" s="305">
        <f>IF(ISBLANK(H27),NA(),H27/'Section 47 Enquiries'!H27)</f>
        <v>0.42928134556574926</v>
      </c>
      <c r="I159" s="178"/>
      <c r="J159" s="178"/>
      <c r="K159" s="3"/>
      <c r="L159" s="28"/>
      <c r="M159" s="28"/>
      <c r="N159" s="28"/>
      <c r="O159" s="28"/>
      <c r="P159" s="28"/>
      <c r="Q159" s="28"/>
      <c r="R159" s="28"/>
      <c r="S159" s="28"/>
      <c r="T159" s="28"/>
      <c r="U159" s="41"/>
      <c r="V159" s="25"/>
      <c r="X159" s="229"/>
      <c r="AB159" s="32"/>
      <c r="AC159" s="32"/>
      <c r="AD159" s="32"/>
      <c r="AE159" s="32"/>
      <c r="AF159" s="32"/>
      <c r="AG159" s="25"/>
      <c r="AH159" s="28"/>
    </row>
    <row r="160" spans="1:34" s="228" customFormat="1" ht="11.25" customHeight="1" x14ac:dyDescent="0.2">
      <c r="A160" s="56"/>
      <c r="B160" s="288" t="s">
        <v>20</v>
      </c>
      <c r="C160" s="218"/>
      <c r="D160" s="304" t="e">
        <f>IF(ISBLANK(D28),NA(),D28/'Section 47 Enquiries'!D28)</f>
        <v>#N/A</v>
      </c>
      <c r="E160" s="304">
        <f>IF(ISBLANK(E28),NA(),E28/'Section 47 Enquiries'!E28)</f>
        <v>0.4099722991689751</v>
      </c>
      <c r="F160" s="304">
        <f>IF(ISBLANK(F28),NA(),F28/'Section 47 Enquiries'!F28)</f>
        <v>0.33828996282527879</v>
      </c>
      <c r="G160" s="304">
        <f>IF(ISBLANK(G28),NA(),G28/'Section 47 Enquiries'!G28)</f>
        <v>0.36311239193083572</v>
      </c>
      <c r="H160" s="305">
        <f>IF(ISBLANK(H28),NA(),H28/'Section 47 Enquiries'!H28)</f>
        <v>0.40306122448979592</v>
      </c>
      <c r="I160" s="178"/>
      <c r="J160" s="178"/>
      <c r="K160" s="3"/>
      <c r="L160" s="28"/>
      <c r="M160" s="28"/>
      <c r="N160" s="28"/>
      <c r="O160" s="28"/>
      <c r="P160" s="28"/>
      <c r="Q160" s="28"/>
      <c r="R160" s="28"/>
      <c r="S160" s="28"/>
      <c r="T160" s="28"/>
      <c r="U160" s="41"/>
      <c r="V160" s="25"/>
      <c r="X160" s="229"/>
      <c r="AB160" s="32"/>
      <c r="AC160" s="32"/>
      <c r="AD160" s="32"/>
      <c r="AE160" s="32"/>
      <c r="AF160" s="32"/>
      <c r="AG160" s="25"/>
      <c r="AH160" s="28"/>
    </row>
    <row r="161" spans="1:34" ht="11.25" customHeight="1" x14ac:dyDescent="0.2">
      <c r="A161" s="56"/>
      <c r="B161" s="288" t="s">
        <v>8</v>
      </c>
      <c r="C161" s="218"/>
      <c r="D161" s="304">
        <f>IF(ISBLANK(D29),NA(),D29/'Section 47 Enquiries'!D29)</f>
        <v>0.47124719940253923</v>
      </c>
      <c r="E161" s="304">
        <f>IF(ISBLANK(E29),NA(),E29/'Section 47 Enquiries'!E29)</f>
        <v>0.42571428571428571</v>
      </c>
      <c r="F161" s="304">
        <f>IF(ISBLANK(F29),NA(),F29/'Section 47 Enquiries'!F29)</f>
        <v>0.32558139534883723</v>
      </c>
      <c r="G161" s="304">
        <f>IF(ISBLANK(G29),NA(),G29/'Section 47 Enquiries'!G29)</f>
        <v>0.30748519116855144</v>
      </c>
      <c r="H161" s="305">
        <f>IF(ISBLANK(H29),NA(),H29/'Section 47 Enquiries'!H29)</f>
        <v>0.41566985645933013</v>
      </c>
      <c r="I161" s="178"/>
      <c r="J161" s="178"/>
      <c r="K161" s="3"/>
      <c r="L161" s="28"/>
      <c r="M161" s="28"/>
      <c r="N161" s="28"/>
      <c r="O161" s="28"/>
      <c r="P161" s="28"/>
      <c r="Q161" s="28"/>
      <c r="R161" s="28"/>
      <c r="S161" s="28"/>
      <c r="T161" s="28"/>
      <c r="U161" s="41"/>
      <c r="X161" s="229"/>
    </row>
    <row r="162" spans="1:34" ht="11.25" customHeight="1" x14ac:dyDescent="0.2">
      <c r="A162" s="56"/>
      <c r="B162" s="288" t="s">
        <v>83</v>
      </c>
      <c r="C162" s="218"/>
      <c r="D162" s="304">
        <f>IF(ISBLANK(D30),NA(),D30/'Section 47 Enquiries'!D30)</f>
        <v>0.2565597667638484</v>
      </c>
      <c r="E162" s="304">
        <f>IF(ISBLANK(E30),NA(),E30/'Section 47 Enquiries'!E30)</f>
        <v>0.30746268656716419</v>
      </c>
      <c r="F162" s="304">
        <f>IF(ISBLANK(F30),NA(),F30/'Section 47 Enquiries'!F30)</f>
        <v>0.3</v>
      </c>
      <c r="G162" s="304">
        <f>IF(ISBLANK(G30),NA(),G30/'Section 47 Enquiries'!G30)</f>
        <v>0.31294964028776978</v>
      </c>
      <c r="H162" s="305">
        <f>IF(ISBLANK(H30),NA(),H30/'Section 47 Enquiries'!H30)</f>
        <v>0.26943005181347152</v>
      </c>
      <c r="I162" s="178"/>
      <c r="J162" s="178"/>
      <c r="K162" s="3"/>
      <c r="L162" s="28"/>
      <c r="M162" s="28"/>
      <c r="N162" s="28"/>
      <c r="O162" s="28"/>
      <c r="P162" s="28"/>
      <c r="Q162" s="28"/>
      <c r="R162" s="28"/>
      <c r="S162" s="28"/>
      <c r="T162" s="28"/>
      <c r="U162" s="41"/>
      <c r="X162" s="229"/>
    </row>
    <row r="163" spans="1:34" ht="11.25" customHeight="1" x14ac:dyDescent="0.2">
      <c r="A163" s="56"/>
      <c r="B163" s="288" t="s">
        <v>21</v>
      </c>
      <c r="C163" s="218"/>
      <c r="D163" s="304">
        <f>IF(ISBLANK(D31),NA(),D31/'Section 47 Enquiries'!D31)</f>
        <v>0.47029702970297027</v>
      </c>
      <c r="E163" s="304">
        <f>IF(ISBLANK(E31),NA(),E31/'Section 47 Enquiries'!E31)</f>
        <v>0.48214285714285715</v>
      </c>
      <c r="F163" s="304">
        <f>IF(ISBLANK(F31),NA(),F31/'Section 47 Enquiries'!F31)</f>
        <v>0.31623931623931623</v>
      </c>
      <c r="G163" s="304">
        <f>IF(ISBLANK(G31),NA(),G31/'Section 47 Enquiries'!G31)</f>
        <v>0.37022900763358779</v>
      </c>
      <c r="H163" s="305">
        <f>IF(ISBLANK(H31),NA(),H31/'Section 47 Enquiries'!H31)</f>
        <v>0.46564885496183206</v>
      </c>
      <c r="I163" s="178"/>
      <c r="J163" s="178"/>
      <c r="K163" s="3"/>
      <c r="L163" s="28"/>
      <c r="M163" s="28"/>
      <c r="N163" s="28"/>
      <c r="O163" s="28"/>
      <c r="P163" s="28"/>
      <c r="Q163" s="28"/>
      <c r="R163" s="28"/>
      <c r="S163" s="28"/>
      <c r="T163" s="28"/>
      <c r="U163" s="41"/>
      <c r="X163" s="229"/>
    </row>
    <row r="164" spans="1:34" ht="11.25" customHeight="1" x14ac:dyDescent="0.2">
      <c r="A164" s="56"/>
      <c r="B164" s="289" t="s">
        <v>119</v>
      </c>
      <c r="C164" s="248"/>
      <c r="D164" s="306">
        <f>IF(ISBLANK(D32),NA(),D32/'Section 47 Enquiries'!D32)</f>
        <v>0.43550203586589276</v>
      </c>
      <c r="E164" s="307">
        <f>IF(ISBLANK(E32),NA(),E32/'Section 47 Enquiries'!E32)</f>
        <v>0.36304655731712887</v>
      </c>
      <c r="F164" s="307">
        <f>IF(ISBLANK(F32),NA(),F32/'Section 47 Enquiries'!F32)</f>
        <v>0.34021925877444165</v>
      </c>
      <c r="G164" s="307">
        <f>IF(ISBLANK(G32),NA(),G32/'Section 47 Enquiries'!G32)</f>
        <v>0.36918011500649228</v>
      </c>
      <c r="H164" s="308">
        <f>IF(ISBLANK(H32),NA(),H32/'Section 47 Enquiries'!H32)</f>
        <v>0.41467650890143293</v>
      </c>
      <c r="I164" s="178"/>
      <c r="J164" s="178"/>
      <c r="K164" s="3"/>
      <c r="L164" s="28"/>
      <c r="M164" s="28"/>
      <c r="N164" s="28"/>
      <c r="O164" s="28"/>
      <c r="P164" s="28"/>
      <c r="Q164" s="28"/>
      <c r="R164" s="28"/>
      <c r="S164" s="28"/>
      <c r="T164" s="28"/>
      <c r="U164" s="41"/>
      <c r="X164" s="229"/>
    </row>
    <row r="165" spans="1:34" ht="11.25" customHeight="1" x14ac:dyDescent="0.2">
      <c r="A165" s="40"/>
      <c r="B165" s="290" t="s">
        <v>101</v>
      </c>
      <c r="C165" s="248"/>
      <c r="D165" s="309">
        <f>IF(ISBLANK(D33),NA(),D33/'Section 47 Enquiries'!D33)</f>
        <v>0.49144811858608894</v>
      </c>
      <c r="E165" s="310">
        <f>IF(ISBLANK(E33),NA(),E33/'Section 47 Enquiries'!E33)</f>
        <v>0.47448522829006268</v>
      </c>
      <c r="F165" s="310">
        <f>IF(ISBLANK(F33),NA(),F33/'Section 47 Enquiries'!F33)</f>
        <v>0.45107954089413277</v>
      </c>
      <c r="G165" s="310">
        <f>IF(ISBLANK(G33),NA(),G33/'Section 47 Enquiries'!G33)</f>
        <v>0.47284747363450336</v>
      </c>
      <c r="H165" s="311">
        <f>IF(ISBLANK(H33),NA(),H33/'Section 47 Enquiries'!H33)</f>
        <v>0.45750578987999158</v>
      </c>
      <c r="I165" s="178"/>
      <c r="J165" s="178"/>
      <c r="K165" s="3"/>
      <c r="L165" s="28"/>
      <c r="M165" s="28"/>
      <c r="N165" s="28"/>
      <c r="O165" s="28"/>
      <c r="P165" s="28"/>
      <c r="Q165" s="28"/>
      <c r="R165" s="28"/>
      <c r="S165" s="28"/>
      <c r="T165" s="28"/>
      <c r="U165" s="41"/>
      <c r="X165" s="229"/>
    </row>
    <row r="166" spans="1:34" ht="11.25" customHeight="1" x14ac:dyDescent="0.2">
      <c r="A166" s="40"/>
      <c r="B166" s="10"/>
      <c r="C166" s="10"/>
      <c r="I166" s="28"/>
      <c r="J166" s="28"/>
      <c r="K166" s="3"/>
      <c r="L166" s="28"/>
      <c r="M166" s="28"/>
      <c r="N166" s="28"/>
      <c r="O166" s="28"/>
      <c r="P166" s="28"/>
      <c r="Q166" s="28"/>
      <c r="R166" s="28"/>
      <c r="S166" s="28"/>
      <c r="T166" s="28"/>
      <c r="U166" s="41"/>
      <c r="AD166" s="25"/>
      <c r="AE166" s="28"/>
      <c r="AF166" s="27"/>
      <c r="AG166" s="27"/>
      <c r="AH166" s="27"/>
    </row>
    <row r="167" spans="1:34" ht="11.25" customHeight="1" x14ac:dyDescent="0.2">
      <c r="A167" s="40"/>
      <c r="B167" s="10"/>
      <c r="C167" s="10"/>
      <c r="D167" s="31"/>
      <c r="E167" s="31"/>
      <c r="F167" s="28"/>
      <c r="G167" s="28"/>
      <c r="H167" s="28"/>
      <c r="I167" s="28"/>
      <c r="J167" s="28"/>
      <c r="K167" s="3"/>
      <c r="L167" s="28"/>
      <c r="M167" s="28"/>
      <c r="N167" s="28"/>
      <c r="O167" s="28"/>
      <c r="P167" s="28"/>
      <c r="Q167" s="28"/>
      <c r="R167" s="28"/>
      <c r="S167" s="28"/>
      <c r="T167" s="28"/>
      <c r="U167" s="41"/>
      <c r="AD167" s="25"/>
      <c r="AE167" s="28"/>
      <c r="AF167" s="27"/>
      <c r="AG167" s="27"/>
      <c r="AH167" s="27"/>
    </row>
    <row r="168" spans="1:34" ht="11.25" customHeight="1" x14ac:dyDescent="0.2">
      <c r="A168" s="40"/>
      <c r="B168" s="10"/>
      <c r="C168" s="10"/>
      <c r="D168" s="31"/>
      <c r="E168" s="31"/>
      <c r="F168" s="28"/>
      <c r="G168" s="28"/>
      <c r="H168" s="28"/>
      <c r="I168" s="28"/>
      <c r="J168" s="28"/>
      <c r="K168" s="3"/>
      <c r="L168" s="28"/>
      <c r="M168" s="28"/>
      <c r="N168" s="28"/>
      <c r="O168" s="28"/>
      <c r="P168" s="28"/>
      <c r="Q168" s="28"/>
      <c r="R168" s="28"/>
      <c r="S168" s="28"/>
      <c r="T168" s="28"/>
      <c r="U168" s="41"/>
      <c r="W168" s="27"/>
      <c r="X168" s="27"/>
      <c r="Y168" s="27"/>
      <c r="Z168" s="27"/>
      <c r="AA168" s="27"/>
      <c r="AD168" s="25"/>
      <c r="AE168" s="28"/>
      <c r="AF168" s="27"/>
      <c r="AG168" s="27"/>
      <c r="AH168" s="27"/>
    </row>
    <row r="169" spans="1:34" ht="11.25" customHeight="1" x14ac:dyDescent="0.2">
      <c r="A169" s="40"/>
      <c r="B169" s="10"/>
      <c r="C169" s="10"/>
      <c r="D169" s="31"/>
      <c r="E169" s="31"/>
      <c r="F169" s="28"/>
      <c r="G169" s="28"/>
      <c r="H169" s="28"/>
      <c r="I169" s="28"/>
      <c r="J169" s="28"/>
      <c r="K169" s="3"/>
      <c r="L169" s="28"/>
      <c r="M169" s="28"/>
      <c r="N169" s="28"/>
      <c r="O169" s="28"/>
      <c r="P169" s="28"/>
      <c r="Q169" s="28"/>
      <c r="R169" s="28"/>
      <c r="S169" s="28"/>
      <c r="T169" s="28"/>
      <c r="U169" s="41"/>
      <c r="W169" s="27"/>
      <c r="X169" s="27"/>
      <c r="Y169" s="27"/>
      <c r="Z169" s="27"/>
      <c r="AA169" s="27"/>
      <c r="AD169" s="25"/>
      <c r="AE169" s="28"/>
      <c r="AF169" s="27"/>
      <c r="AG169" s="27"/>
      <c r="AH169" s="27"/>
    </row>
    <row r="170" spans="1:34" ht="11.25" customHeight="1" x14ac:dyDescent="0.2">
      <c r="A170" s="40"/>
      <c r="B170" s="10"/>
      <c r="C170" s="10"/>
      <c r="D170" s="31"/>
      <c r="E170" s="31"/>
      <c r="F170" s="28"/>
      <c r="G170" s="28"/>
      <c r="H170" s="28"/>
      <c r="I170" s="28"/>
      <c r="J170" s="28"/>
      <c r="K170" s="3"/>
      <c r="L170" s="28"/>
      <c r="M170" s="28"/>
      <c r="N170" s="28"/>
      <c r="O170" s="28"/>
      <c r="P170" s="28"/>
      <c r="Q170" s="28"/>
      <c r="R170" s="28"/>
      <c r="S170" s="28"/>
      <c r="T170" s="28"/>
      <c r="U170" s="41"/>
      <c r="AD170" s="25"/>
      <c r="AE170" s="28"/>
      <c r="AF170" s="27"/>
      <c r="AG170" s="27"/>
      <c r="AH170" s="27"/>
    </row>
    <row r="171" spans="1:34" ht="11.25" customHeight="1" x14ac:dyDescent="0.2">
      <c r="A171" s="40"/>
      <c r="B171" s="10"/>
      <c r="C171" s="10"/>
      <c r="D171" s="31"/>
      <c r="E171" s="31"/>
      <c r="F171" s="28"/>
      <c r="G171" s="28"/>
      <c r="H171" s="28"/>
      <c r="I171" s="28"/>
      <c r="J171" s="28"/>
      <c r="K171" s="3"/>
      <c r="L171" s="28"/>
      <c r="M171" s="28"/>
      <c r="N171" s="28"/>
      <c r="O171" s="28"/>
      <c r="P171" s="28"/>
      <c r="Q171" s="28"/>
      <c r="R171" s="28"/>
      <c r="S171" s="28"/>
      <c r="T171" s="28"/>
      <c r="U171" s="41"/>
      <c r="W171" s="27"/>
      <c r="X171" s="27"/>
      <c r="Y171" s="27"/>
      <c r="Z171" s="27"/>
      <c r="AA171" s="27"/>
      <c r="AD171" s="25"/>
      <c r="AE171" s="28"/>
      <c r="AF171" s="27"/>
      <c r="AG171" s="27"/>
      <c r="AH171" s="27"/>
    </row>
    <row r="172" spans="1:34" ht="11.25" customHeight="1" x14ac:dyDescent="0.2">
      <c r="A172" s="40"/>
      <c r="B172" s="10"/>
      <c r="C172" s="10"/>
      <c r="D172" s="31"/>
      <c r="E172" s="31"/>
      <c r="F172" s="28"/>
      <c r="G172" s="28"/>
      <c r="H172" s="31"/>
      <c r="I172" s="31"/>
      <c r="J172" s="31"/>
      <c r="K172" s="3"/>
      <c r="L172" s="83"/>
      <c r="M172" s="83"/>
      <c r="N172" s="83"/>
      <c r="O172" s="83"/>
      <c r="P172" s="83"/>
      <c r="Q172" s="28"/>
      <c r="R172" s="28"/>
      <c r="S172" s="28"/>
      <c r="T172" s="28"/>
      <c r="U172" s="41"/>
      <c r="W172" s="27"/>
      <c r="X172" s="27"/>
      <c r="Y172" s="27"/>
      <c r="Z172" s="27"/>
      <c r="AA172" s="27"/>
      <c r="AD172" s="25"/>
      <c r="AE172" s="28"/>
      <c r="AF172" s="27"/>
      <c r="AG172" s="27"/>
      <c r="AH172" s="27"/>
    </row>
    <row r="173" spans="1:34" ht="11.25" customHeight="1" x14ac:dyDescent="0.2">
      <c r="A173" s="40"/>
      <c r="B173" s="10"/>
      <c r="C173" s="10"/>
      <c r="D173" s="31"/>
      <c r="E173" s="31"/>
      <c r="F173" s="31"/>
      <c r="G173" s="31"/>
      <c r="H173" s="31"/>
      <c r="I173" s="31"/>
      <c r="J173" s="31"/>
      <c r="K173" s="3"/>
      <c r="L173" s="83"/>
      <c r="M173" s="83"/>
      <c r="N173" s="83"/>
      <c r="O173" s="83"/>
      <c r="P173" s="83"/>
      <c r="Q173" s="28"/>
      <c r="R173" s="28"/>
      <c r="S173" s="28"/>
      <c r="T173" s="28"/>
      <c r="U173" s="41"/>
      <c r="X173" s="229"/>
    </row>
    <row r="174" spans="1:34" ht="11.25" customHeight="1" x14ac:dyDescent="0.2">
      <c r="A174" s="40"/>
      <c r="B174" s="10"/>
      <c r="C174" s="10"/>
      <c r="D174" s="31"/>
      <c r="E174" s="31"/>
      <c r="F174" s="31"/>
      <c r="G174" s="31"/>
      <c r="H174" s="31"/>
      <c r="I174" s="31"/>
      <c r="J174" s="31"/>
      <c r="K174" s="3"/>
      <c r="L174" s="34"/>
      <c r="M174" s="34"/>
      <c r="N174" s="34"/>
      <c r="O174" s="34"/>
      <c r="P174" s="34"/>
      <c r="Q174" s="34"/>
      <c r="R174" s="34"/>
      <c r="S174" s="35"/>
      <c r="T174" s="35"/>
      <c r="U174" s="41"/>
      <c r="X174" s="229"/>
    </row>
    <row r="175" spans="1:34" ht="16.5" customHeight="1" x14ac:dyDescent="0.2">
      <c r="A175" s="713"/>
      <c r="B175" s="617"/>
      <c r="C175" s="617"/>
      <c r="D175" s="617"/>
      <c r="E175" s="617"/>
      <c r="F175" s="617"/>
      <c r="G175" s="617"/>
      <c r="H175" s="617"/>
      <c r="I175" s="617"/>
      <c r="J175" s="617"/>
      <c r="K175" s="617"/>
      <c r="L175" s="617"/>
      <c r="M175" s="617"/>
      <c r="N175" s="617"/>
      <c r="O175" s="617"/>
      <c r="P175" s="617"/>
      <c r="Q175" s="617"/>
      <c r="R175" s="617"/>
      <c r="S175" s="617"/>
      <c r="T175" s="617"/>
      <c r="U175" s="689"/>
      <c r="W175" s="232">
        <f>D143</f>
        <v>2010</v>
      </c>
      <c r="X175" s="232">
        <f>E143</f>
        <v>2011</v>
      </c>
      <c r="Y175" s="232">
        <f>F143</f>
        <v>2012</v>
      </c>
      <c r="Z175" s="232">
        <f>G143</f>
        <v>2013</v>
      </c>
      <c r="AA175" s="232">
        <f>H143</f>
        <v>2014</v>
      </c>
    </row>
    <row r="176" spans="1:34" ht="11.25" customHeight="1" thickBot="1" x14ac:dyDescent="0.25">
      <c r="A176" s="44"/>
      <c r="B176" s="45"/>
      <c r="C176" s="45"/>
      <c r="D176" s="45"/>
      <c r="E176" s="45"/>
      <c r="F176" s="45"/>
      <c r="G176" s="45"/>
      <c r="H176" s="45"/>
      <c r="I176" s="45"/>
      <c r="J176" s="45"/>
      <c r="K176" s="46"/>
      <c r="L176" s="45"/>
      <c r="M176" s="45"/>
      <c r="N176" s="45"/>
      <c r="O176" s="45"/>
      <c r="P176" s="45"/>
      <c r="Q176" s="45"/>
      <c r="R176" s="45"/>
      <c r="S176" s="45"/>
      <c r="T176" s="45"/>
      <c r="U176" s="47"/>
      <c r="W176" s="303" t="e">
        <f ca="1">IF(OFFSET(D143,$W$5,0)=0,NA(),OFFSET(D143,$W$5,0))</f>
        <v>#N/A</v>
      </c>
      <c r="X176" s="303" t="e">
        <f ca="1">IF(OFFSET(E143,$W$5,0)=0,NA(),OFFSET(E143,$W$5,0))</f>
        <v>#N/A</v>
      </c>
      <c r="Y176" s="303" t="e">
        <f ca="1">IF(OFFSET(F143,$W$5,0)=0,NA(),OFFSET(F143,$W$5,0))</f>
        <v>#N/A</v>
      </c>
      <c r="Z176" s="303" t="e">
        <f ca="1">IF(OFFSET(G143,$W$5,0)=0,NA(),OFFSET(G143,$W$5,0))</f>
        <v>#N/A</v>
      </c>
      <c r="AA176" s="303" t="e">
        <f ca="1">IF(OFFSET(H143,$W$5,0)=0,NA(),OFFSET(H143,$W$5,0))</f>
        <v>#N/A</v>
      </c>
    </row>
    <row r="177" spans="1:34" ht="15" customHeight="1" x14ac:dyDescent="0.2">
      <c r="L177" s="28"/>
      <c r="M177" s="28"/>
      <c r="N177" s="28"/>
      <c r="O177" s="28"/>
      <c r="P177" s="28"/>
      <c r="Q177" s="28"/>
      <c r="R177" s="28"/>
      <c r="S177" s="28"/>
      <c r="T177" s="28"/>
      <c r="X177" s="229"/>
    </row>
    <row r="178" spans="1:34" ht="18.75" thickBot="1" x14ac:dyDescent="0.3">
      <c r="A178" s="48" t="s">
        <v>1</v>
      </c>
      <c r="B178" s="49"/>
      <c r="C178" s="49"/>
      <c r="D178" s="49"/>
      <c r="E178" s="49"/>
      <c r="F178" s="49"/>
      <c r="G178" s="49"/>
      <c r="H178" s="49"/>
      <c r="I178" s="49"/>
      <c r="J178" s="49"/>
      <c r="K178" s="50"/>
      <c r="L178" s="49"/>
      <c r="M178" s="49"/>
      <c r="N178" s="49"/>
      <c r="O178" s="49"/>
      <c r="P178" s="49"/>
      <c r="Q178" s="49"/>
      <c r="R178" s="49"/>
      <c r="S178" s="49"/>
      <c r="T178" s="49"/>
      <c r="U178" s="28"/>
      <c r="X178" s="229"/>
    </row>
    <row r="179" spans="1:34" ht="11.25" customHeight="1" x14ac:dyDescent="0.2">
      <c r="Q179" s="28"/>
      <c r="R179" s="28"/>
      <c r="S179" s="28"/>
      <c r="T179" s="28"/>
      <c r="X179" s="229"/>
    </row>
    <row r="180" spans="1:34" ht="21" customHeight="1" thickBot="1" x14ac:dyDescent="0.25">
      <c r="X180" s="229"/>
    </row>
    <row r="181" spans="1:34" ht="15" customHeight="1" x14ac:dyDescent="0.2">
      <c r="A181" s="36"/>
      <c r="B181" s="37"/>
      <c r="C181" s="37"/>
      <c r="D181" s="37"/>
      <c r="E181" s="37"/>
      <c r="F181" s="37"/>
      <c r="G181" s="37"/>
      <c r="H181" s="37"/>
      <c r="I181" s="37"/>
      <c r="J181" s="37"/>
      <c r="K181" s="38"/>
      <c r="L181" s="37"/>
      <c r="M181" s="37"/>
      <c r="N181" s="37"/>
      <c r="O181" s="37"/>
      <c r="P181" s="37"/>
      <c r="Q181" s="37"/>
      <c r="R181" s="37"/>
      <c r="S181" s="37"/>
      <c r="T181" s="37"/>
      <c r="U181" s="39"/>
      <c r="X181" s="229"/>
    </row>
    <row r="182" spans="1:34" ht="7.5" customHeight="1" x14ac:dyDescent="0.2">
      <c r="A182" s="40"/>
      <c r="B182" s="28"/>
      <c r="C182" s="28"/>
      <c r="D182" s="28"/>
      <c r="E182" s="28"/>
      <c r="F182" s="28"/>
      <c r="G182" s="28"/>
      <c r="H182" s="28"/>
      <c r="I182" s="28"/>
      <c r="J182" s="28"/>
      <c r="K182" s="3"/>
      <c r="L182" s="8"/>
      <c r="M182" s="8"/>
      <c r="N182" s="8"/>
      <c r="O182" s="8"/>
      <c r="P182" s="8"/>
      <c r="Q182" s="83"/>
      <c r="R182" s="83"/>
      <c r="S182" s="83"/>
      <c r="T182" s="83"/>
      <c r="U182" s="41"/>
      <c r="X182" s="229"/>
    </row>
    <row r="183" spans="1:34" s="30" customFormat="1" ht="11.25" customHeight="1" x14ac:dyDescent="0.2">
      <c r="A183" s="42"/>
      <c r="B183" s="724" t="s">
        <v>90</v>
      </c>
      <c r="C183" s="724"/>
      <c r="D183" s="725"/>
      <c r="E183" s="725"/>
      <c r="F183" s="725"/>
      <c r="G183" s="725"/>
      <c r="H183" s="725"/>
      <c r="I183" s="265"/>
      <c r="J183" s="265"/>
      <c r="K183" s="270"/>
      <c r="L183" s="28"/>
      <c r="M183" s="28"/>
      <c r="N183" s="28"/>
      <c r="O183" s="28"/>
      <c r="P183" s="28"/>
      <c r="Q183" s="28"/>
      <c r="R183" s="28"/>
      <c r="S183" s="28"/>
      <c r="T183" s="28"/>
      <c r="U183" s="43"/>
      <c r="V183" s="26"/>
      <c r="W183" s="228"/>
      <c r="X183" s="229"/>
      <c r="Y183" s="228"/>
      <c r="Z183" s="228"/>
      <c r="AA183" s="228"/>
      <c r="AB183" s="32"/>
      <c r="AC183" s="32"/>
      <c r="AD183" s="32"/>
      <c r="AE183" s="32"/>
      <c r="AF183" s="32"/>
      <c r="AG183" s="26"/>
      <c r="AH183" s="83"/>
    </row>
    <row r="184" spans="1:34" ht="21" customHeight="1" x14ac:dyDescent="0.2">
      <c r="A184" s="40"/>
      <c r="B184" s="725"/>
      <c r="C184" s="725"/>
      <c r="D184" s="725"/>
      <c r="E184" s="725"/>
      <c r="F184" s="725"/>
      <c r="G184" s="725"/>
      <c r="H184" s="725"/>
      <c r="I184" s="265"/>
      <c r="J184" s="265"/>
      <c r="K184" s="3"/>
      <c r="L184" s="83"/>
      <c r="M184" s="83"/>
      <c r="N184" s="83"/>
      <c r="O184" s="83"/>
      <c r="P184" s="83"/>
      <c r="Q184" s="28"/>
      <c r="R184" s="28"/>
      <c r="S184" s="28"/>
      <c r="T184" s="28"/>
      <c r="U184" s="41"/>
      <c r="X184" s="229"/>
    </row>
    <row r="185" spans="1:34" ht="11.25" customHeight="1" x14ac:dyDescent="0.2">
      <c r="A185" s="40"/>
      <c r="B185" s="617"/>
      <c r="C185" s="617"/>
      <c r="D185" s="617"/>
      <c r="E185" s="617"/>
      <c r="F185" s="617"/>
      <c r="G185" s="617"/>
      <c r="H185" s="617"/>
      <c r="I185" s="178"/>
      <c r="J185" s="178"/>
      <c r="K185" s="3"/>
      <c r="L185" s="83"/>
      <c r="M185" s="83"/>
      <c r="N185" s="83"/>
      <c r="O185" s="83"/>
      <c r="P185" s="83"/>
      <c r="Q185" s="28"/>
      <c r="R185" s="28"/>
      <c r="S185" s="28"/>
      <c r="T185" s="28"/>
      <c r="U185" s="41"/>
      <c r="W185" s="228" t="s">
        <v>197</v>
      </c>
      <c r="X185" s="229"/>
    </row>
    <row r="186" spans="1:34" ht="11.25" customHeight="1" x14ac:dyDescent="0.2">
      <c r="A186" s="40"/>
      <c r="B186" s="190"/>
      <c r="C186" s="190"/>
      <c r="D186" s="269"/>
      <c r="E186" s="265"/>
      <c r="F186" s="190"/>
      <c r="G186" s="190"/>
      <c r="H186" s="190"/>
      <c r="I186" s="190"/>
      <c r="J186" s="190"/>
      <c r="K186" s="270"/>
      <c r="L186" s="83"/>
      <c r="M186" s="83"/>
      <c r="N186" s="83"/>
      <c r="O186" s="83"/>
      <c r="P186" s="83"/>
      <c r="Q186" s="83"/>
      <c r="R186" s="83"/>
      <c r="S186" s="83"/>
      <c r="T186" s="83"/>
      <c r="U186" s="41"/>
      <c r="X186" s="229"/>
    </row>
    <row r="187" spans="1:34" ht="11.25" customHeight="1" x14ac:dyDescent="0.2">
      <c r="A187" s="56"/>
      <c r="B187" s="190"/>
      <c r="C187" s="190"/>
      <c r="D187" s="75">
        <v>2010</v>
      </c>
      <c r="E187" s="75">
        <v>2011</v>
      </c>
      <c r="F187" s="75">
        <v>2012</v>
      </c>
      <c r="G187" s="75">
        <v>2013</v>
      </c>
      <c r="H187" s="76">
        <v>2014</v>
      </c>
      <c r="I187" s="190"/>
      <c r="J187" s="190"/>
      <c r="K187" s="270"/>
      <c r="L187" s="83"/>
      <c r="M187" s="83"/>
      <c r="N187" s="83"/>
      <c r="O187" s="83"/>
      <c r="P187" s="83"/>
      <c r="Q187" s="83"/>
      <c r="R187" s="83"/>
      <c r="S187" s="83"/>
      <c r="T187" s="83"/>
      <c r="U187" s="41"/>
      <c r="W187" s="233"/>
      <c r="X187" s="418">
        <f>D187</f>
        <v>2010</v>
      </c>
      <c r="Y187" s="418">
        <f t="shared" ref="Y187:Z187" si="10">E187</f>
        <v>2011</v>
      </c>
      <c r="Z187" s="418">
        <f t="shared" si="10"/>
        <v>2012</v>
      </c>
      <c r="AA187" s="418">
        <f>G187</f>
        <v>2013</v>
      </c>
      <c r="AB187" s="418">
        <f t="shared" ref="AB187" si="11">H187</f>
        <v>2014</v>
      </c>
    </row>
    <row r="188" spans="1:34" ht="11.25" customHeight="1" x14ac:dyDescent="0.2">
      <c r="A188" s="56"/>
      <c r="B188" s="288" t="s">
        <v>2</v>
      </c>
      <c r="C188" s="218"/>
      <c r="D188" s="407">
        <v>0.69</v>
      </c>
      <c r="E188" s="407">
        <v>0.65</v>
      </c>
      <c r="F188" s="407">
        <v>0.71900000000000008</v>
      </c>
      <c r="G188" s="407">
        <v>0.50877192982456143</v>
      </c>
      <c r="H188" s="305">
        <f>IF(ISBLANK(AB188),NA(),AB188/H12)</f>
        <v>0.51428571428571423</v>
      </c>
      <c r="I188" s="178"/>
      <c r="J188" s="178"/>
      <c r="K188" s="3"/>
      <c r="L188" s="83"/>
      <c r="M188" s="83"/>
      <c r="N188" s="83"/>
      <c r="O188" s="83"/>
      <c r="P188" s="83"/>
      <c r="Q188" s="28"/>
      <c r="R188" s="28"/>
      <c r="S188" s="28"/>
      <c r="T188" s="28"/>
      <c r="U188" s="41"/>
      <c r="W188" s="233" t="str">
        <f>B188</f>
        <v>Bracknell Forest</v>
      </c>
      <c r="X188" s="418"/>
      <c r="Y188" s="233"/>
      <c r="Z188" s="233"/>
      <c r="AA188" s="233"/>
      <c r="AB188" s="419">
        <v>72</v>
      </c>
      <c r="AC188" s="32">
        <f>IF(ISBLANK(AB188),0,H12)</f>
        <v>140</v>
      </c>
    </row>
    <row r="189" spans="1:34" s="228" customFormat="1" ht="11.25" customHeight="1" x14ac:dyDescent="0.2">
      <c r="A189" s="56"/>
      <c r="B189" s="288" t="s">
        <v>84</v>
      </c>
      <c r="C189" s="218"/>
      <c r="D189" s="407">
        <v>0.71499999999999997</v>
      </c>
      <c r="E189" s="407">
        <v>0.65300000000000002</v>
      </c>
      <c r="F189" s="407">
        <v>0.78200000000000003</v>
      </c>
      <c r="G189" s="407">
        <v>0.60519480519480517</v>
      </c>
      <c r="H189" s="305">
        <f t="shared" ref="H189:H209" si="12">IF(ISBLANK(AB189),NA(),AB189/H13)</f>
        <v>0.76580796252927397</v>
      </c>
      <c r="I189" s="178"/>
      <c r="J189" s="178"/>
      <c r="K189" s="3"/>
      <c r="L189" s="83"/>
      <c r="M189" s="83"/>
      <c r="N189" s="83"/>
      <c r="O189" s="83"/>
      <c r="P189" s="83"/>
      <c r="Q189" s="28"/>
      <c r="R189" s="28"/>
      <c r="S189" s="28"/>
      <c r="T189" s="28"/>
      <c r="U189" s="41"/>
      <c r="V189" s="25"/>
      <c r="W189" s="233" t="str">
        <f t="shared" ref="W189:W209" si="13">B189</f>
        <v>Brighton &amp; Hove</v>
      </c>
      <c r="X189" s="418"/>
      <c r="Y189" s="233"/>
      <c r="Z189" s="233"/>
      <c r="AA189" s="233"/>
      <c r="AB189" s="419">
        <v>327</v>
      </c>
      <c r="AC189" s="32">
        <f t="shared" ref="AC189:AC207" si="14">IF(ISBLANK(AB189),0,H13)</f>
        <v>427</v>
      </c>
      <c r="AD189" s="32"/>
      <c r="AE189" s="32"/>
      <c r="AF189" s="32"/>
      <c r="AG189" s="25"/>
      <c r="AH189" s="28"/>
    </row>
    <row r="190" spans="1:34" s="228" customFormat="1" ht="11.25" customHeight="1" x14ac:dyDescent="0.2">
      <c r="A190" s="56"/>
      <c r="B190" s="288" t="s">
        <v>13</v>
      </c>
      <c r="C190" s="218"/>
      <c r="D190" s="407">
        <v>0.878</v>
      </c>
      <c r="E190" s="407">
        <v>0.64</v>
      </c>
      <c r="F190" s="407">
        <v>0.53500000000000003</v>
      </c>
      <c r="G190" s="407">
        <v>0.51867219917012453</v>
      </c>
      <c r="H190" s="305">
        <f t="shared" si="12"/>
        <v>0.38414634146341464</v>
      </c>
      <c r="I190" s="178"/>
      <c r="J190" s="178"/>
      <c r="K190" s="3"/>
      <c r="L190" s="83"/>
      <c r="M190" s="83"/>
      <c r="N190" s="83"/>
      <c r="O190" s="83"/>
      <c r="P190" s="83"/>
      <c r="Q190" s="28"/>
      <c r="R190" s="28"/>
      <c r="S190" s="28"/>
      <c r="T190" s="28"/>
      <c r="U190" s="41"/>
      <c r="V190" s="25"/>
      <c r="W190" s="233" t="str">
        <f t="shared" si="13"/>
        <v>Buckinghamshire</v>
      </c>
      <c r="X190" s="418"/>
      <c r="Y190" s="233"/>
      <c r="Z190" s="233"/>
      <c r="AA190" s="233"/>
      <c r="AB190" s="419">
        <v>126</v>
      </c>
      <c r="AC190" s="32">
        <f t="shared" si="14"/>
        <v>328</v>
      </c>
      <c r="AD190" s="32"/>
      <c r="AE190" s="32"/>
      <c r="AF190" s="32"/>
      <c r="AG190" s="25"/>
      <c r="AH190" s="28"/>
    </row>
    <row r="191" spans="1:34" s="228" customFormat="1" ht="11.25" customHeight="1" x14ac:dyDescent="0.2">
      <c r="A191" s="56"/>
      <c r="B191" s="288" t="s">
        <v>6</v>
      </c>
      <c r="C191" s="218"/>
      <c r="D191" s="407"/>
      <c r="E191" s="407">
        <v>0.34499999999999997</v>
      </c>
      <c r="F191" s="407">
        <v>0.502</v>
      </c>
      <c r="G191" s="407">
        <v>0.48985959438377535</v>
      </c>
      <c r="H191" s="305">
        <f t="shared" si="12"/>
        <v>0.55748031496062989</v>
      </c>
      <c r="I191" s="178"/>
      <c r="J191" s="178"/>
      <c r="K191" s="3"/>
      <c r="L191" s="83"/>
      <c r="M191" s="83"/>
      <c r="N191" s="83"/>
      <c r="O191" s="83"/>
      <c r="P191" s="83"/>
      <c r="Q191" s="28"/>
      <c r="R191" s="28"/>
      <c r="S191" s="28"/>
      <c r="T191" s="28"/>
      <c r="U191" s="41"/>
      <c r="V191" s="25"/>
      <c r="W191" s="233" t="str">
        <f t="shared" si="13"/>
        <v>East Sussex</v>
      </c>
      <c r="X191" s="418"/>
      <c r="Y191" s="233"/>
      <c r="Z191" s="233"/>
      <c r="AA191" s="233"/>
      <c r="AB191" s="419">
        <v>354</v>
      </c>
      <c r="AC191" s="32">
        <f t="shared" si="14"/>
        <v>635</v>
      </c>
      <c r="AD191" s="32"/>
      <c r="AE191" s="32"/>
      <c r="AF191" s="32"/>
      <c r="AG191" s="25"/>
      <c r="AH191" s="28"/>
    </row>
    <row r="192" spans="1:34" s="228" customFormat="1" ht="11.25" customHeight="1" x14ac:dyDescent="0.2">
      <c r="A192" s="56"/>
      <c r="B192" s="288" t="s">
        <v>7</v>
      </c>
      <c r="C192" s="218"/>
      <c r="D192" s="407"/>
      <c r="E192" s="407">
        <v>0.85</v>
      </c>
      <c r="F192" s="407">
        <v>0.72900000000000009</v>
      </c>
      <c r="G192" s="407">
        <v>0.43225806451612903</v>
      </c>
      <c r="H192" s="305">
        <f t="shared" si="12"/>
        <v>0.60161507402422609</v>
      </c>
      <c r="I192" s="178"/>
      <c r="J192" s="178"/>
      <c r="K192" s="3"/>
      <c r="L192" s="83"/>
      <c r="M192" s="83"/>
      <c r="N192" s="83"/>
      <c r="O192" s="83"/>
      <c r="P192" s="83"/>
      <c r="Q192" s="28"/>
      <c r="R192" s="28"/>
      <c r="S192" s="28"/>
      <c r="T192" s="28"/>
      <c r="U192" s="41"/>
      <c r="V192" s="25"/>
      <c r="W192" s="233" t="str">
        <f t="shared" si="13"/>
        <v>Gloucestershire</v>
      </c>
      <c r="X192" s="418"/>
      <c r="Y192" s="233"/>
      <c r="Z192" s="233"/>
      <c r="AA192" s="233"/>
      <c r="AB192" s="419">
        <v>447</v>
      </c>
      <c r="AC192" s="32">
        <f t="shared" si="14"/>
        <v>743</v>
      </c>
      <c r="AD192" s="32"/>
      <c r="AE192" s="32"/>
      <c r="AF192" s="32"/>
      <c r="AG192" s="25"/>
      <c r="AH192" s="28"/>
    </row>
    <row r="193" spans="1:34" s="228" customFormat="1" ht="11.25" customHeight="1" x14ac:dyDescent="0.2">
      <c r="A193" s="56"/>
      <c r="B193" s="288" t="s">
        <v>9</v>
      </c>
      <c r="C193" s="218"/>
      <c r="D193" s="407">
        <v>0.58499999999999996</v>
      </c>
      <c r="E193" s="407">
        <v>0.59399999999999997</v>
      </c>
      <c r="F193" s="407">
        <v>0.69099999999999995</v>
      </c>
      <c r="G193" s="407">
        <v>0.76049766718506995</v>
      </c>
      <c r="H193" s="305">
        <f t="shared" si="12"/>
        <v>0.6902423051735429</v>
      </c>
      <c r="I193" s="178"/>
      <c r="J193" s="178"/>
      <c r="K193" s="3"/>
      <c r="L193" s="83"/>
      <c r="M193" s="83"/>
      <c r="N193" s="83"/>
      <c r="O193" s="83"/>
      <c r="P193" s="83"/>
      <c r="Q193" s="28"/>
      <c r="R193" s="28"/>
      <c r="S193" s="28"/>
      <c r="T193" s="28"/>
      <c r="U193" s="41"/>
      <c r="V193" s="25"/>
      <c r="W193" s="233" t="str">
        <f t="shared" si="13"/>
        <v>Hampshire</v>
      </c>
      <c r="X193" s="418"/>
      <c r="Y193" s="233"/>
      <c r="Z193" s="233"/>
      <c r="AA193" s="233"/>
      <c r="AB193" s="419">
        <v>1054</v>
      </c>
      <c r="AC193" s="32">
        <f t="shared" si="14"/>
        <v>1527</v>
      </c>
      <c r="AD193" s="32"/>
      <c r="AE193" s="32"/>
      <c r="AF193" s="32"/>
      <c r="AG193" s="25"/>
      <c r="AH193" s="28"/>
    </row>
    <row r="194" spans="1:34" s="228" customFormat="1" ht="11.25" customHeight="1" x14ac:dyDescent="0.2">
      <c r="A194" s="56"/>
      <c r="B194" s="288" t="s">
        <v>3</v>
      </c>
      <c r="C194" s="218"/>
      <c r="D194" s="407">
        <v>0.57499999999999996</v>
      </c>
      <c r="E194" s="407"/>
      <c r="F194" s="407">
        <v>0.71900000000000008</v>
      </c>
      <c r="G194" s="407">
        <v>0.25179856115107913</v>
      </c>
      <c r="H194" s="305">
        <f t="shared" si="12"/>
        <v>0.24803149606299213</v>
      </c>
      <c r="I194" s="178"/>
      <c r="J194" s="178"/>
      <c r="K194" s="3"/>
      <c r="L194" s="83"/>
      <c r="M194" s="83"/>
      <c r="N194" s="83"/>
      <c r="O194" s="83"/>
      <c r="P194" s="83"/>
      <c r="Q194" s="28"/>
      <c r="R194" s="28"/>
      <c r="S194" s="28"/>
      <c r="T194" s="28"/>
      <c r="U194" s="41"/>
      <c r="V194" s="25"/>
      <c r="W194" s="233" t="str">
        <f t="shared" si="13"/>
        <v>Isle of Wight</v>
      </c>
      <c r="X194" s="418"/>
      <c r="Y194" s="233"/>
      <c r="Z194" s="233"/>
      <c r="AA194" s="233"/>
      <c r="AB194" s="419">
        <v>63</v>
      </c>
      <c r="AC194" s="32">
        <f t="shared" si="14"/>
        <v>254</v>
      </c>
      <c r="AD194" s="32"/>
      <c r="AE194" s="32"/>
      <c r="AF194" s="32"/>
      <c r="AG194" s="25"/>
      <c r="AH194" s="28"/>
    </row>
    <row r="195" spans="1:34" s="228" customFormat="1" ht="11.25" customHeight="1" x14ac:dyDescent="0.2">
      <c r="A195" s="56"/>
      <c r="B195" s="288" t="s">
        <v>14</v>
      </c>
      <c r="C195" s="218"/>
      <c r="D195" s="407"/>
      <c r="E195" s="407">
        <v>0.374</v>
      </c>
      <c r="F195" s="407">
        <v>0.45500000000000002</v>
      </c>
      <c r="G195" s="407">
        <v>0.61504747991234476</v>
      </c>
      <c r="H195" s="305">
        <f t="shared" si="12"/>
        <v>0.61415816326530615</v>
      </c>
      <c r="I195" s="178"/>
      <c r="J195" s="178"/>
      <c r="K195" s="3"/>
      <c r="L195" s="83"/>
      <c r="M195" s="83"/>
      <c r="N195" s="83"/>
      <c r="O195" s="83"/>
      <c r="P195" s="83"/>
      <c r="Q195" s="28"/>
      <c r="R195" s="28"/>
      <c r="S195" s="28"/>
      <c r="T195" s="28"/>
      <c r="U195" s="41"/>
      <c r="V195" s="25"/>
      <c r="W195" s="233" t="str">
        <f t="shared" si="13"/>
        <v>Kent</v>
      </c>
      <c r="X195" s="418"/>
      <c r="Y195" s="233"/>
      <c r="Z195" s="233"/>
      <c r="AA195" s="233"/>
      <c r="AB195" s="419">
        <v>963</v>
      </c>
      <c r="AC195" s="32">
        <f t="shared" si="14"/>
        <v>1568</v>
      </c>
      <c r="AD195" s="32"/>
      <c r="AE195" s="32"/>
      <c r="AF195" s="32"/>
      <c r="AG195" s="25"/>
      <c r="AH195" s="28"/>
    </row>
    <row r="196" spans="1:34" s="228" customFormat="1" ht="11.25" customHeight="1" x14ac:dyDescent="0.2">
      <c r="A196" s="56"/>
      <c r="B196" s="288" t="s">
        <v>4</v>
      </c>
      <c r="C196" s="218"/>
      <c r="D196" s="407">
        <v>0.61199999999999999</v>
      </c>
      <c r="E196" s="407">
        <v>0.69299999999999995</v>
      </c>
      <c r="F196" s="407">
        <v>0.42399999999999999</v>
      </c>
      <c r="G196" s="407">
        <v>0.53138075313807531</v>
      </c>
      <c r="H196" s="305">
        <f t="shared" si="12"/>
        <v>0.54756380510440839</v>
      </c>
      <c r="I196" s="178"/>
      <c r="J196" s="178"/>
      <c r="K196" s="3"/>
      <c r="L196" s="83"/>
      <c r="M196" s="83"/>
      <c r="N196" s="83"/>
      <c r="O196" s="83"/>
      <c r="P196" s="83"/>
      <c r="Q196" s="28"/>
      <c r="R196" s="28"/>
      <c r="S196" s="28"/>
      <c r="T196" s="28"/>
      <c r="U196" s="41"/>
      <c r="V196" s="25"/>
      <c r="W196" s="233" t="str">
        <f t="shared" si="13"/>
        <v>Medway</v>
      </c>
      <c r="X196" s="418"/>
      <c r="Y196" s="233"/>
      <c r="Z196" s="233"/>
      <c r="AA196" s="233"/>
      <c r="AB196" s="419">
        <v>236</v>
      </c>
      <c r="AC196" s="32">
        <f t="shared" si="14"/>
        <v>431</v>
      </c>
      <c r="AD196" s="32"/>
      <c r="AE196" s="32"/>
      <c r="AF196" s="32"/>
      <c r="AG196" s="25"/>
      <c r="AH196" s="28"/>
    </row>
    <row r="197" spans="1:34" s="228" customFormat="1" ht="11.25" customHeight="1" x14ac:dyDescent="0.2">
      <c r="A197" s="56"/>
      <c r="B197" s="288" t="s">
        <v>15</v>
      </c>
      <c r="C197" s="218"/>
      <c r="D197" s="407">
        <v>0.84099999999999997</v>
      </c>
      <c r="E197" s="407">
        <v>0.78200000000000003</v>
      </c>
      <c r="F197" s="407">
        <v>1</v>
      </c>
      <c r="G197" s="407">
        <v>0.94594594594594594</v>
      </c>
      <c r="H197" s="305">
        <f t="shared" si="12"/>
        <v>0.87671232876712324</v>
      </c>
      <c r="I197" s="178"/>
      <c r="J197" s="178"/>
      <c r="K197" s="3"/>
      <c r="L197" s="83"/>
      <c r="M197" s="83"/>
      <c r="N197" s="83"/>
      <c r="O197" s="83"/>
      <c r="P197" s="83"/>
      <c r="Q197" s="28"/>
      <c r="R197" s="28"/>
      <c r="S197" s="28"/>
      <c r="T197" s="28"/>
      <c r="U197" s="41"/>
      <c r="V197" s="25"/>
      <c r="W197" s="233" t="str">
        <f t="shared" si="13"/>
        <v>Milton Keynes</v>
      </c>
      <c r="X197" s="418"/>
      <c r="Y197" s="233"/>
      <c r="Z197" s="233"/>
      <c r="AA197" s="233"/>
      <c r="AB197" s="419">
        <v>64</v>
      </c>
      <c r="AC197" s="32">
        <f t="shared" si="14"/>
        <v>73</v>
      </c>
      <c r="AD197" s="32"/>
      <c r="AE197" s="32"/>
      <c r="AF197" s="32"/>
      <c r="AG197" s="25"/>
      <c r="AH197" s="28"/>
    </row>
    <row r="198" spans="1:34" s="228" customFormat="1" ht="11.25" customHeight="1" x14ac:dyDescent="0.2">
      <c r="A198" s="56"/>
      <c r="B198" s="288" t="s">
        <v>16</v>
      </c>
      <c r="C198" s="218"/>
      <c r="D198" s="407">
        <v>0.72499999999999998</v>
      </c>
      <c r="E198" s="407">
        <v>0.79</v>
      </c>
      <c r="F198" s="407">
        <v>0.89800000000000002</v>
      </c>
      <c r="G198" s="407">
        <v>0.85567010309278346</v>
      </c>
      <c r="H198" s="305">
        <f t="shared" si="12"/>
        <v>0.84927066450567257</v>
      </c>
      <c r="I198" s="178"/>
      <c r="J198" s="178"/>
      <c r="K198" s="3"/>
      <c r="L198" s="83"/>
      <c r="M198" s="83"/>
      <c r="N198" s="83"/>
      <c r="O198" s="83"/>
      <c r="P198" s="83"/>
      <c r="Q198" s="28"/>
      <c r="R198" s="28"/>
      <c r="S198" s="28"/>
      <c r="T198" s="28"/>
      <c r="U198" s="41"/>
      <c r="V198" s="25"/>
      <c r="W198" s="233" t="str">
        <f t="shared" si="13"/>
        <v>Oxfordshire</v>
      </c>
      <c r="X198" s="418"/>
      <c r="Y198" s="233"/>
      <c r="Z198" s="233"/>
      <c r="AA198" s="233"/>
      <c r="AB198" s="419">
        <v>524</v>
      </c>
      <c r="AC198" s="32">
        <f t="shared" si="14"/>
        <v>617</v>
      </c>
      <c r="AD198" s="32"/>
      <c r="AE198" s="32"/>
      <c r="AF198" s="32"/>
      <c r="AG198" s="25"/>
      <c r="AH198" s="28"/>
    </row>
    <row r="199" spans="1:34" s="228" customFormat="1" ht="11.25" customHeight="1" x14ac:dyDescent="0.2">
      <c r="A199" s="56"/>
      <c r="B199" s="288" t="s">
        <v>17</v>
      </c>
      <c r="C199" s="218"/>
      <c r="D199" s="407">
        <v>0.61699999999999999</v>
      </c>
      <c r="E199" s="407">
        <v>0.81700000000000006</v>
      </c>
      <c r="F199" s="407">
        <v>0.81299999999999994</v>
      </c>
      <c r="G199" s="407">
        <v>0.62436548223350252</v>
      </c>
      <c r="H199" s="305">
        <f t="shared" si="12"/>
        <v>0.68725868725868722</v>
      </c>
      <c r="I199" s="178"/>
      <c r="J199" s="178"/>
      <c r="K199" s="3"/>
      <c r="L199" s="83"/>
      <c r="M199" s="83"/>
      <c r="N199" s="83"/>
      <c r="O199" s="83"/>
      <c r="P199" s="83"/>
      <c r="Q199" s="28"/>
      <c r="R199" s="28"/>
      <c r="S199" s="28"/>
      <c r="T199" s="28"/>
      <c r="U199" s="41"/>
      <c r="V199" s="25"/>
      <c r="W199" s="233" t="str">
        <f t="shared" si="13"/>
        <v>Portsmouth</v>
      </c>
      <c r="X199" s="418"/>
      <c r="Y199" s="233"/>
      <c r="Z199" s="233"/>
      <c r="AA199" s="233"/>
      <c r="AB199" s="419">
        <v>178</v>
      </c>
      <c r="AC199" s="32">
        <f t="shared" si="14"/>
        <v>259</v>
      </c>
      <c r="AD199" s="32"/>
      <c r="AE199" s="32"/>
      <c r="AF199" s="32"/>
      <c r="AG199" s="25"/>
      <c r="AH199" s="28"/>
    </row>
    <row r="200" spans="1:34" s="228" customFormat="1" ht="11.25" customHeight="1" x14ac:dyDescent="0.2">
      <c r="A200" s="56"/>
      <c r="B200" s="288" t="s">
        <v>5</v>
      </c>
      <c r="C200" s="218"/>
      <c r="D200" s="407">
        <v>0</v>
      </c>
      <c r="E200" s="407">
        <v>0.78299999999999992</v>
      </c>
      <c r="F200" s="407">
        <v>0.81700000000000006</v>
      </c>
      <c r="G200" s="407">
        <v>0.51445086705202314</v>
      </c>
      <c r="H200" s="305">
        <f t="shared" si="12"/>
        <v>0.83842794759825323</v>
      </c>
      <c r="I200" s="178"/>
      <c r="J200" s="178"/>
      <c r="K200" s="3"/>
      <c r="L200" s="83"/>
      <c r="M200" s="83"/>
      <c r="N200" s="83"/>
      <c r="O200" s="83"/>
      <c r="P200" s="83"/>
      <c r="Q200" s="28"/>
      <c r="R200" s="28"/>
      <c r="S200" s="28"/>
      <c r="T200" s="28"/>
      <c r="U200" s="41"/>
      <c r="V200" s="25"/>
      <c r="W200" s="233" t="str">
        <f t="shared" si="13"/>
        <v>Reading</v>
      </c>
      <c r="X200" s="418"/>
      <c r="Y200" s="233"/>
      <c r="Z200" s="233"/>
      <c r="AA200" s="233"/>
      <c r="AB200" s="419">
        <v>192</v>
      </c>
      <c r="AC200" s="32">
        <f t="shared" si="14"/>
        <v>229</v>
      </c>
      <c r="AD200" s="32"/>
      <c r="AE200" s="32"/>
      <c r="AF200" s="32"/>
      <c r="AG200" s="25"/>
      <c r="AH200" s="28"/>
    </row>
    <row r="201" spans="1:34" s="228" customFormat="1" ht="11.25" customHeight="1" x14ac:dyDescent="0.2">
      <c r="A201" s="56"/>
      <c r="B201" s="288" t="s">
        <v>18</v>
      </c>
      <c r="C201" s="218"/>
      <c r="D201" s="407">
        <v>0.68900000000000006</v>
      </c>
      <c r="E201" s="407">
        <v>0.84200000000000008</v>
      </c>
      <c r="F201" s="407">
        <v>0.81700000000000006</v>
      </c>
      <c r="G201" s="407">
        <v>0.76616915422885568</v>
      </c>
      <c r="H201" s="305">
        <f t="shared" si="12"/>
        <v>0.74307304785894202</v>
      </c>
      <c r="I201" s="178"/>
      <c r="J201" s="178"/>
      <c r="K201" s="3"/>
      <c r="L201" s="83"/>
      <c r="M201" s="83"/>
      <c r="N201" s="83"/>
      <c r="O201" s="83"/>
      <c r="P201" s="83"/>
      <c r="Q201" s="28"/>
      <c r="R201" s="28"/>
      <c r="S201" s="28"/>
      <c r="T201" s="28"/>
      <c r="U201" s="41"/>
      <c r="V201" s="25"/>
      <c r="W201" s="233" t="str">
        <f t="shared" si="13"/>
        <v>Slough</v>
      </c>
      <c r="X201" s="418"/>
      <c r="Y201" s="233"/>
      <c r="Z201" s="233"/>
      <c r="AA201" s="233"/>
      <c r="AB201" s="419">
        <v>295</v>
      </c>
      <c r="AC201" s="32">
        <f t="shared" si="14"/>
        <v>397</v>
      </c>
      <c r="AD201" s="32"/>
      <c r="AE201" s="32"/>
      <c r="AF201" s="32"/>
      <c r="AG201" s="25"/>
      <c r="AH201" s="28"/>
    </row>
    <row r="202" spans="1:34" s="228" customFormat="1" ht="11.25" customHeight="1" x14ac:dyDescent="0.2">
      <c r="A202" s="56"/>
      <c r="B202" s="288" t="s">
        <v>19</v>
      </c>
      <c r="C202" s="218"/>
      <c r="D202" s="407">
        <v>0.69299999999999995</v>
      </c>
      <c r="E202" s="407">
        <v>0.80099999999999993</v>
      </c>
      <c r="F202" s="407">
        <v>0.72099999999999997</v>
      </c>
      <c r="G202" s="407">
        <v>0.72769953051643188</v>
      </c>
      <c r="H202" s="305">
        <f t="shared" si="12"/>
        <v>0.82505399568034554</v>
      </c>
      <c r="I202" s="178"/>
      <c r="J202" s="178"/>
      <c r="K202" s="3"/>
      <c r="L202" s="83"/>
      <c r="M202" s="83"/>
      <c r="N202" s="83"/>
      <c r="O202" s="83"/>
      <c r="P202" s="83"/>
      <c r="Q202" s="28"/>
      <c r="R202" s="28"/>
      <c r="S202" s="28"/>
      <c r="T202" s="28"/>
      <c r="U202" s="41"/>
      <c r="V202" s="25"/>
      <c r="W202" s="233" t="str">
        <f t="shared" si="13"/>
        <v>Southampton</v>
      </c>
      <c r="X202" s="418"/>
      <c r="Y202" s="233"/>
      <c r="Z202" s="233"/>
      <c r="AA202" s="233"/>
      <c r="AB202" s="419">
        <v>382</v>
      </c>
      <c r="AC202" s="32">
        <f t="shared" si="14"/>
        <v>463</v>
      </c>
      <c r="AD202" s="32"/>
      <c r="AE202" s="32"/>
      <c r="AF202" s="32"/>
      <c r="AG202" s="25"/>
      <c r="AH202" s="28"/>
    </row>
    <row r="203" spans="1:34" s="228" customFormat="1" ht="11.25" customHeight="1" x14ac:dyDescent="0.2">
      <c r="A203" s="56"/>
      <c r="B203" s="288" t="s">
        <v>10</v>
      </c>
      <c r="C203" s="218"/>
      <c r="D203" s="407">
        <v>0.87</v>
      </c>
      <c r="E203" s="407">
        <v>0.25700000000000001</v>
      </c>
      <c r="F203" s="407">
        <v>0.21899999999999997</v>
      </c>
      <c r="G203" s="407">
        <v>0.42830009496676164</v>
      </c>
      <c r="H203" s="305">
        <f t="shared" si="12"/>
        <v>0.71772039180765801</v>
      </c>
      <c r="I203" s="178"/>
      <c r="J203" s="178"/>
      <c r="K203" s="3"/>
      <c r="L203" s="28"/>
      <c r="M203" s="28"/>
      <c r="N203" s="28"/>
      <c r="O203" s="28"/>
      <c r="P203" s="28"/>
      <c r="Q203" s="28"/>
      <c r="R203" s="28"/>
      <c r="S203" s="28"/>
      <c r="T203" s="28"/>
      <c r="U203" s="41"/>
      <c r="V203" s="25"/>
      <c r="W203" s="233" t="str">
        <f t="shared" si="13"/>
        <v>Surrey</v>
      </c>
      <c r="X203" s="418"/>
      <c r="Y203" s="233"/>
      <c r="Z203" s="233"/>
      <c r="AA203" s="233"/>
      <c r="AB203" s="419">
        <v>806</v>
      </c>
      <c r="AC203" s="32">
        <f t="shared" si="14"/>
        <v>1123</v>
      </c>
      <c r="AD203" s="32"/>
      <c r="AE203" s="32"/>
      <c r="AF203" s="32"/>
      <c r="AG203" s="25"/>
      <c r="AH203" s="28"/>
    </row>
    <row r="204" spans="1:34" s="228" customFormat="1" ht="11.25" customHeight="1" x14ac:dyDescent="0.2">
      <c r="A204" s="56"/>
      <c r="B204" s="288" t="s">
        <v>20</v>
      </c>
      <c r="C204" s="218"/>
      <c r="D204" s="407">
        <v>0</v>
      </c>
      <c r="E204" s="407">
        <v>0.65500000000000003</v>
      </c>
      <c r="F204" s="407">
        <v>0.73599999999999999</v>
      </c>
      <c r="G204" s="407">
        <v>0.65079365079365081</v>
      </c>
      <c r="H204" s="305">
        <f t="shared" si="12"/>
        <v>0.65189873417721522</v>
      </c>
      <c r="I204" s="178"/>
      <c r="J204" s="178"/>
      <c r="K204" s="3"/>
      <c r="L204" s="28"/>
      <c r="M204" s="28"/>
      <c r="N204" s="28"/>
      <c r="O204" s="28"/>
      <c r="P204" s="28"/>
      <c r="Q204" s="28"/>
      <c r="R204" s="28"/>
      <c r="S204" s="28"/>
      <c r="T204" s="28"/>
      <c r="U204" s="41"/>
      <c r="V204" s="25"/>
      <c r="W204" s="233" t="str">
        <f t="shared" si="13"/>
        <v>West Berkshire</v>
      </c>
      <c r="X204" s="418"/>
      <c r="Y204" s="233"/>
      <c r="Z204" s="233"/>
      <c r="AA204" s="233"/>
      <c r="AB204" s="419">
        <v>103</v>
      </c>
      <c r="AC204" s="32">
        <f t="shared" si="14"/>
        <v>158</v>
      </c>
      <c r="AD204" s="32"/>
      <c r="AE204" s="32"/>
      <c r="AF204" s="32"/>
      <c r="AG204" s="25"/>
      <c r="AH204" s="28"/>
    </row>
    <row r="205" spans="1:34" ht="11.25" customHeight="1" x14ac:dyDescent="0.2">
      <c r="A205" s="56"/>
      <c r="B205" s="288" t="s">
        <v>8</v>
      </c>
      <c r="C205" s="218"/>
      <c r="D205" s="407">
        <v>0.67200000000000004</v>
      </c>
      <c r="E205" s="407">
        <v>0.75</v>
      </c>
      <c r="F205" s="407">
        <v>0.16200000000000001</v>
      </c>
      <c r="G205" s="407">
        <v>0.21190893169877409</v>
      </c>
      <c r="H205" s="305">
        <f t="shared" si="12"/>
        <v>0.46330935251798561</v>
      </c>
      <c r="I205" s="178"/>
      <c r="J205" s="178"/>
      <c r="K205" s="3"/>
      <c r="L205" s="28"/>
      <c r="M205" s="28"/>
      <c r="N205" s="28"/>
      <c r="O205" s="28"/>
      <c r="P205" s="28"/>
      <c r="Q205" s="28"/>
      <c r="R205" s="28"/>
      <c r="S205" s="28"/>
      <c r="T205" s="28"/>
      <c r="U205" s="41"/>
      <c r="W205" s="233" t="str">
        <f t="shared" si="13"/>
        <v>West Sussex</v>
      </c>
      <c r="X205" s="418"/>
      <c r="Y205" s="233"/>
      <c r="Z205" s="233"/>
      <c r="AA205" s="233"/>
      <c r="AB205" s="419">
        <v>322</v>
      </c>
      <c r="AC205" s="32">
        <f t="shared" si="14"/>
        <v>695</v>
      </c>
    </row>
    <row r="206" spans="1:34" ht="11.25" customHeight="1" x14ac:dyDescent="0.2">
      <c r="A206" s="56"/>
      <c r="B206" s="288" t="s">
        <v>83</v>
      </c>
      <c r="C206" s="218"/>
      <c r="D206" s="407">
        <v>0.92</v>
      </c>
      <c r="E206" s="407">
        <v>0.98099999999999998</v>
      </c>
      <c r="F206" s="407">
        <v>0.95099999999999996</v>
      </c>
      <c r="G206" s="407">
        <v>0.90804597701149425</v>
      </c>
      <c r="H206" s="305">
        <f t="shared" si="12"/>
        <v>0.79807692307692313</v>
      </c>
      <c r="I206" s="178"/>
      <c r="J206" s="178"/>
      <c r="K206" s="3"/>
      <c r="L206" s="28"/>
      <c r="M206" s="28"/>
      <c r="N206" s="28"/>
      <c r="O206" s="28"/>
      <c r="P206" s="28"/>
      <c r="Q206" s="28"/>
      <c r="R206" s="28"/>
      <c r="S206" s="28"/>
      <c r="T206" s="28"/>
      <c r="U206" s="41"/>
      <c r="W206" s="233" t="str">
        <f t="shared" si="13"/>
        <v>Windsor &amp; Maidenhead</v>
      </c>
      <c r="X206" s="418"/>
      <c r="Y206" s="233"/>
      <c r="Z206" s="233"/>
      <c r="AA206" s="233"/>
      <c r="AB206" s="419">
        <v>83</v>
      </c>
      <c r="AC206" s="32">
        <f t="shared" si="14"/>
        <v>104</v>
      </c>
    </row>
    <row r="207" spans="1:34" ht="11.25" customHeight="1" x14ac:dyDescent="0.2">
      <c r="A207" s="56"/>
      <c r="B207" s="288" t="s">
        <v>21</v>
      </c>
      <c r="C207" s="218"/>
      <c r="D207" s="407">
        <v>0.34700000000000003</v>
      </c>
      <c r="E207" s="407">
        <v>0.64800000000000002</v>
      </c>
      <c r="F207" s="407">
        <v>0.78400000000000003</v>
      </c>
      <c r="G207" s="407">
        <v>0.89690721649484539</v>
      </c>
      <c r="H207" s="305">
        <f t="shared" si="12"/>
        <v>0.86885245901639341</v>
      </c>
      <c r="I207" s="178"/>
      <c r="J207" s="178"/>
      <c r="K207" s="3"/>
      <c r="L207" s="28"/>
      <c r="M207" s="28"/>
      <c r="N207" s="28"/>
      <c r="O207" s="28"/>
      <c r="P207" s="28"/>
      <c r="Q207" s="28"/>
      <c r="R207" s="28"/>
      <c r="S207" s="28"/>
      <c r="T207" s="28"/>
      <c r="U207" s="41"/>
      <c r="W207" s="233" t="str">
        <f t="shared" si="13"/>
        <v>Wokingham</v>
      </c>
      <c r="X207" s="418"/>
      <c r="Y207" s="233"/>
      <c r="Z207" s="233"/>
      <c r="AA207" s="233"/>
      <c r="AB207" s="419">
        <v>106</v>
      </c>
      <c r="AC207" s="32">
        <f t="shared" si="14"/>
        <v>122</v>
      </c>
    </row>
    <row r="208" spans="1:34" ht="11.25" customHeight="1" x14ac:dyDescent="0.2">
      <c r="A208" s="56"/>
      <c r="B208" s="289" t="s">
        <v>119</v>
      </c>
      <c r="C208" s="248"/>
      <c r="D208" s="306">
        <v>0.70299999999999996</v>
      </c>
      <c r="E208" s="307">
        <v>0.58299999999999996</v>
      </c>
      <c r="F208" s="307">
        <v>0.54700000000000004</v>
      </c>
      <c r="G208" s="307">
        <v>0.59799999999999998</v>
      </c>
      <c r="H208" s="308">
        <f>IF(ISBLANK(AB208),NA(),AB208/AC208)</f>
        <v>0.65445026178010468</v>
      </c>
      <c r="I208" s="178"/>
      <c r="J208" s="178"/>
      <c r="K208" s="3"/>
      <c r="L208" s="28"/>
      <c r="M208" s="28"/>
      <c r="N208" s="28"/>
      <c r="O208" s="28"/>
      <c r="P208" s="28"/>
      <c r="Q208" s="28"/>
      <c r="R208" s="28"/>
      <c r="S208" s="28"/>
      <c r="T208" s="28"/>
      <c r="U208" s="41"/>
      <c r="W208" s="233" t="str">
        <f t="shared" si="13"/>
        <v>South East</v>
      </c>
      <c r="X208" s="418"/>
      <c r="Y208" s="233"/>
      <c r="Z208" s="233"/>
      <c r="AA208" s="233"/>
      <c r="AB208" s="419">
        <f>SUM(AB188:AB191,AB193:AB207)</f>
        <v>6250</v>
      </c>
      <c r="AC208" s="32">
        <f>SUM(AC188:AC191,AC193:AC207)</f>
        <v>9550</v>
      </c>
    </row>
    <row r="209" spans="1:34" ht="11.25" customHeight="1" x14ac:dyDescent="0.2">
      <c r="A209" s="40"/>
      <c r="B209" s="290" t="s">
        <v>101</v>
      </c>
      <c r="C209" s="248"/>
      <c r="D209" s="309">
        <v>0.66200000000000003</v>
      </c>
      <c r="E209" s="310">
        <v>0.69200000000000006</v>
      </c>
      <c r="F209" s="310">
        <v>0.72299999999999998</v>
      </c>
      <c r="G209" s="310">
        <v>0.70006657789613846</v>
      </c>
      <c r="H209" s="311">
        <f t="shared" si="12"/>
        <v>0.6928976836938181</v>
      </c>
      <c r="I209" s="178"/>
      <c r="J209" s="178"/>
      <c r="K209" s="3"/>
      <c r="L209" s="28"/>
      <c r="M209" s="28"/>
      <c r="N209" s="28"/>
      <c r="O209" s="28"/>
      <c r="P209" s="28"/>
      <c r="Q209" s="28"/>
      <c r="R209" s="28"/>
      <c r="S209" s="28"/>
      <c r="T209" s="28"/>
      <c r="U209" s="41"/>
      <c r="W209" s="233" t="str">
        <f t="shared" si="13"/>
        <v>England</v>
      </c>
      <c r="X209" s="418"/>
      <c r="Y209" s="233"/>
      <c r="Z209" s="233"/>
      <c r="AA209" s="233"/>
      <c r="AB209" s="419">
        <v>45170</v>
      </c>
      <c r="AC209" s="32">
        <f>SUM(AC189:AC192,AC194:AC208)</f>
        <v>18176</v>
      </c>
    </row>
    <row r="210" spans="1:34" ht="11.25" customHeight="1" x14ac:dyDescent="0.2">
      <c r="A210" s="40"/>
      <c r="B210" s="10"/>
      <c r="C210" s="10"/>
      <c r="I210" s="28"/>
      <c r="J210" s="28"/>
      <c r="K210" s="3"/>
      <c r="L210" s="28"/>
      <c r="M210" s="28"/>
      <c r="N210" s="28"/>
      <c r="O210" s="28"/>
      <c r="P210" s="28"/>
      <c r="Q210" s="28"/>
      <c r="R210" s="28"/>
      <c r="S210" s="28"/>
      <c r="T210" s="28"/>
      <c r="U210" s="41"/>
      <c r="AD210" s="25"/>
      <c r="AE210" s="28"/>
      <c r="AF210" s="27"/>
      <c r="AG210" s="27"/>
      <c r="AH210" s="27"/>
    </row>
    <row r="211" spans="1:34" ht="11.25" customHeight="1" x14ac:dyDescent="0.2">
      <c r="A211" s="40"/>
      <c r="B211" s="756"/>
      <c r="C211" s="728"/>
      <c r="D211" s="728"/>
      <c r="E211" s="728"/>
      <c r="F211" s="728"/>
      <c r="G211" s="728"/>
      <c r="H211" s="728"/>
      <c r="I211" s="28"/>
      <c r="J211" s="28"/>
      <c r="K211" s="3"/>
      <c r="L211" s="28"/>
      <c r="M211" s="28"/>
      <c r="N211" s="28"/>
      <c r="O211" s="28"/>
      <c r="P211" s="28"/>
      <c r="Q211" s="28"/>
      <c r="R211" s="28"/>
      <c r="S211" s="28"/>
      <c r="T211" s="28"/>
      <c r="U211" s="41"/>
      <c r="AD211" s="25"/>
      <c r="AE211" s="28"/>
      <c r="AF211" s="27"/>
      <c r="AG211" s="27"/>
      <c r="AH211" s="27"/>
    </row>
    <row r="212" spans="1:34" ht="11.25" customHeight="1" x14ac:dyDescent="0.2">
      <c r="A212" s="40"/>
      <c r="B212" s="728"/>
      <c r="C212" s="728"/>
      <c r="D212" s="728"/>
      <c r="E212" s="728"/>
      <c r="F212" s="728"/>
      <c r="G212" s="728"/>
      <c r="H212" s="728"/>
      <c r="I212" s="28"/>
      <c r="J212" s="28"/>
      <c r="K212" s="3"/>
      <c r="L212" s="28"/>
      <c r="M212" s="28"/>
      <c r="N212" s="28"/>
      <c r="O212" s="28"/>
      <c r="P212" s="28"/>
      <c r="Q212" s="28"/>
      <c r="R212" s="28"/>
      <c r="S212" s="28"/>
      <c r="T212" s="28"/>
      <c r="U212" s="41"/>
      <c r="W212" s="27"/>
      <c r="X212" s="27"/>
      <c r="Y212" s="27"/>
      <c r="Z212" s="27"/>
      <c r="AA212" s="27"/>
      <c r="AD212" s="25"/>
      <c r="AE212" s="28"/>
      <c r="AF212" s="27"/>
      <c r="AG212" s="27"/>
      <c r="AH212" s="27"/>
    </row>
    <row r="213" spans="1:34" ht="11.25" customHeight="1" x14ac:dyDescent="0.2">
      <c r="A213" s="40"/>
      <c r="B213" s="728"/>
      <c r="C213" s="728"/>
      <c r="D213" s="728"/>
      <c r="E213" s="728"/>
      <c r="F213" s="728"/>
      <c r="G213" s="728"/>
      <c r="H213" s="728"/>
      <c r="I213" s="28"/>
      <c r="J213" s="28"/>
      <c r="K213" s="3"/>
      <c r="L213" s="28"/>
      <c r="M213" s="28"/>
      <c r="N213" s="28"/>
      <c r="O213" s="28"/>
      <c r="P213" s="28"/>
      <c r="Q213" s="28"/>
      <c r="R213" s="28"/>
      <c r="S213" s="28"/>
      <c r="T213" s="28"/>
      <c r="U213" s="41"/>
      <c r="W213" s="27"/>
      <c r="X213" s="27"/>
      <c r="Y213" s="27"/>
      <c r="Z213" s="27"/>
      <c r="AA213" s="27"/>
      <c r="AD213" s="25"/>
      <c r="AE213" s="28"/>
      <c r="AF213" s="27"/>
      <c r="AG213" s="27"/>
      <c r="AH213" s="27"/>
    </row>
    <row r="214" spans="1:34" ht="11.25" customHeight="1" x14ac:dyDescent="0.2">
      <c r="A214" s="40"/>
      <c r="B214" s="728"/>
      <c r="C214" s="728"/>
      <c r="D214" s="728"/>
      <c r="E214" s="728"/>
      <c r="F214" s="728"/>
      <c r="G214" s="728"/>
      <c r="H214" s="728"/>
      <c r="I214" s="28"/>
      <c r="J214" s="28"/>
      <c r="K214" s="3"/>
      <c r="L214" s="28"/>
      <c r="M214" s="28"/>
      <c r="N214" s="28"/>
      <c r="O214" s="28"/>
      <c r="P214" s="28"/>
      <c r="Q214" s="28"/>
      <c r="R214" s="28"/>
      <c r="S214" s="28"/>
      <c r="T214" s="28"/>
      <c r="U214" s="41"/>
      <c r="AD214" s="25"/>
      <c r="AE214" s="28"/>
      <c r="AF214" s="27"/>
      <c r="AG214" s="27"/>
      <c r="AH214" s="27"/>
    </row>
    <row r="215" spans="1:34" ht="11.25" customHeight="1" x14ac:dyDescent="0.2">
      <c r="A215" s="40"/>
      <c r="B215" s="728"/>
      <c r="C215" s="728"/>
      <c r="D215" s="728"/>
      <c r="E215" s="728"/>
      <c r="F215" s="728"/>
      <c r="G215" s="728"/>
      <c r="H215" s="728"/>
      <c r="I215" s="28"/>
      <c r="J215" s="28"/>
      <c r="K215" s="3"/>
      <c r="L215" s="28"/>
      <c r="M215" s="28"/>
      <c r="N215" s="28"/>
      <c r="O215" s="28"/>
      <c r="P215" s="28"/>
      <c r="Q215" s="28"/>
      <c r="R215" s="28"/>
      <c r="S215" s="28"/>
      <c r="T215" s="28"/>
      <c r="U215" s="41"/>
      <c r="W215" s="27"/>
      <c r="X215" s="27"/>
      <c r="Y215" s="27"/>
      <c r="Z215" s="27"/>
      <c r="AA215" s="27"/>
      <c r="AD215" s="25"/>
      <c r="AE215" s="28"/>
      <c r="AF215" s="27"/>
      <c r="AG215" s="27"/>
      <c r="AH215" s="27"/>
    </row>
    <row r="216" spans="1:34" ht="11.25" customHeight="1" x14ac:dyDescent="0.2">
      <c r="A216" s="40"/>
      <c r="B216" s="728"/>
      <c r="C216" s="728"/>
      <c r="D216" s="728"/>
      <c r="E216" s="728"/>
      <c r="F216" s="728"/>
      <c r="G216" s="728"/>
      <c r="H216" s="728"/>
      <c r="I216" s="31"/>
      <c r="J216" s="31"/>
      <c r="K216" s="3"/>
      <c r="L216" s="83"/>
      <c r="M216" s="83"/>
      <c r="N216" s="83"/>
      <c r="O216" s="83"/>
      <c r="P216" s="83"/>
      <c r="Q216" s="28"/>
      <c r="R216" s="28"/>
      <c r="S216" s="28"/>
      <c r="T216" s="28"/>
      <c r="U216" s="41"/>
      <c r="W216" s="27"/>
      <c r="X216" s="27"/>
      <c r="Y216" s="27"/>
      <c r="Z216" s="27"/>
      <c r="AA216" s="27"/>
      <c r="AD216" s="25"/>
      <c r="AE216" s="28"/>
      <c r="AF216" s="27"/>
      <c r="AG216" s="27"/>
      <c r="AH216" s="27"/>
    </row>
    <row r="217" spans="1:34" ht="11.25" customHeight="1" x14ac:dyDescent="0.2">
      <c r="A217" s="40"/>
      <c r="B217" s="10"/>
      <c r="C217" s="10"/>
      <c r="D217" s="31"/>
      <c r="E217" s="31"/>
      <c r="F217" s="31"/>
      <c r="G217" s="31"/>
      <c r="H217" s="31"/>
      <c r="I217" s="31"/>
      <c r="J217" s="31"/>
      <c r="K217" s="3"/>
      <c r="L217" s="83"/>
      <c r="M217" s="83"/>
      <c r="N217" s="83"/>
      <c r="O217" s="83"/>
      <c r="P217" s="83"/>
      <c r="Q217" s="28"/>
      <c r="R217" s="28"/>
      <c r="S217" s="28"/>
      <c r="T217" s="28"/>
      <c r="U217" s="41"/>
      <c r="X217" s="229"/>
    </row>
    <row r="218" spans="1:34" ht="11.25" customHeight="1" x14ac:dyDescent="0.2">
      <c r="A218" s="40"/>
      <c r="B218" s="10"/>
      <c r="C218" s="10"/>
      <c r="D218" s="31"/>
      <c r="E218" s="31"/>
      <c r="F218" s="31"/>
      <c r="G218" s="31"/>
      <c r="H218" s="31"/>
      <c r="I218" s="31"/>
      <c r="J218" s="31"/>
      <c r="K218" s="3"/>
      <c r="L218" s="34"/>
      <c r="M218" s="34"/>
      <c r="N218" s="34"/>
      <c r="O218" s="34"/>
      <c r="P218" s="34"/>
      <c r="Q218" s="34"/>
      <c r="R218" s="34"/>
      <c r="S218" s="35"/>
      <c r="T218" s="35"/>
      <c r="U218" s="41"/>
      <c r="X218" s="229"/>
    </row>
    <row r="219" spans="1:34" ht="16.5" customHeight="1" x14ac:dyDescent="0.2">
      <c r="A219" s="713"/>
      <c r="B219" s="617"/>
      <c r="C219" s="617"/>
      <c r="D219" s="617"/>
      <c r="E219" s="617"/>
      <c r="F219" s="617"/>
      <c r="G219" s="617"/>
      <c r="H219" s="617"/>
      <c r="I219" s="617"/>
      <c r="J219" s="617"/>
      <c r="K219" s="617"/>
      <c r="L219" s="617"/>
      <c r="M219" s="617"/>
      <c r="N219" s="617"/>
      <c r="O219" s="617"/>
      <c r="P219" s="617"/>
      <c r="Q219" s="617"/>
      <c r="R219" s="617"/>
      <c r="S219" s="617"/>
      <c r="T219" s="617"/>
      <c r="U219" s="689"/>
      <c r="W219" s="232">
        <f>D187</f>
        <v>2010</v>
      </c>
      <c r="X219" s="232">
        <f>E187</f>
        <v>2011</v>
      </c>
      <c r="Y219" s="232">
        <f>F187</f>
        <v>2012</v>
      </c>
      <c r="Z219" s="232">
        <f>G187</f>
        <v>2013</v>
      </c>
      <c r="AA219" s="232">
        <f>H187</f>
        <v>2014</v>
      </c>
    </row>
    <row r="220" spans="1:34" ht="11.25" customHeight="1" thickBot="1" x14ac:dyDescent="0.25">
      <c r="A220" s="44"/>
      <c r="B220" s="45"/>
      <c r="C220" s="45"/>
      <c r="D220" s="45"/>
      <c r="E220" s="45"/>
      <c r="F220" s="45"/>
      <c r="G220" s="45"/>
      <c r="H220" s="45"/>
      <c r="I220" s="45"/>
      <c r="J220" s="45"/>
      <c r="K220" s="46"/>
      <c r="L220" s="45"/>
      <c r="M220" s="45"/>
      <c r="N220" s="45"/>
      <c r="O220" s="45"/>
      <c r="P220" s="45"/>
      <c r="Q220" s="45"/>
      <c r="R220" s="45"/>
      <c r="S220" s="45"/>
      <c r="T220" s="45"/>
      <c r="U220" s="47"/>
      <c r="W220" s="303" t="e">
        <f ca="1">IF(OFFSET(D187,$W$5,0)=0,NA(),OFFSET(D187,$W$5,0))</f>
        <v>#N/A</v>
      </c>
      <c r="X220" s="303" t="e">
        <f ca="1">IF(OFFSET(E187,$W$5,0)=0,NA(),OFFSET(E187,$W$5,0))</f>
        <v>#N/A</v>
      </c>
      <c r="Y220" s="303" t="e">
        <f ca="1">IF(OFFSET(F187,$W$5,0)=0,NA(),OFFSET(F187,$W$5,0))</f>
        <v>#N/A</v>
      </c>
      <c r="Z220" s="303" t="e">
        <f ca="1">IF(OFFSET(G187,$W$5,0)=0,NA(),OFFSET(G187,$W$5,0))</f>
        <v>#N/A</v>
      </c>
      <c r="AA220" s="303" t="e">
        <f ca="1">IF(OFFSET(H187,$W$5,0)=0,NA(),OFFSET(H187,$W$5,0))</f>
        <v>#N/A</v>
      </c>
    </row>
    <row r="221" spans="1:34" s="91" customFormat="1" ht="11.25" customHeight="1" x14ac:dyDescent="0.2">
      <c r="K221" s="85"/>
      <c r="V221" s="148"/>
      <c r="W221" s="239"/>
      <c r="X221" s="239"/>
      <c r="Y221" s="239"/>
      <c r="Z221" s="239"/>
      <c r="AA221" s="239"/>
      <c r="AB221" s="149"/>
      <c r="AC221" s="149"/>
      <c r="AD221" s="150"/>
      <c r="AE221" s="149"/>
      <c r="AF221" s="149"/>
    </row>
    <row r="222" spans="1:34" s="91" customFormat="1" ht="11.25" customHeight="1" x14ac:dyDescent="0.2">
      <c r="A222" s="90"/>
      <c r="B222" s="90"/>
      <c r="C222" s="90"/>
      <c r="D222" s="90"/>
      <c r="E222" s="90"/>
      <c r="F222" s="90"/>
      <c r="K222" s="85"/>
      <c r="V222" s="148"/>
      <c r="W222" s="239"/>
      <c r="X222" s="239"/>
      <c r="Y222" s="239"/>
      <c r="Z222" s="239"/>
      <c r="AA222" s="239"/>
      <c r="AB222" s="149"/>
      <c r="AC222" s="149"/>
      <c r="AD222" s="150"/>
      <c r="AE222" s="149"/>
      <c r="AF222" s="149"/>
    </row>
    <row r="223" spans="1:34" s="91" customFormat="1" ht="11.25" customHeight="1" x14ac:dyDescent="0.2">
      <c r="A223" s="90"/>
      <c r="B223" s="662" t="s">
        <v>121</v>
      </c>
      <c r="C223" s="411"/>
      <c r="D223" s="102"/>
      <c r="E223" s="102"/>
      <c r="F223" s="90"/>
      <c r="K223" s="85"/>
      <c r="V223" s="148"/>
      <c r="W223" s="239"/>
      <c r="X223" s="239"/>
      <c r="Y223" s="239"/>
      <c r="Z223" s="239"/>
      <c r="AA223" s="239"/>
      <c r="AB223" s="149"/>
      <c r="AC223" s="149"/>
      <c r="AD223" s="150"/>
      <c r="AE223" s="149"/>
      <c r="AF223" s="149"/>
    </row>
    <row r="224" spans="1:34" s="91" customFormat="1" ht="11.25" customHeight="1" x14ac:dyDescent="0.2">
      <c r="A224" s="90"/>
      <c r="B224" s="663"/>
      <c r="C224" s="412"/>
      <c r="D224" s="90"/>
      <c r="E224" s="90"/>
      <c r="F224" s="90"/>
      <c r="K224" s="85"/>
      <c r="V224" s="148"/>
      <c r="W224" s="239"/>
      <c r="X224" s="239"/>
      <c r="Y224" s="239"/>
      <c r="Z224" s="239"/>
      <c r="AA224" s="239"/>
      <c r="AB224" s="149"/>
      <c r="AC224" s="149"/>
      <c r="AD224" s="150"/>
      <c r="AE224" s="149"/>
      <c r="AF224" s="149"/>
    </row>
    <row r="225" spans="1:35" s="91" customFormat="1" ht="11.25" customHeight="1" x14ac:dyDescent="0.2">
      <c r="A225" s="90"/>
      <c r="B225" s="653" t="s">
        <v>122</v>
      </c>
      <c r="C225" s="653"/>
      <c r="D225" s="654"/>
      <c r="E225" s="654"/>
      <c r="F225" s="654"/>
      <c r="K225" s="85"/>
      <c r="V225" s="148"/>
      <c r="W225" s="239"/>
      <c r="X225" s="239"/>
      <c r="Y225" s="239"/>
      <c r="Z225" s="239"/>
      <c r="AA225" s="239"/>
      <c r="AB225" s="149"/>
      <c r="AC225" s="149"/>
      <c r="AD225" s="150"/>
      <c r="AE225" s="149"/>
      <c r="AF225" s="149"/>
    </row>
    <row r="226" spans="1:35" s="91" customFormat="1" ht="11.25" customHeight="1" x14ac:dyDescent="0.2">
      <c r="A226" s="90"/>
      <c r="B226" s="653"/>
      <c r="C226" s="653"/>
      <c r="D226" s="654"/>
      <c r="E226" s="654"/>
      <c r="F226" s="654"/>
      <c r="K226" s="85"/>
      <c r="V226" s="148"/>
      <c r="W226" s="239"/>
      <c r="X226" s="239"/>
      <c r="Y226" s="239"/>
      <c r="Z226" s="239"/>
      <c r="AA226" s="239"/>
      <c r="AB226" s="149"/>
      <c r="AC226" s="149"/>
      <c r="AD226" s="150"/>
      <c r="AE226" s="149"/>
      <c r="AF226" s="149"/>
      <c r="AG226" s="142"/>
      <c r="AH226" s="142"/>
      <c r="AI226" s="142"/>
    </row>
    <row r="227" spans="1:35" s="91" customFormat="1" ht="11.25" customHeight="1" x14ac:dyDescent="0.2">
      <c r="A227" s="90"/>
      <c r="B227" s="653" t="s">
        <v>28</v>
      </c>
      <c r="C227" s="653"/>
      <c r="D227" s="654"/>
      <c r="E227" s="654"/>
      <c r="F227" s="654"/>
      <c r="K227" s="85"/>
      <c r="V227" s="148"/>
      <c r="W227" s="239"/>
      <c r="X227" s="239"/>
      <c r="Y227" s="239"/>
      <c r="Z227" s="239"/>
      <c r="AA227" s="239"/>
      <c r="AB227" s="149"/>
      <c r="AC227" s="149"/>
      <c r="AD227" s="150"/>
      <c r="AE227" s="149"/>
      <c r="AF227" s="149"/>
    </row>
    <row r="228" spans="1:35" s="91" customFormat="1" ht="11.25" customHeight="1" x14ac:dyDescent="0.2">
      <c r="A228" s="90"/>
      <c r="B228" s="653"/>
      <c r="C228" s="653"/>
      <c r="D228" s="654"/>
      <c r="E228" s="654"/>
      <c r="F228" s="654"/>
      <c r="K228" s="85"/>
      <c r="V228" s="148"/>
      <c r="W228" s="239"/>
      <c r="X228" s="239"/>
      <c r="Y228" s="239"/>
      <c r="Z228" s="239"/>
      <c r="AA228" s="239"/>
      <c r="AB228" s="149"/>
      <c r="AC228" s="149"/>
      <c r="AD228" s="150"/>
      <c r="AE228" s="149"/>
      <c r="AF228" s="149"/>
    </row>
    <row r="229" spans="1:35" s="91" customFormat="1" ht="11.25" customHeight="1" x14ac:dyDescent="0.2">
      <c r="A229" s="90"/>
      <c r="B229" s="653" t="s">
        <v>29</v>
      </c>
      <c r="C229" s="653"/>
      <c r="D229" s="654"/>
      <c r="E229" s="654"/>
      <c r="F229" s="654"/>
      <c r="K229" s="85"/>
      <c r="V229" s="148"/>
      <c r="W229" s="239"/>
      <c r="X229" s="239"/>
      <c r="Y229" s="239"/>
      <c r="Z229" s="239"/>
      <c r="AA229" s="239"/>
      <c r="AB229" s="149"/>
      <c r="AC229" s="149"/>
      <c r="AD229" s="150"/>
      <c r="AE229" s="149"/>
      <c r="AF229" s="149"/>
    </row>
    <row r="230" spans="1:35" s="91" customFormat="1" ht="11.25" customHeight="1" x14ac:dyDescent="0.2">
      <c r="A230" s="90"/>
      <c r="B230" s="653"/>
      <c r="C230" s="653"/>
      <c r="D230" s="654"/>
      <c r="E230" s="654"/>
      <c r="F230" s="654"/>
      <c r="K230" s="85"/>
      <c r="V230" s="148"/>
      <c r="W230" s="239"/>
      <c r="X230" s="239"/>
      <c r="Y230" s="239"/>
      <c r="Z230" s="239"/>
      <c r="AA230" s="239"/>
      <c r="AB230" s="149"/>
      <c r="AC230" s="149"/>
      <c r="AD230" s="150"/>
      <c r="AE230" s="149"/>
      <c r="AF230" s="149"/>
    </row>
    <row r="231" spans="1:35" s="91" customFormat="1" ht="11.25" customHeight="1" x14ac:dyDescent="0.2">
      <c r="A231" s="90"/>
      <c r="B231" s="653" t="s">
        <v>151</v>
      </c>
      <c r="C231" s="653"/>
      <c r="D231" s="654"/>
      <c r="E231" s="654"/>
      <c r="F231" s="654"/>
      <c r="K231" s="85"/>
      <c r="V231" s="148"/>
      <c r="W231" s="239"/>
      <c r="X231" s="239"/>
      <c r="Y231" s="239"/>
      <c r="Z231" s="239"/>
      <c r="AA231" s="239"/>
      <c r="AB231" s="149"/>
      <c r="AC231" s="149"/>
      <c r="AD231" s="150"/>
      <c r="AE231" s="149"/>
      <c r="AF231" s="149"/>
    </row>
    <row r="232" spans="1:35" s="91" customFormat="1" ht="11.25" customHeight="1" x14ac:dyDescent="0.2">
      <c r="A232" s="90"/>
      <c r="B232" s="653"/>
      <c r="C232" s="653"/>
      <c r="D232" s="654"/>
      <c r="E232" s="654"/>
      <c r="F232" s="654"/>
      <c r="K232" s="85"/>
      <c r="V232" s="148"/>
      <c r="W232" s="239"/>
      <c r="X232" s="239"/>
      <c r="Y232" s="239"/>
      <c r="Z232" s="239"/>
      <c r="AA232" s="239"/>
      <c r="AB232" s="149"/>
      <c r="AC232" s="149"/>
      <c r="AD232" s="150"/>
      <c r="AE232" s="149"/>
      <c r="AF232" s="149"/>
    </row>
    <row r="233" spans="1:35" s="91" customFormat="1" ht="11.25" customHeight="1" x14ac:dyDescent="0.2">
      <c r="A233" s="90"/>
      <c r="B233" s="653" t="s">
        <v>41</v>
      </c>
      <c r="C233" s="653"/>
      <c r="D233" s="654"/>
      <c r="E233" s="654"/>
      <c r="F233" s="654"/>
      <c r="K233" s="85"/>
      <c r="V233" s="148"/>
      <c r="W233" s="239"/>
      <c r="X233" s="239"/>
      <c r="Y233" s="239"/>
      <c r="Z233" s="239"/>
      <c r="AA233" s="239"/>
      <c r="AB233" s="149"/>
      <c r="AC233" s="149"/>
      <c r="AD233" s="150"/>
      <c r="AE233" s="149"/>
      <c r="AF233" s="149"/>
    </row>
    <row r="234" spans="1:35" s="91" customFormat="1" ht="11.25" customHeight="1" x14ac:dyDescent="0.2">
      <c r="A234" s="90"/>
      <c r="B234" s="653"/>
      <c r="C234" s="653"/>
      <c r="D234" s="654"/>
      <c r="E234" s="654"/>
      <c r="F234" s="654"/>
      <c r="K234" s="85"/>
      <c r="V234" s="148"/>
      <c r="W234" s="239"/>
      <c r="X234" s="239"/>
      <c r="Y234" s="239"/>
      <c r="Z234" s="239"/>
      <c r="AA234" s="239"/>
      <c r="AB234" s="149"/>
      <c r="AC234" s="149"/>
      <c r="AD234" s="150"/>
      <c r="AE234" s="149"/>
      <c r="AF234" s="149"/>
    </row>
    <row r="235" spans="1:35" s="91" customFormat="1" ht="11.25" customHeight="1" x14ac:dyDescent="0.2">
      <c r="A235" s="90"/>
      <c r="B235" s="653" t="s">
        <v>35</v>
      </c>
      <c r="C235" s="653"/>
      <c r="D235" s="654"/>
      <c r="E235" s="654"/>
      <c r="F235" s="654"/>
      <c r="K235" s="85"/>
      <c r="V235" s="148"/>
      <c r="W235" s="239"/>
      <c r="X235" s="239"/>
      <c r="Y235" s="239"/>
      <c r="Z235" s="239"/>
      <c r="AA235" s="239"/>
      <c r="AB235" s="149"/>
      <c r="AC235" s="149"/>
      <c r="AD235" s="150"/>
      <c r="AE235" s="149"/>
      <c r="AF235" s="149"/>
    </row>
    <row r="236" spans="1:35" s="91" customFormat="1" ht="11.25" customHeight="1" x14ac:dyDescent="0.2">
      <c r="A236" s="90"/>
      <c r="B236" s="653"/>
      <c r="C236" s="653"/>
      <c r="D236" s="654"/>
      <c r="E236" s="654"/>
      <c r="F236" s="654"/>
      <c r="K236" s="85"/>
      <c r="V236" s="148"/>
      <c r="W236" s="239"/>
      <c r="X236" s="239"/>
      <c r="Y236" s="239"/>
      <c r="Z236" s="239"/>
      <c r="AA236" s="239"/>
      <c r="AB236" s="149"/>
      <c r="AC236" s="149"/>
      <c r="AD236" s="150"/>
      <c r="AE236" s="149"/>
      <c r="AF236" s="149"/>
    </row>
    <row r="237" spans="1:35" s="91" customFormat="1" ht="11.25" customHeight="1" x14ac:dyDescent="0.2">
      <c r="A237" s="90"/>
      <c r="B237" s="653" t="s">
        <v>54</v>
      </c>
      <c r="C237" s="653"/>
      <c r="D237" s="654"/>
      <c r="E237" s="654"/>
      <c r="F237" s="654"/>
      <c r="K237" s="85"/>
      <c r="V237" s="148"/>
      <c r="W237" s="239"/>
      <c r="X237" s="239"/>
      <c r="Y237" s="239"/>
      <c r="Z237" s="239"/>
      <c r="AA237" s="239"/>
      <c r="AB237" s="149"/>
      <c r="AC237" s="149"/>
      <c r="AD237" s="150"/>
      <c r="AE237" s="149"/>
      <c r="AF237" s="149"/>
    </row>
    <row r="238" spans="1:35" s="91" customFormat="1" ht="11.25" customHeight="1" x14ac:dyDescent="0.2">
      <c r="A238" s="90"/>
      <c r="B238" s="653"/>
      <c r="C238" s="653"/>
      <c r="D238" s="654"/>
      <c r="E238" s="654"/>
      <c r="F238" s="654"/>
      <c r="K238" s="85"/>
      <c r="V238" s="148"/>
      <c r="W238" s="239"/>
      <c r="X238" s="239"/>
      <c r="Y238" s="239"/>
      <c r="Z238" s="239"/>
      <c r="AA238" s="239"/>
      <c r="AB238" s="149"/>
      <c r="AC238" s="149"/>
      <c r="AD238" s="150"/>
      <c r="AE238" s="149"/>
      <c r="AF238" s="149"/>
    </row>
    <row r="239" spans="1:35" s="91" customFormat="1" ht="11.25" customHeight="1" x14ac:dyDescent="0.2">
      <c r="A239" s="90"/>
      <c r="B239" s="653" t="s">
        <v>30</v>
      </c>
      <c r="C239" s="653"/>
      <c r="D239" s="654"/>
      <c r="E239" s="654"/>
      <c r="F239" s="654"/>
      <c r="K239" s="85"/>
      <c r="V239" s="148"/>
      <c r="W239" s="239"/>
      <c r="X239" s="239"/>
      <c r="Y239" s="239"/>
      <c r="Z239" s="239"/>
      <c r="AA239" s="239"/>
      <c r="AB239" s="149"/>
      <c r="AC239" s="149"/>
      <c r="AD239" s="150"/>
      <c r="AE239" s="149"/>
      <c r="AF239" s="149"/>
    </row>
    <row r="240" spans="1:35" s="91" customFormat="1" ht="11.25" customHeight="1" x14ac:dyDescent="0.2">
      <c r="A240" s="90"/>
      <c r="B240" s="653"/>
      <c r="C240" s="653"/>
      <c r="D240" s="654"/>
      <c r="E240" s="654"/>
      <c r="F240" s="654"/>
      <c r="K240" s="85"/>
      <c r="V240" s="148"/>
      <c r="W240" s="239"/>
      <c r="X240" s="239"/>
      <c r="Y240" s="239"/>
      <c r="Z240" s="239"/>
      <c r="AA240" s="239"/>
      <c r="AB240" s="149"/>
      <c r="AC240" s="149"/>
      <c r="AD240" s="150"/>
      <c r="AE240" s="149"/>
      <c r="AF240" s="149"/>
    </row>
    <row r="241" spans="1:35" s="91" customFormat="1" ht="11.25" customHeight="1" x14ac:dyDescent="0.2">
      <c r="A241" s="90"/>
      <c r="B241" s="653" t="s">
        <v>31</v>
      </c>
      <c r="C241" s="653"/>
      <c r="D241" s="664"/>
      <c r="E241" s="664"/>
      <c r="F241" s="664"/>
      <c r="G241" s="617"/>
      <c r="K241" s="85"/>
      <c r="V241" s="148"/>
      <c r="W241" s="239"/>
      <c r="X241" s="239"/>
      <c r="Y241" s="239"/>
      <c r="Z241" s="239"/>
      <c r="AA241" s="239"/>
      <c r="AB241" s="149"/>
      <c r="AC241" s="149"/>
      <c r="AD241" s="150"/>
      <c r="AE241" s="149"/>
      <c r="AF241" s="149"/>
    </row>
    <row r="242" spans="1:35" s="91" customFormat="1" ht="11.25" customHeight="1" x14ac:dyDescent="0.2">
      <c r="A242" s="90"/>
      <c r="B242" s="664"/>
      <c r="C242" s="664"/>
      <c r="D242" s="664"/>
      <c r="E242" s="664"/>
      <c r="F242" s="664"/>
      <c r="G242" s="617"/>
      <c r="K242" s="85"/>
      <c r="V242" s="148"/>
      <c r="W242" s="239"/>
      <c r="X242" s="239"/>
      <c r="Y242" s="239"/>
      <c r="Z242" s="239"/>
      <c r="AA242" s="239"/>
      <c r="AB242" s="149"/>
      <c r="AC242" s="149"/>
      <c r="AD242" s="150"/>
      <c r="AE242" s="149"/>
      <c r="AF242" s="149"/>
    </row>
    <row r="243" spans="1:35" s="91" customFormat="1" ht="11.25" customHeight="1" x14ac:dyDescent="0.2">
      <c r="A243" s="90"/>
      <c r="B243" s="653" t="s">
        <v>32</v>
      </c>
      <c r="C243" s="653"/>
      <c r="D243" s="654"/>
      <c r="E243" s="654"/>
      <c r="F243" s="654"/>
      <c r="K243" s="85"/>
      <c r="V243" s="148"/>
      <c r="W243" s="239"/>
      <c r="X243" s="239"/>
      <c r="Y243" s="239"/>
      <c r="Z243" s="239"/>
      <c r="AA243" s="239"/>
      <c r="AB243" s="149"/>
      <c r="AC243" s="149"/>
      <c r="AD243" s="150"/>
      <c r="AE243" s="149"/>
      <c r="AF243" s="149"/>
    </row>
    <row r="244" spans="1:35" s="91" customFormat="1" ht="11.25" customHeight="1" x14ac:dyDescent="0.2">
      <c r="A244" s="90"/>
      <c r="B244" s="653"/>
      <c r="C244" s="653"/>
      <c r="D244" s="654"/>
      <c r="E244" s="654"/>
      <c r="F244" s="654"/>
      <c r="K244" s="85"/>
      <c r="V244" s="148"/>
      <c r="W244" s="239"/>
      <c r="X244" s="239"/>
      <c r="Y244" s="239"/>
      <c r="Z244" s="239"/>
      <c r="AA244" s="239"/>
      <c r="AB244" s="149"/>
      <c r="AC244" s="149"/>
      <c r="AD244" s="150"/>
      <c r="AE244" s="149"/>
      <c r="AF244" s="149"/>
    </row>
    <row r="245" spans="1:35" s="91" customFormat="1" ht="11.25" customHeight="1" x14ac:dyDescent="0.2">
      <c r="A245" s="90"/>
      <c r="B245" s="653" t="s">
        <v>55</v>
      </c>
      <c r="C245" s="653"/>
      <c r="D245" s="654"/>
      <c r="E245" s="654"/>
      <c r="F245" s="654"/>
      <c r="K245" s="85"/>
      <c r="V245" s="148"/>
      <c r="W245" s="239"/>
      <c r="X245" s="239"/>
      <c r="Y245" s="239"/>
      <c r="Z245" s="239"/>
      <c r="AA245" s="239"/>
      <c r="AB245" s="149"/>
      <c r="AC245" s="149"/>
      <c r="AD245" s="150"/>
      <c r="AE245" s="149"/>
      <c r="AF245" s="149"/>
    </row>
    <row r="246" spans="1:35" s="91" customFormat="1" ht="11.25" customHeight="1" x14ac:dyDescent="0.2">
      <c r="A246" s="90"/>
      <c r="B246" s="653"/>
      <c r="C246" s="653"/>
      <c r="D246" s="654"/>
      <c r="E246" s="654"/>
      <c r="F246" s="654"/>
      <c r="K246" s="85"/>
      <c r="V246" s="148"/>
      <c r="W246" s="239"/>
      <c r="X246" s="239"/>
      <c r="Y246" s="239"/>
      <c r="Z246" s="239"/>
      <c r="AA246" s="239"/>
      <c r="AB246" s="149"/>
      <c r="AC246" s="149"/>
      <c r="AD246" s="150"/>
      <c r="AE246" s="149"/>
      <c r="AF246" s="149"/>
    </row>
    <row r="247" spans="1:35" s="91" customFormat="1" ht="11.25" customHeight="1" x14ac:dyDescent="0.2">
      <c r="A247" s="90"/>
      <c r="B247" s="653" t="s">
        <v>33</v>
      </c>
      <c r="C247" s="653"/>
      <c r="D247" s="654"/>
      <c r="E247" s="654"/>
      <c r="F247" s="654"/>
      <c r="K247" s="85"/>
      <c r="V247" s="148"/>
      <c r="W247" s="239"/>
      <c r="X247" s="239"/>
      <c r="Y247" s="239"/>
      <c r="Z247" s="239"/>
      <c r="AA247" s="239"/>
      <c r="AB247" s="149"/>
      <c r="AC247" s="149"/>
      <c r="AD247" s="150"/>
      <c r="AE247" s="149"/>
      <c r="AF247" s="149"/>
    </row>
    <row r="248" spans="1:35" s="91" customFormat="1" ht="11.25" customHeight="1" x14ac:dyDescent="0.2">
      <c r="A248" s="90"/>
      <c r="B248" s="653"/>
      <c r="C248" s="653"/>
      <c r="D248" s="654"/>
      <c r="E248" s="654"/>
      <c r="F248" s="654"/>
      <c r="K248" s="85"/>
      <c r="V248" s="148"/>
      <c r="W248" s="239"/>
      <c r="X248" s="239"/>
      <c r="Y248" s="239"/>
      <c r="Z248" s="239"/>
      <c r="AA248" s="239"/>
      <c r="AB248" s="149"/>
      <c r="AC248" s="149"/>
      <c r="AD248" s="150"/>
      <c r="AE248" s="149"/>
      <c r="AF248" s="149"/>
    </row>
    <row r="249" spans="1:35" s="91" customFormat="1" ht="11.25" customHeight="1" x14ac:dyDescent="0.2">
      <c r="A249" s="90"/>
      <c r="B249" s="653" t="s">
        <v>126</v>
      </c>
      <c r="C249" s="653"/>
      <c r="D249" s="654"/>
      <c r="E249" s="654"/>
      <c r="F249" s="654"/>
      <c r="K249" s="85"/>
      <c r="V249" s="148"/>
      <c r="W249" s="239"/>
      <c r="X249" s="239"/>
      <c r="Y249" s="239"/>
      <c r="Z249" s="239"/>
      <c r="AA249" s="239"/>
      <c r="AB249" s="149"/>
      <c r="AC249" s="149"/>
      <c r="AD249" s="150"/>
      <c r="AE249" s="149"/>
      <c r="AF249" s="149"/>
    </row>
    <row r="250" spans="1:35" s="91" customFormat="1" ht="11.25" customHeight="1" x14ac:dyDescent="0.2">
      <c r="B250" s="653"/>
      <c r="C250" s="653"/>
      <c r="D250" s="654"/>
      <c r="E250" s="654"/>
      <c r="F250" s="654"/>
      <c r="K250" s="85"/>
      <c r="V250" s="148"/>
      <c r="W250" s="239"/>
      <c r="X250" s="239"/>
      <c r="Y250" s="239"/>
      <c r="Z250" s="239"/>
      <c r="AA250" s="239"/>
      <c r="AB250" s="149"/>
      <c r="AC250" s="149"/>
      <c r="AD250" s="150"/>
      <c r="AE250" s="149"/>
      <c r="AF250" s="149"/>
    </row>
    <row r="251" spans="1:35" s="91" customFormat="1" ht="11.25" hidden="1" customHeight="1" x14ac:dyDescent="0.2">
      <c r="B251" s="653" t="s">
        <v>104</v>
      </c>
      <c r="C251" s="653"/>
      <c r="D251" s="654"/>
      <c r="E251" s="654"/>
      <c r="F251" s="654"/>
      <c r="W251" s="240"/>
      <c r="X251" s="240"/>
      <c r="Y251" s="240"/>
      <c r="Z251" s="240"/>
      <c r="AA251" s="240"/>
    </row>
    <row r="252" spans="1:35" s="91" customFormat="1" ht="11.25" hidden="1" customHeight="1" x14ac:dyDescent="0.2">
      <c r="B252" s="653"/>
      <c r="C252" s="653"/>
      <c r="D252" s="654"/>
      <c r="E252" s="654"/>
      <c r="F252" s="654"/>
      <c r="W252" s="240"/>
      <c r="X252" s="240"/>
      <c r="Y252" s="240"/>
      <c r="Z252" s="240"/>
      <c r="AA252" s="240"/>
    </row>
    <row r="253" spans="1:35" s="84" customFormat="1" ht="11.25" hidden="1" customHeight="1" x14ac:dyDescent="0.2">
      <c r="B253" s="653" t="s">
        <v>105</v>
      </c>
      <c r="C253" s="653"/>
      <c r="D253" s="654"/>
      <c r="E253" s="654"/>
      <c r="F253" s="654"/>
      <c r="G253" s="91"/>
      <c r="K253" s="85"/>
      <c r="W253" s="240"/>
      <c r="X253" s="240"/>
      <c r="Y253" s="240"/>
      <c r="Z253" s="240"/>
      <c r="AA253" s="240"/>
    </row>
    <row r="254" spans="1:35" s="32" customFormat="1" ht="11.25" hidden="1" customHeight="1" x14ac:dyDescent="0.2">
      <c r="A254" s="27"/>
      <c r="B254" s="653"/>
      <c r="C254" s="653"/>
      <c r="D254" s="654"/>
      <c r="E254" s="654"/>
      <c r="F254" s="654"/>
      <c r="G254" s="91"/>
      <c r="H254" s="27"/>
      <c r="I254" s="27"/>
      <c r="J254" s="27"/>
      <c r="K254" s="2"/>
      <c r="L254" s="27"/>
      <c r="M254" s="27"/>
      <c r="N254" s="27"/>
      <c r="O254" s="27"/>
      <c r="P254" s="27"/>
      <c r="Q254" s="27"/>
      <c r="R254" s="27"/>
      <c r="S254" s="27"/>
      <c r="T254" s="27"/>
      <c r="U254" s="27"/>
      <c r="V254" s="25"/>
      <c r="W254" s="228"/>
      <c r="X254" s="228"/>
      <c r="Y254" s="228"/>
      <c r="Z254" s="228"/>
      <c r="AA254" s="228"/>
      <c r="AG254" s="25"/>
      <c r="AH254" s="28"/>
      <c r="AI254" s="27"/>
    </row>
    <row r="255" spans="1:35" ht="11.25" customHeight="1" x14ac:dyDescent="0.2">
      <c r="B255" s="653" t="s">
        <v>56</v>
      </c>
      <c r="C255" s="653"/>
      <c r="D255" s="654"/>
      <c r="E255" s="654"/>
      <c r="F255" s="654"/>
      <c r="G255" s="84"/>
    </row>
    <row r="256" spans="1:35" ht="11.25" customHeight="1" x14ac:dyDescent="0.2">
      <c r="B256" s="653"/>
      <c r="C256" s="653"/>
      <c r="D256" s="654"/>
      <c r="E256" s="654"/>
      <c r="F256" s="654"/>
    </row>
  </sheetData>
  <sheetProtection sheet="1" objects="1" scenarios="1"/>
  <mergeCells count="43">
    <mergeCell ref="B7:T8"/>
    <mergeCell ref="D9:H10"/>
    <mergeCell ref="I9:I11"/>
    <mergeCell ref="K9:O10"/>
    <mergeCell ref="P9:P11"/>
    <mergeCell ref="R9:T10"/>
    <mergeCell ref="A87:U87"/>
    <mergeCell ref="Z11:Z12"/>
    <mergeCell ref="A43:U43"/>
    <mergeCell ref="B51:H52"/>
    <mergeCell ref="B53:H53"/>
    <mergeCell ref="X82:X83"/>
    <mergeCell ref="Y82:Y83"/>
    <mergeCell ref="L84:O84"/>
    <mergeCell ref="Q84:T84"/>
    <mergeCell ref="X84:X85"/>
    <mergeCell ref="Y84:Y85"/>
    <mergeCell ref="L85:T85"/>
    <mergeCell ref="B95:H96"/>
    <mergeCell ref="D98:E99"/>
    <mergeCell ref="A131:U131"/>
    <mergeCell ref="B223:B224"/>
    <mergeCell ref="B225:F226"/>
    <mergeCell ref="B139:H141"/>
    <mergeCell ref="B183:H185"/>
    <mergeCell ref="B211:H216"/>
    <mergeCell ref="A175:U175"/>
    <mergeCell ref="A219:U219"/>
    <mergeCell ref="B227:F228"/>
    <mergeCell ref="B239:F240"/>
    <mergeCell ref="B241:G242"/>
    <mergeCell ref="B255:F256"/>
    <mergeCell ref="B253:F254"/>
    <mergeCell ref="B247:F248"/>
    <mergeCell ref="B249:F250"/>
    <mergeCell ref="B251:F252"/>
    <mergeCell ref="B243:F244"/>
    <mergeCell ref="B245:F246"/>
    <mergeCell ref="B229:F230"/>
    <mergeCell ref="B231:F232"/>
    <mergeCell ref="B233:F234"/>
    <mergeCell ref="B235:F236"/>
    <mergeCell ref="B237:F238"/>
  </mergeCells>
  <conditionalFormatting sqref="B12:B31 D12:I31 R12:T31 B144:B163 D144:H163 B188:B207 D188:H207 K12:P31">
    <cfRule type="containsErrors" dxfId="15" priority="3">
      <formula>ISERROR(B12)</formula>
    </cfRule>
    <cfRule type="expression" dxfId="14" priority="4">
      <formula>$B12=$X$5</formula>
    </cfRule>
  </conditionalFormatting>
  <conditionalFormatting sqref="AA16:AB30 AA12:AB15">
    <cfRule type="containsErrors" dxfId="13" priority="1">
      <formula>ISERROR(AA12)</formula>
    </cfRule>
    <cfRule type="expression" dxfId="12" priority="2">
      <formula>$B12=$X$5</formula>
    </cfRule>
  </conditionalFormatting>
  <hyperlinks>
    <hyperlink ref="B225:B226" location="Coverage!A1" display="Participating LA's"/>
    <hyperlink ref="B249:B250" location="Adoption!A1" display="Adoption"/>
    <hyperlink ref="B247:B248" location="'Looked After Children'!A1" display="Looked After Children"/>
    <hyperlink ref="B245:B246" location="'Court Applications'!A1" display="Court Applications"/>
    <hyperlink ref="B243:B244" location="'Child Protection Plans'!A1" display="Child Protection Plans"/>
    <hyperlink ref="B241:B242" location="'Initial CP Conferences'!A1" display="Initial Child Protection Conferences"/>
    <hyperlink ref="B239:B240" location="'Section 47 Enquiries'!A1" display="Section 47 Enquiries"/>
    <hyperlink ref="B237:B238" location="'Children in Need'!A1" display="Children in Need"/>
    <hyperlink ref="B235:B236" location="Assessments!A1" display="Assessments"/>
    <hyperlink ref="B233:B234" location="'Re-referrals'!A1" display="Re-referrals"/>
    <hyperlink ref="B229:B230" location="Referrals!A1" display="Referrals"/>
    <hyperlink ref="B227:B228" location="Population!A1" display="Population"/>
    <hyperlink ref="B249:F250" location="Adoption_RO_SGO!A1" display="Adoption &amp; RO/SGO"/>
    <hyperlink ref="B253:B254" location="Adoption!A1" display="Adoption"/>
    <hyperlink ref="B251:B252" location="Adoption!A1" display="Adoption"/>
    <hyperlink ref="B251:F252" location="Ofsted!A1" display="Ofsted"/>
    <hyperlink ref="B253:F254" location="Education!A1" display="Education"/>
    <hyperlink ref="B255:B256" location="Adoption!A1" display="Adoption"/>
    <hyperlink ref="B255:F256" location="Sources!A1" display="Sources"/>
    <hyperlink ref="B231:F232"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extLst>
    <ext xmlns:x14="http://schemas.microsoft.com/office/spreadsheetml/2009/9/main" uri="{78C0D931-6437-407d-A8EE-F0AAD7539E65}">
      <x14:conditionalFormattings>
        <x14:conditionalFormatting xmlns:xm="http://schemas.microsoft.com/office/excel/2006/main">
          <x14:cfRule type="expression" priority="280" stopIfTrue="1" id="{9BECD559-283C-4C47-9E00-4C3265C8220D}">
            <xm:f>'Re-referrals'!$B164='Re-referrals'!$X$5</xm:f>
            <x14:dxf>
              <font>
                <b/>
                <i val="0"/>
              </font>
              <fill>
                <patternFill>
                  <bgColor indexed="42"/>
                </patternFill>
              </fill>
            </x14:dxf>
          </x14:cfRule>
          <xm:sqref>C164:C165 B164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39"/>
  </sheetPr>
  <dimension ref="A1:AJ302"/>
  <sheetViews>
    <sheetView showRowColHeaders="0" topLeftCell="A250" workbookViewId="0">
      <selection activeCell="B291" sqref="B291:F292"/>
    </sheetView>
  </sheetViews>
  <sheetFormatPr defaultRowHeight="11.25" customHeight="1" x14ac:dyDescent="0.2"/>
  <cols>
    <col min="1" max="1" width="2.85546875" style="471" customWidth="1"/>
    <col min="2" max="2" width="19.28515625" style="471" customWidth="1"/>
    <col min="3" max="3" width="0.85546875" style="471" customWidth="1"/>
    <col min="4" max="8" width="7.42578125" style="471" customWidth="1"/>
    <col min="9" max="9" width="7.85546875" style="471" customWidth="1"/>
    <col min="10" max="10" width="0.85546875" style="471" customWidth="1"/>
    <col min="11" max="11" width="7.42578125" style="472" customWidth="1"/>
    <col min="12" max="15" width="7.42578125" style="471" customWidth="1"/>
    <col min="16" max="16" width="6.28515625" style="471" customWidth="1"/>
    <col min="17" max="17" width="0.85546875" style="471" customWidth="1"/>
    <col min="18" max="18" width="6" style="471" customWidth="1"/>
    <col min="19" max="19" width="8" style="471" customWidth="1"/>
    <col min="20" max="20" width="7.7109375" style="471" customWidth="1"/>
    <col min="21" max="21" width="2.85546875" style="471" customWidth="1"/>
    <col min="22" max="22" width="10.140625" style="474" customWidth="1"/>
    <col min="23" max="23" width="21.85546875" style="475" hidden="1" customWidth="1"/>
    <col min="24" max="27" width="12" style="475" hidden="1" customWidth="1"/>
    <col min="28" max="28" width="12" style="476" hidden="1" customWidth="1"/>
    <col min="29" max="29" width="15.7109375" style="476" hidden="1" customWidth="1"/>
    <col min="30" max="30" width="22.7109375" style="476" hidden="1" customWidth="1"/>
    <col min="31" max="32" width="13.140625" style="476" hidden="1" customWidth="1"/>
    <col min="33" max="33" width="13.140625" style="474" hidden="1" customWidth="1"/>
    <col min="34" max="34" width="13.140625" style="473" hidden="1" customWidth="1"/>
    <col min="35" max="35" width="13.140625" style="471" hidden="1" customWidth="1"/>
    <col min="36" max="36" width="9.140625" style="471" hidden="1" customWidth="1"/>
    <col min="37" max="16384" width="9.140625" style="471"/>
  </cols>
  <sheetData>
    <row r="1" spans="1:34" ht="15" customHeight="1" x14ac:dyDescent="0.2">
      <c r="L1" s="473"/>
      <c r="M1" s="473"/>
      <c r="N1" s="473"/>
      <c r="O1" s="473"/>
      <c r="P1" s="473"/>
      <c r="Q1" s="473"/>
      <c r="R1" s="473"/>
      <c r="S1" s="473"/>
      <c r="T1" s="473"/>
    </row>
    <row r="2" spans="1:34" ht="18.75" thickBot="1" x14ac:dyDescent="0.3">
      <c r="A2" s="477" t="s">
        <v>1</v>
      </c>
      <c r="B2" s="478"/>
      <c r="C2" s="478"/>
      <c r="D2" s="478"/>
      <c r="E2" s="478"/>
      <c r="F2" s="478"/>
      <c r="G2" s="478"/>
      <c r="H2" s="478"/>
      <c r="I2" s="478"/>
      <c r="J2" s="478"/>
      <c r="K2" s="479"/>
      <c r="L2" s="478"/>
      <c r="M2" s="478"/>
      <c r="N2" s="478"/>
      <c r="O2" s="478"/>
      <c r="P2" s="478"/>
      <c r="Q2" s="478"/>
      <c r="R2" s="478"/>
      <c r="S2" s="478"/>
      <c r="T2" s="478"/>
      <c r="U2" s="473"/>
    </row>
    <row r="3" spans="1:34" ht="11.25" customHeight="1" x14ac:dyDescent="0.2">
      <c r="A3" s="473"/>
      <c r="B3" s="473"/>
      <c r="C3" s="473"/>
      <c r="D3" s="473"/>
      <c r="E3" s="473"/>
      <c r="F3" s="473"/>
      <c r="G3" s="473"/>
      <c r="H3" s="473"/>
      <c r="I3" s="473"/>
      <c r="J3" s="473"/>
      <c r="K3" s="480"/>
      <c r="L3" s="473"/>
      <c r="M3" s="473"/>
      <c r="N3" s="473"/>
      <c r="O3" s="473"/>
      <c r="P3" s="473"/>
      <c r="Q3" s="473"/>
      <c r="R3" s="473"/>
      <c r="S3" s="473"/>
      <c r="T3" s="473"/>
    </row>
    <row r="4" spans="1:34" ht="21" customHeight="1" thickBot="1" x14ac:dyDescent="0.25">
      <c r="X4" s="481"/>
    </row>
    <row r="5" spans="1:34" ht="11.25" customHeight="1" x14ac:dyDescent="0.2">
      <c r="A5" s="482"/>
      <c r="B5" s="483"/>
      <c r="C5" s="483"/>
      <c r="D5" s="483"/>
      <c r="E5" s="483"/>
      <c r="F5" s="483"/>
      <c r="G5" s="483"/>
      <c r="H5" s="483"/>
      <c r="I5" s="483"/>
      <c r="J5" s="483"/>
      <c r="K5" s="484"/>
      <c r="L5" s="483"/>
      <c r="M5" s="483"/>
      <c r="N5" s="483"/>
      <c r="O5" s="483"/>
      <c r="P5" s="483"/>
      <c r="Q5" s="483"/>
      <c r="R5" s="483"/>
      <c r="S5" s="483"/>
      <c r="T5" s="483"/>
      <c r="U5" s="485"/>
      <c r="W5" s="486" t="e">
        <f>VLOOKUP(X5,$W$12:$X$31,2,FALSE)</f>
        <v>#N/A</v>
      </c>
      <c r="X5" s="486" t="str">
        <f>Home!B12</f>
        <v>(none)</v>
      </c>
      <c r="Y5" s="486" t="str">
        <f>"Selected LA- "&amp;X5</f>
        <v>Selected LA- (none)</v>
      </c>
    </row>
    <row r="6" spans="1:34" ht="11.25" customHeight="1" x14ac:dyDescent="0.2">
      <c r="A6" s="487"/>
      <c r="B6" s="473"/>
      <c r="C6" s="473"/>
      <c r="D6" s="473"/>
      <c r="E6" s="473"/>
      <c r="F6" s="473"/>
      <c r="G6" s="473"/>
      <c r="H6" s="473"/>
      <c r="I6" s="473"/>
      <c r="J6" s="473"/>
      <c r="K6" s="488"/>
      <c r="L6" s="489"/>
      <c r="M6" s="489"/>
      <c r="N6" s="489"/>
      <c r="O6" s="489"/>
      <c r="P6" s="489"/>
      <c r="Q6" s="490"/>
      <c r="R6" s="490"/>
      <c r="S6" s="490"/>
      <c r="T6" s="490"/>
      <c r="U6" s="491"/>
    </row>
    <row r="7" spans="1:34" s="496" customFormat="1" ht="11.25" customHeight="1" x14ac:dyDescent="0.2">
      <c r="A7" s="492"/>
      <c r="B7" s="782" t="s">
        <v>159</v>
      </c>
      <c r="C7" s="782"/>
      <c r="D7" s="783"/>
      <c r="E7" s="783"/>
      <c r="F7" s="783"/>
      <c r="G7" s="783"/>
      <c r="H7" s="783"/>
      <c r="I7" s="783"/>
      <c r="J7" s="783"/>
      <c r="K7" s="783"/>
      <c r="L7" s="783"/>
      <c r="M7" s="783"/>
      <c r="N7" s="783"/>
      <c r="O7" s="783"/>
      <c r="P7" s="783"/>
      <c r="Q7" s="783"/>
      <c r="R7" s="783"/>
      <c r="S7" s="783"/>
      <c r="T7" s="783"/>
      <c r="U7" s="493"/>
      <c r="V7" s="494"/>
      <c r="W7" s="475"/>
      <c r="X7" s="475"/>
      <c r="Y7" s="475"/>
      <c r="Z7" s="475"/>
      <c r="AA7" s="475"/>
      <c r="AB7" s="476"/>
      <c r="AC7" s="476"/>
      <c r="AD7" s="476"/>
      <c r="AE7" s="476"/>
      <c r="AF7" s="476"/>
      <c r="AG7" s="494"/>
      <c r="AH7" s="495"/>
    </row>
    <row r="8" spans="1:34" ht="21" customHeight="1" x14ac:dyDescent="0.2">
      <c r="A8" s="487"/>
      <c r="B8" s="783"/>
      <c r="C8" s="783"/>
      <c r="D8" s="783"/>
      <c r="E8" s="783"/>
      <c r="F8" s="783"/>
      <c r="G8" s="783"/>
      <c r="H8" s="783"/>
      <c r="I8" s="783"/>
      <c r="J8" s="783"/>
      <c r="K8" s="783"/>
      <c r="L8" s="783"/>
      <c r="M8" s="783"/>
      <c r="N8" s="783"/>
      <c r="O8" s="783"/>
      <c r="P8" s="783"/>
      <c r="Q8" s="783"/>
      <c r="R8" s="783"/>
      <c r="S8" s="783"/>
      <c r="T8" s="783"/>
      <c r="U8" s="491"/>
      <c r="X8" s="481"/>
    </row>
    <row r="9" spans="1:34" ht="11.25" customHeight="1" x14ac:dyDescent="0.2">
      <c r="A9" s="487"/>
      <c r="B9" s="497"/>
      <c r="C9" s="497"/>
      <c r="D9" s="784" t="s">
        <v>132</v>
      </c>
      <c r="E9" s="785"/>
      <c r="F9" s="785"/>
      <c r="G9" s="785"/>
      <c r="H9" s="785"/>
      <c r="I9" s="787" t="s">
        <v>153</v>
      </c>
      <c r="J9" s="498"/>
      <c r="K9" s="790" t="s">
        <v>133</v>
      </c>
      <c r="L9" s="791"/>
      <c r="M9" s="791"/>
      <c r="N9" s="791"/>
      <c r="O9" s="791"/>
      <c r="P9" s="793" t="str">
        <f>"SE Rank"&amp;" "&amp;O11</f>
        <v>SE Rank 2014</v>
      </c>
      <c r="Q9" s="499"/>
      <c r="R9" s="796" t="s">
        <v>135</v>
      </c>
      <c r="S9" s="797"/>
      <c r="T9" s="798"/>
      <c r="U9" s="491"/>
    </row>
    <row r="10" spans="1:34" ht="11.25" customHeight="1" x14ac:dyDescent="0.2">
      <c r="A10" s="487"/>
      <c r="B10" s="500"/>
      <c r="C10" s="497"/>
      <c r="D10" s="786"/>
      <c r="E10" s="786"/>
      <c r="F10" s="786"/>
      <c r="G10" s="786"/>
      <c r="H10" s="786"/>
      <c r="I10" s="788"/>
      <c r="J10" s="501"/>
      <c r="K10" s="792"/>
      <c r="L10" s="792"/>
      <c r="M10" s="792"/>
      <c r="N10" s="792"/>
      <c r="O10" s="792"/>
      <c r="P10" s="794"/>
      <c r="Q10" s="502"/>
      <c r="R10" s="799"/>
      <c r="S10" s="800"/>
      <c r="T10" s="801"/>
      <c r="U10" s="491"/>
      <c r="AE10" s="503" t="s">
        <v>219</v>
      </c>
    </row>
    <row r="11" spans="1:34" ht="11.25" customHeight="1" x14ac:dyDescent="0.2">
      <c r="A11" s="487"/>
      <c r="B11" s="500"/>
      <c r="C11" s="497"/>
      <c r="D11" s="504">
        <v>2010</v>
      </c>
      <c r="E11" s="504">
        <v>2011</v>
      </c>
      <c r="F11" s="504">
        <v>2012</v>
      </c>
      <c r="G11" s="504">
        <v>2013</v>
      </c>
      <c r="H11" s="504">
        <v>2014</v>
      </c>
      <c r="I11" s="789"/>
      <c r="J11" s="501"/>
      <c r="K11" s="505">
        <v>2010</v>
      </c>
      <c r="L11" s="505">
        <v>2011</v>
      </c>
      <c r="M11" s="505">
        <v>2012</v>
      </c>
      <c r="N11" s="505">
        <v>2013</v>
      </c>
      <c r="O11" s="505">
        <v>2014</v>
      </c>
      <c r="P11" s="795"/>
      <c r="Q11" s="502"/>
      <c r="R11" s="506" t="s">
        <v>134</v>
      </c>
      <c r="S11" s="507" t="s">
        <v>136</v>
      </c>
      <c r="T11" s="508" t="s">
        <v>94</v>
      </c>
      <c r="U11" s="491"/>
      <c r="Y11" s="509" t="str">
        <f>K9</f>
        <v>Rate per 10,000 0-17 Year Olds</v>
      </c>
      <c r="Z11" s="772" t="s">
        <v>142</v>
      </c>
      <c r="AA11" s="510"/>
      <c r="AB11" s="510"/>
      <c r="AC11" s="511"/>
      <c r="AD11" s="471"/>
      <c r="AE11" s="471"/>
      <c r="AF11" s="471"/>
      <c r="AG11" s="471"/>
      <c r="AH11" s="471"/>
    </row>
    <row r="12" spans="1:34" ht="11.25" customHeight="1" x14ac:dyDescent="0.2">
      <c r="A12" s="487"/>
      <c r="B12" s="512" t="s">
        <v>2</v>
      </c>
      <c r="C12" s="497"/>
      <c r="D12" s="513">
        <v>70</v>
      </c>
      <c r="E12" s="513">
        <v>78</v>
      </c>
      <c r="F12" s="513">
        <v>82</v>
      </c>
      <c r="G12" s="513">
        <v>112</v>
      </c>
      <c r="H12" s="513">
        <v>108</v>
      </c>
      <c r="I12" s="514">
        <f t="shared" ref="I12:I33" si="0">IF(H12=0,"",(H12-E12)/E12)</f>
        <v>0.38461538461538464</v>
      </c>
      <c r="J12" s="515"/>
      <c r="K12" s="516">
        <f>IF(ISBLANK(D12),NA(),D12/Population!C12*10000)</f>
        <v>26.022304832713754</v>
      </c>
      <c r="L12" s="516">
        <f>IF(ISBLANK(E12),NA(),E12/Population!D12*10000)</f>
        <v>28.687017285766824</v>
      </c>
      <c r="M12" s="516">
        <f>IF(ISBLANK(F12),NA(),F12/Population!E12*10000)</f>
        <v>30.827067669172934</v>
      </c>
      <c r="N12" s="516">
        <f>IF(ISBLANK(G12),NA(),G12/Population!F12*10000)</f>
        <v>42.105263157894733</v>
      </c>
      <c r="O12" s="516">
        <f>IF(ISBLANK(H12),NA(),H12/Population!G12*10000)</f>
        <v>39.852398523985237</v>
      </c>
      <c r="P12" s="517">
        <f>IF(ISBLANK(H12),"--",VLOOKUP(B12,$AA$12:$AC$30,3,FALSE))</f>
        <v>9</v>
      </c>
      <c r="Q12" s="518"/>
      <c r="R12" s="519">
        <v>10.6</v>
      </c>
      <c r="S12" s="520">
        <f t="shared" ref="S12:S32" si="1">(R12*$X$82)+$Y$82</f>
        <v>37.412419999999997</v>
      </c>
      <c r="T12" s="521">
        <f t="shared" ref="T12:T32" si="2">O12-S12</f>
        <v>2.4399785239852392</v>
      </c>
      <c r="U12" s="491"/>
      <c r="W12" s="522" t="s">
        <v>2</v>
      </c>
      <c r="X12" s="523">
        <v>1</v>
      </c>
      <c r="Y12" s="524">
        <f>O11</f>
        <v>2014</v>
      </c>
      <c r="Z12" s="773"/>
      <c r="AA12" s="512" t="s">
        <v>2</v>
      </c>
      <c r="AB12" s="516">
        <v>39.852398523985237</v>
      </c>
      <c r="AC12" s="525">
        <f>RANK(AB12,$AB$12:$AB$30)</f>
        <v>9</v>
      </c>
      <c r="AD12" s="522" t="s">
        <v>2</v>
      </c>
      <c r="AE12" s="471">
        <f>IF(ISBLANK(H12),0,Population!G12)</f>
        <v>27100</v>
      </c>
      <c r="AF12" s="471"/>
      <c r="AG12" s="471"/>
      <c r="AH12" s="471"/>
    </row>
    <row r="13" spans="1:34" ht="11.25" customHeight="1" x14ac:dyDescent="0.2">
      <c r="A13" s="487"/>
      <c r="B13" s="512" t="s">
        <v>84</v>
      </c>
      <c r="C13" s="497"/>
      <c r="D13" s="513">
        <v>364</v>
      </c>
      <c r="E13" s="513">
        <v>440</v>
      </c>
      <c r="F13" s="513">
        <v>308</v>
      </c>
      <c r="G13" s="513">
        <v>279</v>
      </c>
      <c r="H13" s="513">
        <v>288</v>
      </c>
      <c r="I13" s="514">
        <f t="shared" si="0"/>
        <v>-0.34545454545454546</v>
      </c>
      <c r="J13" s="515"/>
      <c r="K13" s="516">
        <f>IF(ISBLANK(D13),NA(),D13/Population!C13*10000)</f>
        <v>77.877620881471969</v>
      </c>
      <c r="L13" s="516">
        <f>IF(ISBLANK(E13),NA(),E13/Population!D13*10000)</f>
        <v>93.716719914802994</v>
      </c>
      <c r="M13" s="516">
        <f>IF(ISBLANK(F13),NA(),F13/Population!E13*10000)</f>
        <v>61.723446893787575</v>
      </c>
      <c r="N13" s="516">
        <f>IF(ISBLANK(G13),NA(),G13/Population!F13*10000)</f>
        <v>55.577689243027891</v>
      </c>
      <c r="O13" s="516">
        <f>IF(ISBLANK(H13),NA(),H13/Population!G13*10000)</f>
        <v>57.029702970297031</v>
      </c>
      <c r="P13" s="517">
        <f t="shared" ref="P13:P15" si="3">IF(ISBLANK(H13),"--",VLOOKUP(B13,$AA$12:$AC$30,3,FALSE))</f>
        <v>5</v>
      </c>
      <c r="Q13" s="518"/>
      <c r="R13" s="519">
        <v>23.2</v>
      </c>
      <c r="S13" s="520">
        <f t="shared" si="1"/>
        <v>44.79224</v>
      </c>
      <c r="T13" s="521">
        <f t="shared" si="2"/>
        <v>12.237462970297031</v>
      </c>
      <c r="U13" s="491"/>
      <c r="W13" s="522" t="s">
        <v>84</v>
      </c>
      <c r="X13" s="523">
        <v>2</v>
      </c>
      <c r="Y13" s="526">
        <f>O12</f>
        <v>39.852398523985237</v>
      </c>
      <c r="Z13" s="525" t="str">
        <f>B12</f>
        <v>Bracknell Forest</v>
      </c>
      <c r="AA13" s="512" t="s">
        <v>84</v>
      </c>
      <c r="AB13" s="516">
        <v>57.029702970297031</v>
      </c>
      <c r="AC13" s="525">
        <f t="shared" ref="AC13:AC30" si="4">RANK(AB13,$AB$12:$AB$30)</f>
        <v>5</v>
      </c>
      <c r="AD13" s="522" t="s">
        <v>84</v>
      </c>
      <c r="AE13" s="471">
        <f>IF(ISBLANK(H13),0,Population!G13)</f>
        <v>50500</v>
      </c>
      <c r="AF13" s="471"/>
      <c r="AG13" s="471"/>
      <c r="AH13" s="471"/>
    </row>
    <row r="14" spans="1:34" ht="11.25" customHeight="1" x14ac:dyDescent="0.2">
      <c r="A14" s="487"/>
      <c r="B14" s="512" t="s">
        <v>13</v>
      </c>
      <c r="C14" s="497"/>
      <c r="D14" s="513">
        <v>291</v>
      </c>
      <c r="E14" s="513">
        <v>368</v>
      </c>
      <c r="F14" s="513">
        <v>362</v>
      </c>
      <c r="G14" s="513">
        <v>190</v>
      </c>
      <c r="H14" s="513">
        <v>242</v>
      </c>
      <c r="I14" s="514">
        <f t="shared" si="0"/>
        <v>-0.34239130434782611</v>
      </c>
      <c r="J14" s="515"/>
      <c r="K14" s="516">
        <f>IF(ISBLANK(D14),NA(),D14/Population!C14*10000)</f>
        <v>25.370531822144727</v>
      </c>
      <c r="L14" s="516">
        <f>IF(ISBLANK(E14),NA(),E14/Population!D14*10000)</f>
        <v>31.925045545241606</v>
      </c>
      <c r="M14" s="516">
        <f>IF(ISBLANK(F14),NA(),F14/Population!E14*10000)</f>
        <v>31.341991341991342</v>
      </c>
      <c r="N14" s="516">
        <f>IF(ISBLANK(G14),NA(),G14/Population!F14*10000)</f>
        <v>16.33705932932072</v>
      </c>
      <c r="O14" s="516">
        <f>IF(ISBLANK(H14),NA(),H14/Population!G14*10000)</f>
        <v>20.578231292517007</v>
      </c>
      <c r="P14" s="517">
        <f t="shared" si="3"/>
        <v>18</v>
      </c>
      <c r="Q14" s="518"/>
      <c r="R14" s="519">
        <v>10.4</v>
      </c>
      <c r="S14" s="520">
        <f t="shared" si="1"/>
        <v>37.295279999999998</v>
      </c>
      <c r="T14" s="521">
        <f t="shared" si="2"/>
        <v>-16.717048707482991</v>
      </c>
      <c r="U14" s="491"/>
      <c r="W14" s="522" t="s">
        <v>13</v>
      </c>
      <c r="X14" s="523">
        <v>3</v>
      </c>
      <c r="Y14" s="526">
        <f>O13</f>
        <v>57.029702970297031</v>
      </c>
      <c r="Z14" s="525" t="str">
        <f>B13</f>
        <v>Brighton &amp; Hove</v>
      </c>
      <c r="AA14" s="512" t="s">
        <v>13</v>
      </c>
      <c r="AB14" s="516">
        <v>20.578231292517007</v>
      </c>
      <c r="AC14" s="525">
        <f t="shared" si="4"/>
        <v>18</v>
      </c>
      <c r="AD14" s="522" t="s">
        <v>13</v>
      </c>
      <c r="AE14" s="471">
        <f>IF(ISBLANK(H14),0,Population!G14)</f>
        <v>117600</v>
      </c>
      <c r="AF14" s="471"/>
      <c r="AG14" s="471"/>
      <c r="AH14" s="471"/>
    </row>
    <row r="15" spans="1:34" ht="11.25" customHeight="1" x14ac:dyDescent="0.2">
      <c r="A15" s="487"/>
      <c r="B15" s="512" t="s">
        <v>6</v>
      </c>
      <c r="C15" s="497"/>
      <c r="D15" s="513">
        <v>541</v>
      </c>
      <c r="E15" s="513">
        <v>620</v>
      </c>
      <c r="F15" s="513">
        <v>674</v>
      </c>
      <c r="G15" s="513">
        <v>546</v>
      </c>
      <c r="H15" s="513">
        <v>613</v>
      </c>
      <c r="I15" s="514">
        <f t="shared" si="0"/>
        <v>-1.1290322580645161E-2</v>
      </c>
      <c r="J15" s="515"/>
      <c r="K15" s="516">
        <f>IF(ISBLANK(D15),NA(),D15/Population!C15*10000)</f>
        <v>52.134528283704341</v>
      </c>
      <c r="L15" s="516">
        <f>IF(ISBLANK(E15),NA(),E15/Population!D15*10000)</f>
        <v>59.695744271134217</v>
      </c>
      <c r="M15" s="516">
        <f>IF(ISBLANK(F15),NA(),F15/Population!E15*10000)</f>
        <v>64.621284755512946</v>
      </c>
      <c r="N15" s="516">
        <f>IF(ISBLANK(G15),NA(),G15/Population!F15*10000)</f>
        <v>52.298850574712638</v>
      </c>
      <c r="O15" s="516">
        <f>IF(ISBLANK(H15),NA(),H15/Population!G15*10000)</f>
        <v>58.492366412213741</v>
      </c>
      <c r="P15" s="517">
        <f t="shared" si="3"/>
        <v>3</v>
      </c>
      <c r="Q15" s="518"/>
      <c r="R15" s="519">
        <v>18.100000000000001</v>
      </c>
      <c r="S15" s="520">
        <f t="shared" si="1"/>
        <v>41.805170000000004</v>
      </c>
      <c r="T15" s="521">
        <f t="shared" si="2"/>
        <v>16.687196412213737</v>
      </c>
      <c r="U15" s="491"/>
      <c r="W15" s="522" t="s">
        <v>6</v>
      </c>
      <c r="X15" s="523">
        <v>4</v>
      </c>
      <c r="Y15" s="526">
        <f>O14</f>
        <v>20.578231292517007</v>
      </c>
      <c r="Z15" s="525" t="str">
        <f>B14</f>
        <v>Buckinghamshire</v>
      </c>
      <c r="AA15" s="512" t="s">
        <v>6</v>
      </c>
      <c r="AB15" s="516">
        <v>58.492366412213741</v>
      </c>
      <c r="AC15" s="525">
        <f t="shared" si="4"/>
        <v>3</v>
      </c>
      <c r="AD15" s="522" t="s">
        <v>6</v>
      </c>
      <c r="AE15" s="471">
        <f>IF(ISBLANK(H15),0,Population!G15)</f>
        <v>104800</v>
      </c>
      <c r="AF15" s="471"/>
      <c r="AG15" s="471"/>
      <c r="AH15" s="471"/>
    </row>
    <row r="16" spans="1:34" ht="11.25" customHeight="1" x14ac:dyDescent="0.2">
      <c r="A16" s="487"/>
      <c r="B16" s="512" t="s">
        <v>7</v>
      </c>
      <c r="C16" s="497"/>
      <c r="D16" s="513">
        <v>538</v>
      </c>
      <c r="E16" s="513">
        <v>465</v>
      </c>
      <c r="F16" s="513">
        <v>407</v>
      </c>
      <c r="G16" s="513">
        <v>414</v>
      </c>
      <c r="H16" s="513">
        <v>448</v>
      </c>
      <c r="I16" s="514">
        <f t="shared" si="0"/>
        <v>-3.6559139784946237E-2</v>
      </c>
      <c r="J16" s="515"/>
      <c r="K16" s="516">
        <f>IF(ISBLANK(D16),NA(),D16/Population!C16*10000)</f>
        <v>43.513426075703656</v>
      </c>
      <c r="L16" s="516">
        <f>IF(ISBLANK(E16),NA(),E16/Population!D16*10000)</f>
        <v>37.515127067365874</v>
      </c>
      <c r="M16" s="516">
        <f>IF(ISBLANK(F16),NA(),F16/Population!E16*10000)</f>
        <v>33.306055646481177</v>
      </c>
      <c r="N16" s="516">
        <f>IF(ISBLANK(G16),NA(),G16/Population!F16*10000)</f>
        <v>33.795918367346943</v>
      </c>
      <c r="O16" s="516">
        <f>IF(ISBLANK(H16),NA(),H16/Population!G16*10000)</f>
        <v>36.511817440912793</v>
      </c>
      <c r="P16" s="527" t="s">
        <v>140</v>
      </c>
      <c r="Q16" s="518"/>
      <c r="R16" s="519">
        <v>14.7</v>
      </c>
      <c r="S16" s="520">
        <f t="shared" si="1"/>
        <v>39.813789999999997</v>
      </c>
      <c r="T16" s="521">
        <f t="shared" si="2"/>
        <v>-3.3019725590872042</v>
      </c>
      <c r="U16" s="491"/>
      <c r="W16" s="522" t="s">
        <v>7</v>
      </c>
      <c r="X16" s="523">
        <v>5</v>
      </c>
      <c r="Y16" s="526">
        <f>O15</f>
        <v>58.492366412213741</v>
      </c>
      <c r="Z16" s="525" t="str">
        <f>B15</f>
        <v>East Sussex</v>
      </c>
      <c r="AA16" s="512" t="s">
        <v>9</v>
      </c>
      <c r="AB16" s="516">
        <v>39.411138701667255</v>
      </c>
      <c r="AC16" s="525">
        <f t="shared" si="4"/>
        <v>10</v>
      </c>
      <c r="AD16" s="522" t="s">
        <v>7</v>
      </c>
      <c r="AE16" s="471">
        <f>IF(ISBLANK(H16),0,Population!G16)</f>
        <v>122700</v>
      </c>
      <c r="AF16" s="471"/>
      <c r="AG16" s="471"/>
      <c r="AH16" s="471"/>
    </row>
    <row r="17" spans="1:34" ht="11.25" customHeight="1" x14ac:dyDescent="0.2">
      <c r="A17" s="487"/>
      <c r="B17" s="512" t="s">
        <v>9</v>
      </c>
      <c r="C17" s="497"/>
      <c r="D17" s="513">
        <v>638</v>
      </c>
      <c r="E17" s="513">
        <v>732</v>
      </c>
      <c r="F17" s="513">
        <v>795</v>
      </c>
      <c r="G17" s="513">
        <v>909</v>
      </c>
      <c r="H17" s="513">
        <v>1111</v>
      </c>
      <c r="I17" s="514">
        <f t="shared" si="0"/>
        <v>0.51775956284153002</v>
      </c>
      <c r="J17" s="515"/>
      <c r="K17" s="516">
        <f>IF(ISBLANK(D17),NA(),D17/Population!C17*10000)</f>
        <v>23.17219336795845</v>
      </c>
      <c r="L17" s="516">
        <f>IF(ISBLANK(E17),NA(),E17/Population!D17*10000)</f>
        <v>26.575660760964276</v>
      </c>
      <c r="M17" s="516">
        <f>IF(ISBLANK(F17),NA(),F17/Population!E17*10000)</f>
        <v>28.372591006423985</v>
      </c>
      <c r="N17" s="516">
        <f>IF(ISBLANK(G17),NA(),G17/Population!F17*10000)</f>
        <v>32.360270558917762</v>
      </c>
      <c r="O17" s="516">
        <f>IF(ISBLANK(H17),NA(),H17/Population!G17*10000)</f>
        <v>39.411138701667255</v>
      </c>
      <c r="P17" s="517">
        <f t="shared" ref="P17:P31" si="5">IF(ISBLANK(H17),"--",VLOOKUP(B17,$AA$12:$AC$30,3,FALSE))</f>
        <v>10</v>
      </c>
      <c r="Q17" s="518"/>
      <c r="R17" s="519">
        <v>12.1</v>
      </c>
      <c r="S17" s="520">
        <f t="shared" si="1"/>
        <v>38.290970000000002</v>
      </c>
      <c r="T17" s="521">
        <f t="shared" si="2"/>
        <v>1.1201687016672537</v>
      </c>
      <c r="U17" s="491"/>
      <c r="W17" s="522" t="s">
        <v>9</v>
      </c>
      <c r="X17" s="523">
        <v>6</v>
      </c>
      <c r="Y17" s="526">
        <f t="shared" ref="Y17:Y31" si="6">O17</f>
        <v>39.411138701667255</v>
      </c>
      <c r="Z17" s="525" t="str">
        <f t="shared" ref="Z17:Z31" si="7">B17</f>
        <v>Hampshire</v>
      </c>
      <c r="AA17" s="512" t="s">
        <v>3</v>
      </c>
      <c r="AB17" s="516">
        <v>63.565891472868216</v>
      </c>
      <c r="AC17" s="525">
        <f t="shared" si="4"/>
        <v>2</v>
      </c>
      <c r="AD17" s="522" t="s">
        <v>9</v>
      </c>
      <c r="AE17" s="471">
        <f>IF(ISBLANK(H17),0,Population!G17)</f>
        <v>281900</v>
      </c>
      <c r="AF17" s="471"/>
      <c r="AG17" s="471"/>
      <c r="AH17" s="471"/>
    </row>
    <row r="18" spans="1:34" ht="11.25" customHeight="1" x14ac:dyDescent="0.2">
      <c r="A18" s="487"/>
      <c r="B18" s="512" t="s">
        <v>3</v>
      </c>
      <c r="C18" s="497"/>
      <c r="D18" s="513">
        <v>77</v>
      </c>
      <c r="E18" s="513"/>
      <c r="F18" s="513">
        <v>51</v>
      </c>
      <c r="G18" s="513">
        <v>101</v>
      </c>
      <c r="H18" s="513">
        <v>164</v>
      </c>
      <c r="I18" s="514" t="e">
        <f t="shared" si="0"/>
        <v>#DIV/0!</v>
      </c>
      <c r="J18" s="515"/>
      <c r="K18" s="516">
        <f>IF(ISBLANK(D18),NA(),D18/Population!C18*10000)</f>
        <v>29.144587433762304</v>
      </c>
      <c r="L18" s="516" t="e">
        <f>IF(ISBLANK(E18),NA(),E18/Population!D18*10000)</f>
        <v>#N/A</v>
      </c>
      <c r="M18" s="516">
        <f>IF(ISBLANK(F18),NA(),F18/Population!E18*10000)</f>
        <v>19.540229885057471</v>
      </c>
      <c r="N18" s="516">
        <f>IF(ISBLANK(G18),NA(),G18/Population!F18*10000)</f>
        <v>38.846153846153847</v>
      </c>
      <c r="O18" s="516">
        <f>IF(ISBLANK(H18),NA(),H18/Population!G18*10000)</f>
        <v>63.565891472868216</v>
      </c>
      <c r="P18" s="517">
        <f t="shared" si="5"/>
        <v>2</v>
      </c>
      <c r="Q18" s="518"/>
      <c r="R18" s="519">
        <v>20.8</v>
      </c>
      <c r="S18" s="520">
        <f t="shared" si="1"/>
        <v>43.386560000000003</v>
      </c>
      <c r="T18" s="521">
        <f t="shared" si="2"/>
        <v>20.179331472868213</v>
      </c>
      <c r="U18" s="491"/>
      <c r="W18" s="522" t="s">
        <v>3</v>
      </c>
      <c r="X18" s="523">
        <v>7</v>
      </c>
      <c r="Y18" s="526">
        <f t="shared" si="6"/>
        <v>63.565891472868216</v>
      </c>
      <c r="Z18" s="525" t="str">
        <f t="shared" si="7"/>
        <v>Isle of Wight</v>
      </c>
      <c r="AA18" s="512" t="s">
        <v>14</v>
      </c>
      <c r="AB18" s="516">
        <v>36.578624078624081</v>
      </c>
      <c r="AC18" s="525">
        <f t="shared" si="4"/>
        <v>12</v>
      </c>
      <c r="AD18" s="522" t="s">
        <v>3</v>
      </c>
      <c r="AE18" s="471">
        <f>IF(ISBLANK(H18),0,Population!G18)</f>
        <v>25800</v>
      </c>
      <c r="AF18" s="471"/>
      <c r="AG18" s="471"/>
      <c r="AH18" s="471"/>
    </row>
    <row r="19" spans="1:34" ht="11.25" customHeight="1" x14ac:dyDescent="0.2">
      <c r="A19" s="487"/>
      <c r="B19" s="512" t="s">
        <v>14</v>
      </c>
      <c r="C19" s="497"/>
      <c r="D19" s="513"/>
      <c r="E19" s="513">
        <v>1614</v>
      </c>
      <c r="F19" s="513">
        <v>953</v>
      </c>
      <c r="G19" s="513">
        <v>999</v>
      </c>
      <c r="H19" s="513">
        <v>1191</v>
      </c>
      <c r="I19" s="514">
        <f t="shared" si="0"/>
        <v>-0.26208178438661711</v>
      </c>
      <c r="J19" s="515"/>
      <c r="K19" s="516" t="e">
        <f>IF(ISBLANK(D19),NA(),D19/Population!C19*10000)</f>
        <v>#N/A</v>
      </c>
      <c r="L19" s="516">
        <f>IF(ISBLANK(E19),NA(),E19/Population!D19*10000)</f>
        <v>51.580326611485731</v>
      </c>
      <c r="M19" s="516">
        <f>IF(ISBLANK(F19),NA(),F19/Population!E19*10000)</f>
        <v>29.532073132940809</v>
      </c>
      <c r="N19" s="516">
        <f>IF(ISBLANK(G19),NA(),G19/Population!F19*10000)</f>
        <v>30.84285273232479</v>
      </c>
      <c r="O19" s="516">
        <f>IF(ISBLANK(H19),NA(),H19/Population!G19*10000)</f>
        <v>36.578624078624081</v>
      </c>
      <c r="P19" s="517">
        <f t="shared" si="5"/>
        <v>12</v>
      </c>
      <c r="Q19" s="518"/>
      <c r="R19" s="519">
        <v>17.8</v>
      </c>
      <c r="S19" s="520">
        <f t="shared" si="1"/>
        <v>41.629460000000002</v>
      </c>
      <c r="T19" s="521">
        <f t="shared" si="2"/>
        <v>-5.0508359213759206</v>
      </c>
      <c r="U19" s="491"/>
      <c r="W19" s="522" t="s">
        <v>14</v>
      </c>
      <c r="X19" s="523">
        <v>8</v>
      </c>
      <c r="Y19" s="526">
        <f t="shared" si="6"/>
        <v>36.578624078624081</v>
      </c>
      <c r="Z19" s="525" t="str">
        <f t="shared" si="7"/>
        <v>Kent</v>
      </c>
      <c r="AA19" s="512" t="s">
        <v>4</v>
      </c>
      <c r="AB19" s="516">
        <v>58.116883116883123</v>
      </c>
      <c r="AC19" s="525">
        <f t="shared" si="4"/>
        <v>4</v>
      </c>
      <c r="AD19" s="522" t="s">
        <v>14</v>
      </c>
      <c r="AE19" s="471">
        <f>IF(ISBLANK(H19),0,Population!G19)</f>
        <v>325600</v>
      </c>
      <c r="AF19" s="471"/>
      <c r="AG19" s="471"/>
      <c r="AH19" s="471"/>
    </row>
    <row r="20" spans="1:34" ht="11.25" customHeight="1" x14ac:dyDescent="0.2">
      <c r="A20" s="487"/>
      <c r="B20" s="512" t="s">
        <v>4</v>
      </c>
      <c r="C20" s="497"/>
      <c r="D20" s="513">
        <v>238</v>
      </c>
      <c r="E20" s="513">
        <v>286</v>
      </c>
      <c r="F20" s="513">
        <v>346</v>
      </c>
      <c r="G20" s="513">
        <v>200</v>
      </c>
      <c r="H20" s="513">
        <v>358</v>
      </c>
      <c r="I20" s="514">
        <f t="shared" si="0"/>
        <v>0.25174825174825177</v>
      </c>
      <c r="J20" s="515"/>
      <c r="K20" s="516">
        <f>IF(ISBLANK(D20),NA(),D20/Population!C20*10000)</f>
        <v>40.524433849821222</v>
      </c>
      <c r="L20" s="516">
        <f>IF(ISBLANK(E20),NA(),E20/Population!D20*10000)</f>
        <v>48.697428911970029</v>
      </c>
      <c r="M20" s="516">
        <f>IF(ISBLANK(F20),NA(),F20/Population!E20*10000)</f>
        <v>56.721311475409834</v>
      </c>
      <c r="N20" s="516">
        <f>IF(ISBLANK(G20),NA(),G20/Population!F20*10000)</f>
        <v>32.840722495894909</v>
      </c>
      <c r="O20" s="516">
        <f>IF(ISBLANK(H20),NA(),H20/Population!G20*10000)</f>
        <v>58.116883116883123</v>
      </c>
      <c r="P20" s="517">
        <f t="shared" si="5"/>
        <v>4</v>
      </c>
      <c r="Q20" s="518"/>
      <c r="R20" s="519">
        <v>21.6</v>
      </c>
      <c r="S20" s="520">
        <f t="shared" si="1"/>
        <v>43.855119999999999</v>
      </c>
      <c r="T20" s="521">
        <f t="shared" si="2"/>
        <v>14.261763116883124</v>
      </c>
      <c r="U20" s="491"/>
      <c r="W20" s="522" t="s">
        <v>4</v>
      </c>
      <c r="X20" s="523">
        <v>9</v>
      </c>
      <c r="Y20" s="526">
        <f t="shared" si="6"/>
        <v>58.116883116883123</v>
      </c>
      <c r="Z20" s="525" t="str">
        <f t="shared" si="7"/>
        <v>Medway</v>
      </c>
      <c r="AA20" s="512" t="s">
        <v>15</v>
      </c>
      <c r="AB20" s="516">
        <v>5.15625</v>
      </c>
      <c r="AC20" s="525">
        <f t="shared" si="4"/>
        <v>19</v>
      </c>
      <c r="AD20" s="522" t="s">
        <v>4</v>
      </c>
      <c r="AE20" s="471">
        <f>IF(ISBLANK(H20),0,Population!G20)</f>
        <v>61600</v>
      </c>
      <c r="AF20" s="471"/>
      <c r="AG20" s="471"/>
      <c r="AH20" s="471"/>
    </row>
    <row r="21" spans="1:34" ht="11.25" customHeight="1" x14ac:dyDescent="0.2">
      <c r="A21" s="487"/>
      <c r="B21" s="512" t="s">
        <v>15</v>
      </c>
      <c r="C21" s="497"/>
      <c r="D21" s="513">
        <v>66</v>
      </c>
      <c r="E21" s="513">
        <v>40</v>
      </c>
      <c r="F21" s="513">
        <v>55</v>
      </c>
      <c r="G21" s="513">
        <v>40</v>
      </c>
      <c r="H21" s="513">
        <v>33</v>
      </c>
      <c r="I21" s="514">
        <f t="shared" si="0"/>
        <v>-0.17499999999999999</v>
      </c>
      <c r="J21" s="515"/>
      <c r="K21" s="516">
        <f>IF(ISBLANK(D21),NA(),D21/Population!C21*10000)</f>
        <v>11.494252873563218</v>
      </c>
      <c r="L21" s="516">
        <f>IF(ISBLANK(E21),NA(),E21/Population!D21*10000)</f>
        <v>6.8212824010914055</v>
      </c>
      <c r="M21" s="516">
        <f>IF(ISBLANK(F21),NA(),F21/Population!E21*10000)</f>
        <v>8.870967741935484</v>
      </c>
      <c r="N21" s="516">
        <f>IF(ISBLANK(G21),NA(),G21/Population!F21*10000)</f>
        <v>6.3091482649842279</v>
      </c>
      <c r="O21" s="516">
        <f>IF(ISBLANK(H21),NA(),H21/Population!G21*10000)</f>
        <v>5.15625</v>
      </c>
      <c r="P21" s="517">
        <f t="shared" si="5"/>
        <v>19</v>
      </c>
      <c r="Q21" s="518"/>
      <c r="R21" s="519">
        <v>20.6</v>
      </c>
      <c r="S21" s="520">
        <f t="shared" si="1"/>
        <v>43.269420000000004</v>
      </c>
      <c r="T21" s="521">
        <f t="shared" si="2"/>
        <v>-38.113170000000004</v>
      </c>
      <c r="U21" s="491"/>
      <c r="W21" s="522" t="s">
        <v>15</v>
      </c>
      <c r="X21" s="523">
        <v>10</v>
      </c>
      <c r="Y21" s="526">
        <f t="shared" si="6"/>
        <v>5.15625</v>
      </c>
      <c r="Z21" s="525" t="str">
        <f t="shared" si="7"/>
        <v>Milton Keynes</v>
      </c>
      <c r="AA21" s="512" t="s">
        <v>16</v>
      </c>
      <c r="AB21" s="516">
        <v>35.923022095509623</v>
      </c>
      <c r="AC21" s="525">
        <f t="shared" si="4"/>
        <v>13</v>
      </c>
      <c r="AD21" s="522" t="s">
        <v>15</v>
      </c>
      <c r="AE21" s="471">
        <f>IF(ISBLANK(H21),0,Population!G21)</f>
        <v>64000</v>
      </c>
      <c r="AF21" s="471"/>
      <c r="AG21" s="471"/>
      <c r="AH21" s="471"/>
    </row>
    <row r="22" spans="1:34" ht="11.25" customHeight="1" x14ac:dyDescent="0.2">
      <c r="A22" s="487"/>
      <c r="B22" s="512" t="s">
        <v>16</v>
      </c>
      <c r="C22" s="497"/>
      <c r="D22" s="513">
        <v>266</v>
      </c>
      <c r="E22" s="513">
        <v>332</v>
      </c>
      <c r="F22" s="513">
        <v>364</v>
      </c>
      <c r="G22" s="513">
        <v>430</v>
      </c>
      <c r="H22" s="513">
        <v>504</v>
      </c>
      <c r="I22" s="514">
        <f t="shared" si="0"/>
        <v>0.51807228915662651</v>
      </c>
      <c r="J22" s="515"/>
      <c r="K22" s="516">
        <f>IF(ISBLANK(D22),NA(),D22/Population!C22*10000)</f>
        <v>19.34404770562141</v>
      </c>
      <c r="L22" s="516">
        <f>IF(ISBLANK(E22),NA(),E22/Population!D22*10000)</f>
        <v>23.971119133574007</v>
      </c>
      <c r="M22" s="516">
        <f>IF(ISBLANK(F22),NA(),F22/Population!E22*10000)</f>
        <v>26.376811594202898</v>
      </c>
      <c r="N22" s="516">
        <f>IF(ISBLANK(G22),NA(),G22/Population!F22*10000)</f>
        <v>30.890804597701148</v>
      </c>
      <c r="O22" s="516">
        <f>IF(ISBLANK(H22),NA(),H22/Population!G22*10000)</f>
        <v>35.923022095509623</v>
      </c>
      <c r="P22" s="517">
        <f t="shared" si="5"/>
        <v>13</v>
      </c>
      <c r="Q22" s="518"/>
      <c r="R22" s="519">
        <v>12.2</v>
      </c>
      <c r="S22" s="520">
        <f t="shared" si="1"/>
        <v>38.349539999999998</v>
      </c>
      <c r="T22" s="521">
        <f t="shared" si="2"/>
        <v>-2.4265179044903746</v>
      </c>
      <c r="U22" s="491"/>
      <c r="W22" s="522" t="s">
        <v>16</v>
      </c>
      <c r="X22" s="523">
        <v>11</v>
      </c>
      <c r="Y22" s="526">
        <f t="shared" si="6"/>
        <v>35.923022095509623</v>
      </c>
      <c r="Z22" s="525" t="str">
        <f t="shared" si="7"/>
        <v>Oxfordshire</v>
      </c>
      <c r="AA22" s="512" t="s">
        <v>17</v>
      </c>
      <c r="AB22" s="516">
        <v>54.929577464788736</v>
      </c>
      <c r="AC22" s="525">
        <f t="shared" si="4"/>
        <v>6</v>
      </c>
      <c r="AD22" s="522" t="s">
        <v>16</v>
      </c>
      <c r="AE22" s="471">
        <f>IF(ISBLANK(H22),0,Population!G22)</f>
        <v>140300</v>
      </c>
      <c r="AF22" s="471"/>
      <c r="AG22" s="471"/>
      <c r="AH22" s="471"/>
    </row>
    <row r="23" spans="1:34" ht="11.25" customHeight="1" x14ac:dyDescent="0.2">
      <c r="A23" s="487"/>
      <c r="B23" s="512" t="s">
        <v>17</v>
      </c>
      <c r="C23" s="497"/>
      <c r="D23" s="513">
        <v>171</v>
      </c>
      <c r="E23" s="513">
        <v>181</v>
      </c>
      <c r="F23" s="513">
        <v>180</v>
      </c>
      <c r="G23" s="513">
        <v>183</v>
      </c>
      <c r="H23" s="513">
        <v>234</v>
      </c>
      <c r="I23" s="514">
        <f t="shared" si="0"/>
        <v>0.29281767955801102</v>
      </c>
      <c r="J23" s="515"/>
      <c r="K23" s="516">
        <f>IF(ISBLANK(D23),NA(),D23/Population!C23*10000)</f>
        <v>44.566067240031273</v>
      </c>
      <c r="L23" s="516">
        <f>IF(ISBLANK(E23),NA(),E23/Population!D23*10000)</f>
        <v>46.952010376134893</v>
      </c>
      <c r="M23" s="516">
        <f>IF(ISBLANK(F23),NA(),F23/Population!E23*10000)</f>
        <v>42.352941176470587</v>
      </c>
      <c r="N23" s="516">
        <f>IF(ISBLANK(G23),NA(),G23/Population!F23*10000)</f>
        <v>43.262411347517727</v>
      </c>
      <c r="O23" s="516">
        <f>IF(ISBLANK(H23),NA(),H23/Population!G23*10000)</f>
        <v>54.929577464788736</v>
      </c>
      <c r="P23" s="517">
        <f t="shared" si="5"/>
        <v>6</v>
      </c>
      <c r="Q23" s="518"/>
      <c r="R23" s="519">
        <v>26.5</v>
      </c>
      <c r="S23" s="520">
        <f t="shared" si="1"/>
        <v>46.725050000000003</v>
      </c>
      <c r="T23" s="521">
        <f t="shared" si="2"/>
        <v>8.2045274647887325</v>
      </c>
      <c r="U23" s="491"/>
      <c r="W23" s="522" t="s">
        <v>17</v>
      </c>
      <c r="X23" s="523">
        <v>12</v>
      </c>
      <c r="Y23" s="526">
        <f t="shared" si="6"/>
        <v>54.929577464788736</v>
      </c>
      <c r="Z23" s="525" t="str">
        <f t="shared" si="7"/>
        <v>Portsmouth</v>
      </c>
      <c r="AA23" s="512" t="s">
        <v>5</v>
      </c>
      <c r="AB23" s="516">
        <v>44.380403458213252</v>
      </c>
      <c r="AC23" s="525">
        <f t="shared" si="4"/>
        <v>8</v>
      </c>
      <c r="AD23" s="522" t="s">
        <v>17</v>
      </c>
      <c r="AE23" s="471">
        <f>IF(ISBLANK(H23),0,Population!G23)</f>
        <v>42600</v>
      </c>
      <c r="AF23" s="471"/>
      <c r="AG23" s="471"/>
      <c r="AH23" s="471"/>
    </row>
    <row r="24" spans="1:34" ht="11.25" customHeight="1" x14ac:dyDescent="0.2">
      <c r="A24" s="487"/>
      <c r="B24" s="512" t="s">
        <v>5</v>
      </c>
      <c r="C24" s="497"/>
      <c r="D24" s="513">
        <v>158</v>
      </c>
      <c r="E24" s="513">
        <v>179</v>
      </c>
      <c r="F24" s="513">
        <v>194</v>
      </c>
      <c r="G24" s="513">
        <v>157</v>
      </c>
      <c r="H24" s="513">
        <v>154</v>
      </c>
      <c r="I24" s="514">
        <f t="shared" si="0"/>
        <v>-0.13966480446927373</v>
      </c>
      <c r="J24" s="515"/>
      <c r="K24" s="516">
        <f>IF(ISBLANK(D24),NA(),D24/Population!C24*10000)</f>
        <v>52.128010557571763</v>
      </c>
      <c r="L24" s="516">
        <f>IF(ISBLANK(E24),NA(),E24/Population!D24*10000)</f>
        <v>57.98509880142533</v>
      </c>
      <c r="M24" s="516">
        <f>IF(ISBLANK(F24),NA(),F24/Population!E24*10000)</f>
        <v>58.08383233532934</v>
      </c>
      <c r="N24" s="516">
        <f>IF(ISBLANK(G24),NA(),G24/Population!F24*10000)</f>
        <v>46.17647058823529</v>
      </c>
      <c r="O24" s="516">
        <f>IF(ISBLANK(H24),NA(),H24/Population!G24*10000)</f>
        <v>44.380403458213252</v>
      </c>
      <c r="P24" s="517">
        <f t="shared" si="5"/>
        <v>8</v>
      </c>
      <c r="Q24" s="518"/>
      <c r="R24" s="519">
        <v>23.2</v>
      </c>
      <c r="S24" s="520">
        <f t="shared" si="1"/>
        <v>44.79224</v>
      </c>
      <c r="T24" s="521">
        <f t="shared" si="2"/>
        <v>-0.411836541786748</v>
      </c>
      <c r="U24" s="491"/>
      <c r="W24" s="522" t="s">
        <v>5</v>
      </c>
      <c r="X24" s="523">
        <v>13</v>
      </c>
      <c r="Y24" s="526">
        <f t="shared" si="6"/>
        <v>44.380403458213252</v>
      </c>
      <c r="Z24" s="525" t="str">
        <f t="shared" si="7"/>
        <v>Reading</v>
      </c>
      <c r="AA24" s="512" t="s">
        <v>18</v>
      </c>
      <c r="AB24" s="516">
        <v>65.552699228791781</v>
      </c>
      <c r="AC24" s="525">
        <f t="shared" si="4"/>
        <v>1</v>
      </c>
      <c r="AD24" s="522" t="s">
        <v>5</v>
      </c>
      <c r="AE24" s="471">
        <f>IF(ISBLANK(H24),0,Population!G24)</f>
        <v>34700</v>
      </c>
      <c r="AF24" s="471"/>
      <c r="AG24" s="471"/>
      <c r="AH24" s="471"/>
    </row>
    <row r="25" spans="1:34" ht="11.25" customHeight="1" x14ac:dyDescent="0.2">
      <c r="A25" s="487"/>
      <c r="B25" s="512" t="s">
        <v>18</v>
      </c>
      <c r="C25" s="497"/>
      <c r="D25" s="513">
        <v>118</v>
      </c>
      <c r="E25" s="513">
        <v>142</v>
      </c>
      <c r="F25" s="513">
        <v>209</v>
      </c>
      <c r="G25" s="513">
        <v>147</v>
      </c>
      <c r="H25" s="513">
        <v>255</v>
      </c>
      <c r="I25" s="514">
        <f t="shared" si="0"/>
        <v>0.79577464788732399</v>
      </c>
      <c r="J25" s="515"/>
      <c r="K25" s="516">
        <f>IF(ISBLANK(D25),NA(),D25/Population!C25*10000)</f>
        <v>38.336582196231319</v>
      </c>
      <c r="L25" s="516">
        <f>IF(ISBLANK(E25),NA(),E25/Population!D25*10000)</f>
        <v>44.752600063031828</v>
      </c>
      <c r="M25" s="516">
        <f>IF(ISBLANK(F25),NA(),F25/Population!E25*10000)</f>
        <v>55.882352941176471</v>
      </c>
      <c r="N25" s="516">
        <f>IF(ISBLANK(G25),NA(),G25/Population!F25*10000)</f>
        <v>38.684210526315795</v>
      </c>
      <c r="O25" s="516">
        <f>IF(ISBLANK(H25),NA(),H25/Population!G25*10000)</f>
        <v>65.552699228791781</v>
      </c>
      <c r="P25" s="517">
        <f t="shared" si="5"/>
        <v>1</v>
      </c>
      <c r="Q25" s="518"/>
      <c r="R25" s="519">
        <v>26.7</v>
      </c>
      <c r="S25" s="520">
        <f t="shared" si="1"/>
        <v>46.842190000000002</v>
      </c>
      <c r="T25" s="521">
        <f t="shared" si="2"/>
        <v>18.710509228791778</v>
      </c>
      <c r="U25" s="491"/>
      <c r="W25" s="522" t="s">
        <v>18</v>
      </c>
      <c r="X25" s="523">
        <v>14</v>
      </c>
      <c r="Y25" s="526">
        <f t="shared" si="6"/>
        <v>65.552699228791781</v>
      </c>
      <c r="Z25" s="525" t="str">
        <f t="shared" si="7"/>
        <v>Slough</v>
      </c>
      <c r="AA25" s="512" t="s">
        <v>19</v>
      </c>
      <c r="AB25" s="516">
        <v>49.789029535864984</v>
      </c>
      <c r="AC25" s="525">
        <f t="shared" si="4"/>
        <v>7</v>
      </c>
      <c r="AD25" s="522" t="s">
        <v>18</v>
      </c>
      <c r="AE25" s="471">
        <f>IF(ISBLANK(H25),0,Population!G25)</f>
        <v>38900</v>
      </c>
      <c r="AF25" s="471"/>
      <c r="AG25" s="471"/>
      <c r="AH25" s="471"/>
    </row>
    <row r="26" spans="1:34" ht="11.25" customHeight="1" x14ac:dyDescent="0.2">
      <c r="A26" s="487"/>
      <c r="B26" s="512" t="s">
        <v>19</v>
      </c>
      <c r="C26" s="497"/>
      <c r="D26" s="513">
        <v>179</v>
      </c>
      <c r="E26" s="513">
        <v>279</v>
      </c>
      <c r="F26" s="513">
        <v>269</v>
      </c>
      <c r="G26" s="513">
        <v>232</v>
      </c>
      <c r="H26" s="513">
        <v>236</v>
      </c>
      <c r="I26" s="514">
        <f t="shared" si="0"/>
        <v>-0.15412186379928317</v>
      </c>
      <c r="J26" s="515"/>
      <c r="K26" s="516">
        <f>IF(ISBLANK(D26),NA(),D26/Population!C26*10000)</f>
        <v>41.253745102558199</v>
      </c>
      <c r="L26" s="516">
        <f>IF(ISBLANK(E26),NA(),E26/Population!D26*10000)</f>
        <v>64.40443213296399</v>
      </c>
      <c r="M26" s="516">
        <f>IF(ISBLANK(F26),NA(),F26/Population!E26*10000)</f>
        <v>58.225108225108229</v>
      </c>
      <c r="N26" s="516">
        <f>IF(ISBLANK(G26),NA(),G26/Population!F26*10000)</f>
        <v>49.892473118279568</v>
      </c>
      <c r="O26" s="516">
        <f>IF(ISBLANK(H26),NA(),H26/Population!G26*10000)</f>
        <v>49.789029535864984</v>
      </c>
      <c r="P26" s="517">
        <f t="shared" si="5"/>
        <v>7</v>
      </c>
      <c r="Q26" s="518"/>
      <c r="R26" s="519">
        <v>28.9</v>
      </c>
      <c r="S26" s="520">
        <f t="shared" si="1"/>
        <v>48.13073</v>
      </c>
      <c r="T26" s="521">
        <f t="shared" si="2"/>
        <v>1.6582995358649839</v>
      </c>
      <c r="U26" s="491"/>
      <c r="W26" s="522" t="s">
        <v>19</v>
      </c>
      <c r="X26" s="523">
        <v>15</v>
      </c>
      <c r="Y26" s="526">
        <f t="shared" si="6"/>
        <v>49.789029535864984</v>
      </c>
      <c r="Z26" s="525" t="str">
        <f t="shared" si="7"/>
        <v>Southampton</v>
      </c>
      <c r="AA26" s="512" t="s">
        <v>10</v>
      </c>
      <c r="AB26" s="516">
        <v>36.706349206349209</v>
      </c>
      <c r="AC26" s="525">
        <f t="shared" si="4"/>
        <v>11</v>
      </c>
      <c r="AD26" s="522" t="s">
        <v>19</v>
      </c>
      <c r="AE26" s="471">
        <f>IF(ISBLANK(H26),0,Population!G26)</f>
        <v>47400</v>
      </c>
      <c r="AF26" s="471"/>
      <c r="AG26" s="471"/>
      <c r="AH26" s="471"/>
    </row>
    <row r="27" spans="1:34" ht="11.25" customHeight="1" x14ac:dyDescent="0.2">
      <c r="A27" s="487"/>
      <c r="B27" s="512" t="s">
        <v>10</v>
      </c>
      <c r="C27" s="497"/>
      <c r="D27" s="513">
        <v>521</v>
      </c>
      <c r="E27" s="513">
        <v>631</v>
      </c>
      <c r="F27" s="513">
        <v>794</v>
      </c>
      <c r="G27" s="513">
        <v>890</v>
      </c>
      <c r="H27" s="513">
        <v>925</v>
      </c>
      <c r="I27" s="514">
        <f t="shared" si="0"/>
        <v>0.46592709984152142</v>
      </c>
      <c r="J27" s="515"/>
      <c r="K27" s="516">
        <f>IF(ISBLANK(D27),NA(),D27/Population!C27*10000)</f>
        <v>21.443859071452092</v>
      </c>
      <c r="L27" s="516">
        <f>IF(ISBLANK(E27),NA(),E27/Population!D27*10000)</f>
        <v>25.641025641025642</v>
      </c>
      <c r="M27" s="516">
        <f>IF(ISBLANK(F27),NA(),F27/Population!E27*10000)</f>
        <v>32.145748987854248</v>
      </c>
      <c r="N27" s="516">
        <f>IF(ISBLANK(G27),NA(),G27/Population!F27*10000)</f>
        <v>35.657051282051285</v>
      </c>
      <c r="O27" s="516">
        <f>IF(ISBLANK(H27),NA(),H27/Population!G27*10000)</f>
        <v>36.706349206349209</v>
      </c>
      <c r="P27" s="517">
        <f t="shared" si="5"/>
        <v>11</v>
      </c>
      <c r="Q27" s="518"/>
      <c r="R27" s="519">
        <v>10</v>
      </c>
      <c r="S27" s="520">
        <f t="shared" si="1"/>
        <v>37.061</v>
      </c>
      <c r="T27" s="521">
        <f t="shared" si="2"/>
        <v>-0.35465079365079077</v>
      </c>
      <c r="U27" s="491"/>
      <c r="W27" s="522" t="s">
        <v>10</v>
      </c>
      <c r="X27" s="523">
        <v>16</v>
      </c>
      <c r="Y27" s="526">
        <f t="shared" si="6"/>
        <v>36.706349206349209</v>
      </c>
      <c r="Z27" s="525" t="str">
        <f t="shared" si="7"/>
        <v>Surrey</v>
      </c>
      <c r="AA27" s="512" t="s">
        <v>20</v>
      </c>
      <c r="AB27" s="516">
        <v>29.971988795518207</v>
      </c>
      <c r="AC27" s="525">
        <f t="shared" si="4"/>
        <v>14</v>
      </c>
      <c r="AD27" s="522" t="s">
        <v>10</v>
      </c>
      <c r="AE27" s="471">
        <f>IF(ISBLANK(H27),0,Population!G27)</f>
        <v>252000</v>
      </c>
      <c r="AF27" s="471"/>
      <c r="AG27" s="471"/>
      <c r="AH27" s="471"/>
    </row>
    <row r="28" spans="1:34" ht="11.25" customHeight="1" x14ac:dyDescent="0.2">
      <c r="A28" s="487"/>
      <c r="B28" s="512" t="s">
        <v>20</v>
      </c>
      <c r="C28" s="497"/>
      <c r="D28" s="513">
        <v>66</v>
      </c>
      <c r="E28" s="513">
        <v>100</v>
      </c>
      <c r="F28" s="513">
        <v>80</v>
      </c>
      <c r="G28" s="513">
        <v>82</v>
      </c>
      <c r="H28" s="513">
        <v>107</v>
      </c>
      <c r="I28" s="514">
        <f t="shared" si="0"/>
        <v>7.0000000000000007E-2</v>
      </c>
      <c r="J28" s="515"/>
      <c r="K28" s="516">
        <f>IF(ISBLANK(D28),NA(),D28/Population!C28*10000)</f>
        <v>18.027861240098336</v>
      </c>
      <c r="L28" s="516">
        <f>IF(ISBLANK(E28),NA(),E28/Population!D28*10000)</f>
        <v>27.218290691344585</v>
      </c>
      <c r="M28" s="516">
        <f>IF(ISBLANK(F28),NA(),F28/Population!E28*10000)</f>
        <v>22.598870056497177</v>
      </c>
      <c r="N28" s="516">
        <f>IF(ISBLANK(G28),NA(),G28/Population!F28*10000)</f>
        <v>22.841225626740947</v>
      </c>
      <c r="O28" s="516">
        <f>IF(ISBLANK(H28),NA(),H28/Population!G28*10000)</f>
        <v>29.971988795518207</v>
      </c>
      <c r="P28" s="517">
        <f t="shared" si="5"/>
        <v>14</v>
      </c>
      <c r="Q28" s="518"/>
      <c r="R28" s="519">
        <v>10.4</v>
      </c>
      <c r="S28" s="520">
        <f t="shared" si="1"/>
        <v>37.295279999999998</v>
      </c>
      <c r="T28" s="521">
        <f t="shared" si="2"/>
        <v>-7.3232912044817908</v>
      </c>
      <c r="U28" s="491"/>
      <c r="W28" s="522" t="s">
        <v>20</v>
      </c>
      <c r="X28" s="523">
        <v>17</v>
      </c>
      <c r="Y28" s="526">
        <f t="shared" si="6"/>
        <v>29.971988795518207</v>
      </c>
      <c r="Z28" s="525" t="str">
        <f t="shared" si="7"/>
        <v>West Berkshire</v>
      </c>
      <c r="AA28" s="512" t="s">
        <v>8</v>
      </c>
      <c r="AB28" s="516">
        <v>29.281437125748504</v>
      </c>
      <c r="AC28" s="525">
        <f t="shared" si="4"/>
        <v>15</v>
      </c>
      <c r="AD28" s="522" t="s">
        <v>20</v>
      </c>
      <c r="AE28" s="471">
        <f>IF(ISBLANK(H28),0,Population!G28)</f>
        <v>35700</v>
      </c>
      <c r="AF28" s="471"/>
      <c r="AG28" s="471"/>
      <c r="AH28" s="471"/>
    </row>
    <row r="29" spans="1:34" ht="11.25" customHeight="1" x14ac:dyDescent="0.2">
      <c r="A29" s="487"/>
      <c r="B29" s="512" t="s">
        <v>8</v>
      </c>
      <c r="C29" s="497"/>
      <c r="D29" s="513">
        <v>491</v>
      </c>
      <c r="E29" s="513">
        <v>495</v>
      </c>
      <c r="F29" s="513">
        <v>396</v>
      </c>
      <c r="G29" s="513">
        <v>379</v>
      </c>
      <c r="H29" s="513">
        <v>489</v>
      </c>
      <c r="I29" s="514">
        <f t="shared" si="0"/>
        <v>-1.2121212121212121E-2</v>
      </c>
      <c r="J29" s="515"/>
      <c r="K29" s="516">
        <f>IF(ISBLANK(D29),NA(),D29/Population!C29*10000)</f>
        <v>29.853468717699279</v>
      </c>
      <c r="L29" s="516">
        <f>IF(ISBLANK(E29),NA(),E29/Population!D29*10000)</f>
        <v>29.969122722043952</v>
      </c>
      <c r="M29" s="516">
        <f>IF(ISBLANK(F29),NA(),F29/Population!E29*10000)</f>
        <v>24.087591240875913</v>
      </c>
      <c r="N29" s="516">
        <f>IF(ISBLANK(G29),NA(),G29/Population!F29*10000)</f>
        <v>22.886473429951693</v>
      </c>
      <c r="O29" s="516">
        <f>IF(ISBLANK(H29),NA(),H29/Population!G29*10000)</f>
        <v>29.281437125748504</v>
      </c>
      <c r="P29" s="517">
        <f t="shared" si="5"/>
        <v>15</v>
      </c>
      <c r="Q29" s="518"/>
      <c r="R29" s="519">
        <v>13.2</v>
      </c>
      <c r="S29" s="520">
        <f t="shared" si="1"/>
        <v>38.93524</v>
      </c>
      <c r="T29" s="521">
        <f t="shared" si="2"/>
        <v>-9.6538028742514967</v>
      </c>
      <c r="U29" s="491"/>
      <c r="W29" s="522" t="s">
        <v>8</v>
      </c>
      <c r="X29" s="523">
        <v>18</v>
      </c>
      <c r="Y29" s="526">
        <f t="shared" si="6"/>
        <v>29.281437125748504</v>
      </c>
      <c r="Z29" s="525" t="str">
        <f t="shared" si="7"/>
        <v>West Sussex</v>
      </c>
      <c r="AA29" s="512" t="s">
        <v>83</v>
      </c>
      <c r="AB29" s="516">
        <v>26.726726726726728</v>
      </c>
      <c r="AC29" s="525">
        <f t="shared" si="4"/>
        <v>16</v>
      </c>
      <c r="AD29" s="522" t="s">
        <v>8</v>
      </c>
      <c r="AE29" s="471">
        <f>IF(ISBLANK(H29),0,Population!G29)</f>
        <v>167000</v>
      </c>
      <c r="AF29" s="471"/>
      <c r="AG29" s="471"/>
      <c r="AH29" s="471"/>
    </row>
    <row r="30" spans="1:34" ht="11.25" customHeight="1" x14ac:dyDescent="0.2">
      <c r="A30" s="487"/>
      <c r="B30" s="512" t="s">
        <v>83</v>
      </c>
      <c r="C30" s="497"/>
      <c r="D30" s="513">
        <v>69</v>
      </c>
      <c r="E30" s="513">
        <v>90</v>
      </c>
      <c r="F30" s="513">
        <v>101</v>
      </c>
      <c r="G30" s="513">
        <v>68</v>
      </c>
      <c r="H30" s="513">
        <v>89</v>
      </c>
      <c r="I30" s="514">
        <f t="shared" si="0"/>
        <v>-1.1111111111111112E-2</v>
      </c>
      <c r="J30" s="515"/>
      <c r="K30" s="516">
        <f>IF(ISBLANK(D30),NA(),D30/Population!C30*10000)</f>
        <v>20.677255019478572</v>
      </c>
      <c r="L30" s="516">
        <f>IF(ISBLANK(E30),NA(),E30/Population!D30*10000)</f>
        <v>26.4861683343143</v>
      </c>
      <c r="M30" s="516">
        <f>IF(ISBLANK(F30),NA(),F30/Population!E30*10000)</f>
        <v>30.981595092024541</v>
      </c>
      <c r="N30" s="516">
        <f>IF(ISBLANK(G30),NA(),G30/Population!F30*10000)</f>
        <v>20.543806646525681</v>
      </c>
      <c r="O30" s="516">
        <f>IF(ISBLANK(H30),NA(),H30/Population!G30*10000)</f>
        <v>26.726726726726728</v>
      </c>
      <c r="P30" s="517">
        <f t="shared" si="5"/>
        <v>16</v>
      </c>
      <c r="Q30" s="518"/>
      <c r="R30" s="519">
        <v>9.1</v>
      </c>
      <c r="S30" s="520">
        <f t="shared" si="1"/>
        <v>36.53387</v>
      </c>
      <c r="T30" s="521">
        <f t="shared" si="2"/>
        <v>-9.8071432732732724</v>
      </c>
      <c r="U30" s="491"/>
      <c r="W30" s="522" t="s">
        <v>83</v>
      </c>
      <c r="X30" s="523">
        <v>19</v>
      </c>
      <c r="Y30" s="526">
        <f t="shared" si="6"/>
        <v>26.726726726726728</v>
      </c>
      <c r="Z30" s="525" t="str">
        <f t="shared" si="7"/>
        <v>Windsor &amp; Maidenhead</v>
      </c>
      <c r="AA30" s="512" t="s">
        <v>21</v>
      </c>
      <c r="AB30" s="516">
        <v>26.243093922651934</v>
      </c>
      <c r="AC30" s="525">
        <f t="shared" si="4"/>
        <v>17</v>
      </c>
      <c r="AD30" s="522" t="s">
        <v>83</v>
      </c>
      <c r="AE30" s="471">
        <f>IF(ISBLANK(H30),0,Population!G30)</f>
        <v>33300</v>
      </c>
      <c r="AF30" s="471"/>
      <c r="AG30" s="471"/>
      <c r="AH30" s="471"/>
    </row>
    <row r="31" spans="1:34" ht="11.25" customHeight="1" x14ac:dyDescent="0.2">
      <c r="A31" s="487"/>
      <c r="B31" s="512" t="s">
        <v>21</v>
      </c>
      <c r="C31" s="497"/>
      <c r="D31" s="513">
        <v>54</v>
      </c>
      <c r="E31" s="513">
        <v>83</v>
      </c>
      <c r="F31" s="513">
        <v>66</v>
      </c>
      <c r="G31" s="513">
        <v>65</v>
      </c>
      <c r="H31" s="513">
        <v>95</v>
      </c>
      <c r="I31" s="514">
        <f t="shared" si="0"/>
        <v>0.14457831325301204</v>
      </c>
      <c r="J31" s="515"/>
      <c r="K31" s="516">
        <f>IF(ISBLANK(D31),NA(),D31/Population!C31*10000)</f>
        <v>14.983351831298556</v>
      </c>
      <c r="L31" s="516">
        <f>IF(ISBLANK(E31),NA(),E31/Population!D31*10000)</f>
        <v>22.95353982300885</v>
      </c>
      <c r="M31" s="516">
        <f>IF(ISBLANK(F31),NA(),F31/Population!E31*10000)</f>
        <v>18.539325842696631</v>
      </c>
      <c r="N31" s="516">
        <f>IF(ISBLANK(G31),NA(),G31/Population!F31*10000)</f>
        <v>18.156424581005588</v>
      </c>
      <c r="O31" s="516">
        <f>IF(ISBLANK(H31),NA(),H31/Population!G31*10000)</f>
        <v>26.243093922651934</v>
      </c>
      <c r="P31" s="517">
        <f t="shared" si="5"/>
        <v>17</v>
      </c>
      <c r="Q31" s="518"/>
      <c r="R31" s="519">
        <v>6.6</v>
      </c>
      <c r="S31" s="520">
        <f t="shared" si="1"/>
        <v>35.06962</v>
      </c>
      <c r="T31" s="521">
        <f t="shared" si="2"/>
        <v>-8.8265260773480669</v>
      </c>
      <c r="U31" s="491"/>
      <c r="W31" s="522" t="s">
        <v>21</v>
      </c>
      <c r="X31" s="523">
        <v>20</v>
      </c>
      <c r="Y31" s="526">
        <f t="shared" si="6"/>
        <v>26.243093922651934</v>
      </c>
      <c r="Z31" s="525" t="str">
        <f t="shared" si="7"/>
        <v>Wokingham</v>
      </c>
      <c r="AA31" s="526"/>
      <c r="AB31" s="526"/>
      <c r="AC31" s="526"/>
      <c r="AD31" s="522" t="s">
        <v>21</v>
      </c>
      <c r="AE31" s="471">
        <f>IF(ISBLANK(H31),0,Population!G31)</f>
        <v>36200</v>
      </c>
      <c r="AF31" s="471"/>
      <c r="AG31" s="471"/>
      <c r="AH31" s="471"/>
    </row>
    <row r="32" spans="1:34" ht="11.25" customHeight="1" x14ac:dyDescent="0.2">
      <c r="A32" s="487"/>
      <c r="B32" s="528" t="s">
        <v>119</v>
      </c>
      <c r="C32" s="497"/>
      <c r="D32" s="529">
        <v>4378</v>
      </c>
      <c r="E32" s="529">
        <v>6690</v>
      </c>
      <c r="F32" s="529">
        <v>6279</v>
      </c>
      <c r="G32" s="529">
        <v>6009</v>
      </c>
      <c r="H32" s="529">
        <f>SUM(H12:H15,H17:H31)</f>
        <v>7196</v>
      </c>
      <c r="I32" s="530">
        <f t="shared" si="0"/>
        <v>7.5635276532137516E-2</v>
      </c>
      <c r="J32" s="515"/>
      <c r="K32" s="531">
        <f>IF(ISBLANK(D32),NA(),D32/Population!C32*10000)</f>
        <v>24.118554429263991</v>
      </c>
      <c r="L32" s="531">
        <f>IF(ISBLANK(E32),NA(),E32/Population!D32*10000)</f>
        <v>36.631440617642227</v>
      </c>
      <c r="M32" s="531">
        <f>IF(ISBLANK(F32),NA(),F32/Population!E32*10000)</f>
        <v>33.743551160791057</v>
      </c>
      <c r="N32" s="531">
        <f>IF(ISBLANK(G32),NA(),G32/Population!F32*10000)</f>
        <v>32.08907401473887</v>
      </c>
      <c r="O32" s="531">
        <f>IF(ISBLANK(H32),NA(),H32/Population!G32*10000)</f>
        <v>38.138647445410221</v>
      </c>
      <c r="P32" s="532" t="s">
        <v>140</v>
      </c>
      <c r="Q32" s="518"/>
      <c r="R32" s="533">
        <v>15.1</v>
      </c>
      <c r="S32" s="534">
        <f t="shared" si="1"/>
        <v>40.048070000000003</v>
      </c>
      <c r="T32" s="535">
        <f t="shared" si="2"/>
        <v>-1.9094225545897814</v>
      </c>
      <c r="U32" s="491"/>
      <c r="W32" s="511"/>
      <c r="X32" s="511"/>
      <c r="Y32" s="511"/>
      <c r="Z32" s="511"/>
      <c r="AA32" s="526"/>
      <c r="AB32" s="526"/>
      <c r="AC32" s="526"/>
      <c r="AD32" s="471" t="s">
        <v>119</v>
      </c>
      <c r="AE32" s="471">
        <f>SUM(AE12:AE15,AE17:AE31)</f>
        <v>1887000</v>
      </c>
      <c r="AF32" s="471"/>
      <c r="AG32" s="471"/>
      <c r="AH32" s="471"/>
    </row>
    <row r="33" spans="1:34" ht="11.25" customHeight="1" x14ac:dyDescent="0.2">
      <c r="A33" s="487"/>
      <c r="B33" s="536" t="s">
        <v>101</v>
      </c>
      <c r="C33" s="497"/>
      <c r="D33" s="537">
        <v>39100</v>
      </c>
      <c r="E33" s="537">
        <v>42700</v>
      </c>
      <c r="F33" s="537">
        <v>42900</v>
      </c>
      <c r="G33" s="537">
        <v>43100</v>
      </c>
      <c r="H33" s="537">
        <v>48300</v>
      </c>
      <c r="I33" s="538">
        <f t="shared" si="0"/>
        <v>0.13114754098360656</v>
      </c>
      <c r="J33" s="515"/>
      <c r="K33" s="539">
        <f>IF(ISBLANK(D33),NA(),D33/Population!C33*10000)</f>
        <v>35.505752658391067</v>
      </c>
      <c r="L33" s="539">
        <f>IF(ISBLANK(E33),NA(),E33/Population!D33*10000)</f>
        <v>38.658627120792367</v>
      </c>
      <c r="M33" s="539">
        <f>IF(ISBLANK(F33),NA(),F33/Population!E33*10000)</f>
        <v>37.828019187358919</v>
      </c>
      <c r="N33" s="539">
        <f>IF(ISBLANK(G33),NA(),G33/Population!F33*10000)</f>
        <v>37.815310375082255</v>
      </c>
      <c r="O33" s="539">
        <f>IF(ISBLANK(H33),NA(),H33/Population!G33*10000)</f>
        <v>42.077202519405169</v>
      </c>
      <c r="P33" s="540" t="s">
        <v>140</v>
      </c>
      <c r="Q33" s="518"/>
      <c r="R33" s="541">
        <v>21.8</v>
      </c>
      <c r="S33" s="542" t="s">
        <v>140</v>
      </c>
      <c r="T33" s="543" t="s">
        <v>140</v>
      </c>
      <c r="U33" s="491"/>
      <c r="W33" s="511"/>
      <c r="X33" s="511"/>
      <c r="Y33" s="511"/>
      <c r="Z33" s="511"/>
      <c r="AA33" s="511"/>
      <c r="AB33" s="471"/>
      <c r="AC33" s="471"/>
      <c r="AD33" s="471"/>
      <c r="AE33" s="471"/>
      <c r="AF33" s="471"/>
      <c r="AG33" s="471"/>
      <c r="AH33" s="471"/>
    </row>
    <row r="34" spans="1:34" ht="11.25" customHeight="1" x14ac:dyDescent="0.2">
      <c r="A34" s="487"/>
      <c r="C34" s="544"/>
      <c r="D34" s="545"/>
      <c r="E34" s="545"/>
      <c r="F34" s="545"/>
      <c r="G34" s="545"/>
      <c r="H34" s="545"/>
      <c r="I34" s="545"/>
      <c r="J34" s="545"/>
      <c r="K34" s="488"/>
      <c r="L34" s="546"/>
      <c r="M34" s="546"/>
      <c r="N34" s="546"/>
      <c r="O34" s="546"/>
      <c r="P34" s="546"/>
      <c r="Q34" s="546"/>
      <c r="R34" s="546"/>
      <c r="S34" s="546"/>
      <c r="T34" s="546"/>
      <c r="U34" s="491"/>
      <c r="W34" s="547"/>
      <c r="X34" s="547"/>
      <c r="Y34" s="511"/>
      <c r="Z34" s="511"/>
      <c r="AA34" s="511"/>
      <c r="AB34" s="471"/>
      <c r="AC34" s="471"/>
      <c r="AD34" s="471"/>
      <c r="AE34" s="471"/>
      <c r="AF34" s="471"/>
      <c r="AG34" s="471"/>
      <c r="AH34" s="471"/>
    </row>
    <row r="35" spans="1:34" ht="11.25" customHeight="1" x14ac:dyDescent="0.2">
      <c r="A35" s="487"/>
      <c r="K35" s="488"/>
      <c r="L35" s="546"/>
      <c r="M35" s="546"/>
      <c r="N35" s="546"/>
      <c r="O35" s="546"/>
      <c r="P35" s="546"/>
      <c r="Q35" s="546"/>
      <c r="R35" s="546"/>
      <c r="S35" s="546"/>
      <c r="T35" s="546"/>
      <c r="U35" s="491"/>
      <c r="W35" s="547"/>
      <c r="X35" s="547"/>
      <c r="Y35" s="511"/>
      <c r="Z35" s="511"/>
      <c r="AA35" s="511"/>
      <c r="AB35" s="471"/>
      <c r="AC35" s="471"/>
      <c r="AD35" s="471"/>
      <c r="AE35" s="471"/>
      <c r="AF35" s="471"/>
      <c r="AG35" s="471"/>
      <c r="AH35" s="471"/>
    </row>
    <row r="36" spans="1:34" ht="11.25" customHeight="1" x14ac:dyDescent="0.2">
      <c r="A36" s="487"/>
      <c r="K36" s="488"/>
      <c r="L36" s="546"/>
      <c r="M36" s="546"/>
      <c r="N36" s="546"/>
      <c r="O36" s="546"/>
      <c r="P36" s="546"/>
      <c r="Q36" s="546"/>
      <c r="R36" s="546"/>
      <c r="S36" s="546"/>
      <c r="T36" s="546"/>
      <c r="U36" s="491"/>
      <c r="W36" s="547"/>
      <c r="X36" s="547"/>
      <c r="Y36" s="511"/>
      <c r="Z36" s="511"/>
      <c r="AA36" s="511"/>
      <c r="AB36" s="471"/>
      <c r="AC36" s="471"/>
      <c r="AD36" s="471"/>
      <c r="AE36" s="471"/>
      <c r="AF36" s="471"/>
      <c r="AG36" s="471"/>
      <c r="AH36" s="471"/>
    </row>
    <row r="37" spans="1:34" ht="11.25" customHeight="1" x14ac:dyDescent="0.2">
      <c r="A37" s="487"/>
      <c r="K37" s="488"/>
      <c r="L37" s="546"/>
      <c r="M37" s="546"/>
      <c r="N37" s="546"/>
      <c r="O37" s="546"/>
      <c r="P37" s="546"/>
      <c r="Q37" s="546"/>
      <c r="R37" s="546"/>
      <c r="S37" s="546"/>
      <c r="T37" s="546"/>
      <c r="U37" s="491"/>
      <c r="W37" s="547"/>
      <c r="X37" s="547"/>
      <c r="Y37" s="511"/>
      <c r="Z37" s="511"/>
      <c r="AA37" s="511"/>
      <c r="AB37" s="471"/>
      <c r="AC37" s="471"/>
      <c r="AD37" s="471"/>
      <c r="AE37" s="471"/>
      <c r="AF37" s="471"/>
      <c r="AG37" s="471"/>
      <c r="AH37" s="471"/>
    </row>
    <row r="38" spans="1:34" ht="11.25" customHeight="1" x14ac:dyDescent="0.2">
      <c r="A38" s="487"/>
      <c r="K38" s="488"/>
      <c r="L38" s="546"/>
      <c r="M38" s="546"/>
      <c r="N38" s="546"/>
      <c r="O38" s="546"/>
      <c r="P38" s="546"/>
      <c r="Q38" s="546"/>
      <c r="R38" s="546"/>
      <c r="S38" s="546"/>
      <c r="T38" s="546"/>
      <c r="U38" s="491"/>
      <c r="W38" s="547"/>
      <c r="X38" s="547"/>
      <c r="Y38" s="511"/>
      <c r="Z38" s="511"/>
      <c r="AA38" s="511"/>
      <c r="AB38" s="471"/>
      <c r="AC38" s="471"/>
      <c r="AD38" s="471"/>
      <c r="AE38" s="471"/>
      <c r="AF38" s="471"/>
      <c r="AG38" s="471"/>
      <c r="AH38" s="471"/>
    </row>
    <row r="39" spans="1:34" ht="11.25" customHeight="1" x14ac:dyDescent="0.2">
      <c r="A39" s="487"/>
      <c r="K39" s="488"/>
      <c r="L39" s="546"/>
      <c r="M39" s="546"/>
      <c r="N39" s="546"/>
      <c r="O39" s="546"/>
      <c r="P39" s="546"/>
      <c r="Q39" s="546"/>
      <c r="R39" s="546"/>
      <c r="S39" s="546"/>
      <c r="T39" s="546"/>
      <c r="U39" s="491"/>
      <c r="W39" s="547"/>
      <c r="X39" s="547"/>
      <c r="Y39" s="511"/>
      <c r="Z39" s="511"/>
      <c r="AA39" s="511"/>
      <c r="AB39" s="471"/>
      <c r="AC39" s="471"/>
      <c r="AD39" s="471"/>
      <c r="AE39" s="471"/>
      <c r="AF39" s="471"/>
      <c r="AG39" s="471"/>
      <c r="AH39" s="471"/>
    </row>
    <row r="40" spans="1:34" ht="11.25" customHeight="1" x14ac:dyDescent="0.2">
      <c r="A40" s="487"/>
      <c r="K40" s="488"/>
      <c r="L40" s="490"/>
      <c r="M40" s="490"/>
      <c r="N40" s="490"/>
      <c r="O40" s="490"/>
      <c r="P40" s="490"/>
      <c r="Q40" s="546"/>
      <c r="R40" s="546"/>
      <c r="S40" s="546"/>
      <c r="T40" s="546"/>
      <c r="U40" s="491"/>
      <c r="X40" s="481"/>
    </row>
    <row r="41" spans="1:34" ht="11.25" customHeight="1" x14ac:dyDescent="0.2">
      <c r="A41" s="487"/>
      <c r="K41" s="488"/>
      <c r="L41" s="490"/>
      <c r="M41" s="490"/>
      <c r="N41" s="490"/>
      <c r="O41" s="490"/>
      <c r="P41" s="490"/>
      <c r="Q41" s="546"/>
      <c r="R41" s="546"/>
      <c r="S41" s="546"/>
      <c r="T41" s="546"/>
      <c r="U41" s="491"/>
      <c r="X41" s="481"/>
    </row>
    <row r="42" spans="1:34" ht="11.25" customHeight="1" x14ac:dyDescent="0.2">
      <c r="A42" s="487"/>
      <c r="B42" s="548"/>
      <c r="C42" s="548"/>
      <c r="D42" s="545"/>
      <c r="E42" s="545"/>
      <c r="F42" s="545"/>
      <c r="G42" s="545"/>
      <c r="H42" s="545"/>
      <c r="I42" s="545"/>
      <c r="J42" s="545"/>
      <c r="K42" s="488"/>
      <c r="L42" s="549"/>
      <c r="M42" s="549"/>
      <c r="N42" s="549"/>
      <c r="O42" s="549"/>
      <c r="P42" s="549"/>
      <c r="Q42" s="549"/>
      <c r="R42" s="549"/>
      <c r="S42" s="550"/>
      <c r="T42" s="550"/>
      <c r="U42" s="491"/>
      <c r="X42" s="481"/>
    </row>
    <row r="43" spans="1:34" ht="16.5" customHeight="1" x14ac:dyDescent="0.2">
      <c r="A43" s="765"/>
      <c r="B43" s="762"/>
      <c r="C43" s="762"/>
      <c r="D43" s="762"/>
      <c r="E43" s="762"/>
      <c r="F43" s="762"/>
      <c r="G43" s="762"/>
      <c r="H43" s="762"/>
      <c r="I43" s="762"/>
      <c r="J43" s="762"/>
      <c r="K43" s="762"/>
      <c r="L43" s="762"/>
      <c r="M43" s="762"/>
      <c r="N43" s="762"/>
      <c r="O43" s="762"/>
      <c r="P43" s="762"/>
      <c r="Q43" s="762"/>
      <c r="R43" s="762"/>
      <c r="S43" s="762"/>
      <c r="T43" s="762"/>
      <c r="U43" s="766"/>
      <c r="X43" s="481"/>
    </row>
    <row r="44" spans="1:34" ht="11.25" customHeight="1" thickBot="1" x14ac:dyDescent="0.25">
      <c r="A44" s="551"/>
      <c r="B44" s="478"/>
      <c r="C44" s="478"/>
      <c r="D44" s="478"/>
      <c r="E44" s="478"/>
      <c r="F44" s="478"/>
      <c r="G44" s="478"/>
      <c r="H44" s="478"/>
      <c r="I44" s="478"/>
      <c r="J44" s="478"/>
      <c r="K44" s="479"/>
      <c r="L44" s="478"/>
      <c r="M44" s="478"/>
      <c r="N44" s="478"/>
      <c r="O44" s="478"/>
      <c r="P44" s="478"/>
      <c r="Q44" s="478"/>
      <c r="R44" s="478"/>
      <c r="S44" s="478"/>
      <c r="T44" s="478"/>
      <c r="U44" s="552"/>
      <c r="X44" s="481"/>
    </row>
    <row r="45" spans="1:34" ht="15" customHeight="1" x14ac:dyDescent="0.2">
      <c r="L45" s="473"/>
      <c r="M45" s="473"/>
      <c r="N45" s="473"/>
      <c r="O45" s="473"/>
      <c r="P45" s="473"/>
      <c r="Q45" s="473"/>
      <c r="R45" s="473"/>
      <c r="S45" s="473"/>
      <c r="T45" s="473"/>
      <c r="X45" s="481"/>
    </row>
    <row r="46" spans="1:34" ht="18.75" thickBot="1" x14ac:dyDescent="0.3">
      <c r="A46" s="477" t="s">
        <v>1</v>
      </c>
      <c r="B46" s="478"/>
      <c r="C46" s="478"/>
      <c r="D46" s="478"/>
      <c r="E46" s="478"/>
      <c r="F46" s="478"/>
      <c r="G46" s="478"/>
      <c r="H46" s="478"/>
      <c r="I46" s="478"/>
      <c r="J46" s="478"/>
      <c r="K46" s="479"/>
      <c r="L46" s="478"/>
      <c r="M46" s="478"/>
      <c r="N46" s="478"/>
      <c r="O46" s="478"/>
      <c r="P46" s="478"/>
      <c r="Q46" s="478"/>
      <c r="R46" s="478"/>
      <c r="S46" s="478"/>
      <c r="T46" s="478"/>
      <c r="U46" s="473"/>
      <c r="X46" s="481"/>
    </row>
    <row r="47" spans="1:34" ht="11.25" customHeight="1" x14ac:dyDescent="0.2">
      <c r="Q47" s="473"/>
      <c r="R47" s="473"/>
      <c r="S47" s="473"/>
      <c r="T47" s="473"/>
      <c r="X47" s="481"/>
    </row>
    <row r="48" spans="1:34" ht="21" customHeight="1" thickBot="1" x14ac:dyDescent="0.25">
      <c r="X48" s="481"/>
    </row>
    <row r="49" spans="1:34" ht="15" customHeight="1" x14ac:dyDescent="0.2">
      <c r="A49" s="482"/>
      <c r="B49" s="483"/>
      <c r="C49" s="483"/>
      <c r="D49" s="483"/>
      <c r="E49" s="483"/>
      <c r="F49" s="483"/>
      <c r="G49" s="483"/>
      <c r="H49" s="483"/>
      <c r="I49" s="483"/>
      <c r="J49" s="483"/>
      <c r="K49" s="483"/>
      <c r="L49" s="483"/>
      <c r="M49" s="483"/>
      <c r="N49" s="483"/>
      <c r="O49" s="483"/>
      <c r="P49" s="483"/>
      <c r="Q49" s="483"/>
      <c r="R49" s="483"/>
      <c r="S49" s="483"/>
      <c r="T49" s="483"/>
      <c r="U49" s="485"/>
      <c r="V49" s="553"/>
      <c r="X49" s="481"/>
    </row>
    <row r="50" spans="1:34" ht="7.5" customHeight="1" x14ac:dyDescent="0.2">
      <c r="A50" s="487"/>
      <c r="B50" s="473"/>
      <c r="C50" s="473"/>
      <c r="D50" s="473"/>
      <c r="E50" s="473"/>
      <c r="F50" s="473"/>
      <c r="G50" s="473"/>
      <c r="H50" s="473"/>
      <c r="I50" s="473"/>
      <c r="J50" s="473"/>
      <c r="K50" s="488"/>
      <c r="L50" s="489"/>
      <c r="M50" s="489"/>
      <c r="N50" s="489"/>
      <c r="O50" s="489"/>
      <c r="P50" s="489"/>
      <c r="Q50" s="490"/>
      <c r="R50" s="490"/>
      <c r="S50" s="490"/>
      <c r="T50" s="490"/>
      <c r="U50" s="491"/>
      <c r="V50" s="553"/>
      <c r="X50" s="481"/>
    </row>
    <row r="51" spans="1:34" s="496" customFormat="1" ht="11.25" customHeight="1" x14ac:dyDescent="0.2">
      <c r="A51" s="492"/>
      <c r="B51" s="760"/>
      <c r="C51" s="760"/>
      <c r="D51" s="761"/>
      <c r="E51" s="761"/>
      <c r="F51" s="761"/>
      <c r="G51" s="761"/>
      <c r="H51" s="761"/>
      <c r="I51" s="554"/>
      <c r="J51" s="554"/>
      <c r="K51" s="555"/>
      <c r="L51" s="546"/>
      <c r="M51" s="546"/>
      <c r="N51" s="546"/>
      <c r="O51" s="546"/>
      <c r="P51" s="546"/>
      <c r="Q51" s="546"/>
      <c r="R51" s="546"/>
      <c r="S51" s="546"/>
      <c r="T51" s="546"/>
      <c r="U51" s="493"/>
      <c r="V51" s="556"/>
      <c r="W51" s="475"/>
      <c r="X51" s="481"/>
      <c r="Y51" s="475"/>
      <c r="Z51" s="475"/>
      <c r="AA51" s="475"/>
      <c r="AB51" s="476"/>
      <c r="AC51" s="476"/>
      <c r="AD51" s="476"/>
      <c r="AE51" s="476"/>
      <c r="AF51" s="476"/>
      <c r="AG51" s="494"/>
      <c r="AH51" s="495"/>
    </row>
    <row r="52" spans="1:34" ht="21" customHeight="1" x14ac:dyDescent="0.2">
      <c r="A52" s="487"/>
      <c r="B52" s="761"/>
      <c r="C52" s="761"/>
      <c r="D52" s="761"/>
      <c r="E52" s="761"/>
      <c r="F52" s="761"/>
      <c r="G52" s="761"/>
      <c r="H52" s="761"/>
      <c r="I52" s="554"/>
      <c r="J52" s="554"/>
      <c r="K52" s="488"/>
      <c r="L52" s="490"/>
      <c r="M52" s="490"/>
      <c r="N52" s="490"/>
      <c r="O52" s="490"/>
      <c r="P52" s="490"/>
      <c r="Q52" s="546"/>
      <c r="R52" s="546"/>
      <c r="S52" s="546"/>
      <c r="T52" s="546"/>
      <c r="U52" s="491"/>
      <c r="X52" s="481"/>
    </row>
    <row r="53" spans="1:34" ht="11.25" customHeight="1" x14ac:dyDescent="0.2">
      <c r="A53" s="487"/>
      <c r="B53" s="774"/>
      <c r="C53" s="774"/>
      <c r="D53" s="775"/>
      <c r="E53" s="775"/>
      <c r="F53" s="775"/>
      <c r="G53" s="775"/>
      <c r="H53" s="775"/>
      <c r="I53" s="557"/>
      <c r="J53" s="557"/>
      <c r="K53" s="488"/>
      <c r="L53" s="490"/>
      <c r="M53" s="490"/>
      <c r="N53" s="490"/>
      <c r="O53" s="490"/>
      <c r="P53" s="490"/>
      <c r="Q53" s="546"/>
      <c r="R53" s="546"/>
      <c r="S53" s="546"/>
      <c r="T53" s="546"/>
      <c r="U53" s="491"/>
    </row>
    <row r="54" spans="1:34" ht="11.25" customHeight="1" x14ac:dyDescent="0.2">
      <c r="A54" s="487"/>
      <c r="B54" s="500"/>
      <c r="C54" s="500"/>
      <c r="D54" s="500"/>
      <c r="E54" s="500"/>
      <c r="F54" s="500"/>
      <c r="G54" s="500"/>
      <c r="H54" s="500"/>
      <c r="I54" s="500"/>
      <c r="J54" s="500"/>
      <c r="K54" s="488"/>
      <c r="L54" s="490"/>
      <c r="M54" s="490"/>
      <c r="N54" s="490"/>
      <c r="O54" s="490"/>
      <c r="P54" s="490"/>
      <c r="Q54" s="546"/>
      <c r="R54" s="546"/>
      <c r="S54" s="546"/>
      <c r="T54" s="546"/>
      <c r="U54" s="491"/>
    </row>
    <row r="55" spans="1:34" ht="11.25" customHeight="1" x14ac:dyDescent="0.2">
      <c r="A55" s="487"/>
      <c r="B55" s="500"/>
      <c r="C55" s="500"/>
      <c r="D55" s="558"/>
      <c r="E55" s="558"/>
      <c r="F55" s="558"/>
      <c r="G55" s="558"/>
      <c r="H55" s="558"/>
      <c r="I55" s="558"/>
      <c r="J55" s="558"/>
      <c r="K55" s="488"/>
      <c r="L55" s="490"/>
      <c r="M55" s="490"/>
      <c r="N55" s="490"/>
      <c r="O55" s="490"/>
      <c r="P55" s="490"/>
      <c r="Q55" s="546"/>
      <c r="R55" s="546"/>
      <c r="S55" s="546"/>
      <c r="T55" s="546"/>
      <c r="U55" s="491"/>
      <c r="X55" s="481"/>
    </row>
    <row r="56" spans="1:34" ht="11.25" customHeight="1" x14ac:dyDescent="0.2">
      <c r="A56" s="487"/>
      <c r="B56" s="559"/>
      <c r="C56" s="559"/>
      <c r="D56" s="500"/>
      <c r="E56" s="500"/>
      <c r="F56" s="500"/>
      <c r="G56" s="500"/>
      <c r="H56" s="500"/>
      <c r="I56" s="500"/>
      <c r="J56" s="500"/>
      <c r="K56" s="488"/>
      <c r="L56" s="490"/>
      <c r="M56" s="490"/>
      <c r="N56" s="490"/>
      <c r="O56" s="490"/>
      <c r="P56" s="490"/>
      <c r="Q56" s="546"/>
      <c r="R56" s="546"/>
      <c r="S56" s="546"/>
      <c r="T56" s="546"/>
      <c r="U56" s="491"/>
    </row>
    <row r="57" spans="1:34" ht="11.25" customHeight="1" x14ac:dyDescent="0.2">
      <c r="A57" s="487"/>
      <c r="B57" s="559"/>
      <c r="C57" s="559"/>
      <c r="D57" s="500"/>
      <c r="E57" s="500"/>
      <c r="F57" s="500"/>
      <c r="G57" s="500"/>
      <c r="H57" s="500"/>
      <c r="I57" s="500"/>
      <c r="J57" s="500"/>
      <c r="K57" s="488"/>
      <c r="L57" s="490"/>
      <c r="M57" s="490"/>
      <c r="N57" s="490"/>
      <c r="O57" s="490"/>
      <c r="P57" s="490"/>
      <c r="Q57" s="546"/>
      <c r="R57" s="546"/>
      <c r="S57" s="546"/>
      <c r="T57" s="546"/>
      <c r="U57" s="491"/>
    </row>
    <row r="58" spans="1:34" ht="11.25" customHeight="1" x14ac:dyDescent="0.2">
      <c r="A58" s="487"/>
      <c r="B58" s="559"/>
      <c r="C58" s="559"/>
      <c r="D58" s="500"/>
      <c r="E58" s="500"/>
      <c r="F58" s="500"/>
      <c r="G58" s="500"/>
      <c r="H58" s="500"/>
      <c r="I58" s="500"/>
      <c r="J58" s="500"/>
      <c r="K58" s="488"/>
      <c r="L58" s="490"/>
      <c r="M58" s="490"/>
      <c r="N58" s="490"/>
      <c r="O58" s="490"/>
      <c r="P58" s="490"/>
      <c r="Q58" s="546"/>
      <c r="R58" s="546"/>
      <c r="S58" s="546"/>
      <c r="T58" s="546"/>
      <c r="U58" s="491"/>
      <c r="X58" s="481"/>
    </row>
    <row r="59" spans="1:34" ht="11.25" customHeight="1" x14ac:dyDescent="0.2">
      <c r="A59" s="487"/>
      <c r="B59" s="559"/>
      <c r="C59" s="559"/>
      <c r="D59" s="500"/>
      <c r="E59" s="500"/>
      <c r="F59" s="500"/>
      <c r="G59" s="500"/>
      <c r="H59" s="500"/>
      <c r="I59" s="500"/>
      <c r="J59" s="500"/>
      <c r="K59" s="488"/>
      <c r="L59" s="490"/>
      <c r="M59" s="490"/>
      <c r="N59" s="490"/>
      <c r="O59" s="490"/>
      <c r="P59" s="490"/>
      <c r="Q59" s="546"/>
      <c r="R59" s="546"/>
      <c r="S59" s="546"/>
      <c r="T59" s="546"/>
      <c r="U59" s="491"/>
      <c r="X59" s="481"/>
    </row>
    <row r="60" spans="1:34" ht="11.25" customHeight="1" x14ac:dyDescent="0.2">
      <c r="A60" s="487"/>
      <c r="B60" s="559"/>
      <c r="C60" s="559"/>
      <c r="D60" s="500"/>
      <c r="E60" s="500"/>
      <c r="F60" s="500"/>
      <c r="G60" s="500"/>
      <c r="H60" s="500"/>
      <c r="I60" s="500"/>
      <c r="J60" s="500"/>
      <c r="K60" s="488"/>
      <c r="L60" s="490"/>
      <c r="M60" s="490"/>
      <c r="N60" s="490"/>
      <c r="O60" s="490"/>
      <c r="P60" s="490"/>
      <c r="Q60" s="546"/>
      <c r="R60" s="546"/>
      <c r="S60" s="546"/>
      <c r="T60" s="546"/>
      <c r="U60" s="491"/>
      <c r="X60" s="481"/>
    </row>
    <row r="61" spans="1:34" ht="11.25" customHeight="1" x14ac:dyDescent="0.2">
      <c r="A61" s="487"/>
      <c r="B61" s="559"/>
      <c r="C61" s="559"/>
      <c r="D61" s="500"/>
      <c r="E61" s="500"/>
      <c r="F61" s="500"/>
      <c r="G61" s="500"/>
      <c r="H61" s="500"/>
      <c r="I61" s="500"/>
      <c r="J61" s="500"/>
      <c r="K61" s="488"/>
      <c r="L61" s="490"/>
      <c r="M61" s="490"/>
      <c r="N61" s="490"/>
      <c r="O61" s="490"/>
      <c r="P61" s="490"/>
      <c r="Q61" s="546"/>
      <c r="R61" s="546"/>
      <c r="S61" s="546"/>
      <c r="T61" s="546"/>
      <c r="U61" s="491"/>
      <c r="X61" s="481"/>
    </row>
    <row r="62" spans="1:34" ht="11.25" customHeight="1" x14ac:dyDescent="0.2">
      <c r="A62" s="487"/>
      <c r="B62" s="559"/>
      <c r="C62" s="559"/>
      <c r="D62" s="500"/>
      <c r="E62" s="500"/>
      <c r="F62" s="500"/>
      <c r="G62" s="500"/>
      <c r="H62" s="500"/>
      <c r="I62" s="500"/>
      <c r="J62" s="500"/>
      <c r="K62" s="488"/>
      <c r="L62" s="490"/>
      <c r="M62" s="490"/>
      <c r="N62" s="490"/>
      <c r="O62" s="490"/>
      <c r="P62" s="490"/>
      <c r="Q62" s="546"/>
      <c r="R62" s="546"/>
      <c r="S62" s="546"/>
      <c r="T62" s="546"/>
      <c r="U62" s="491"/>
      <c r="X62" s="481"/>
    </row>
    <row r="63" spans="1:34" ht="11.25" customHeight="1" x14ac:dyDescent="0.2">
      <c r="A63" s="487"/>
      <c r="B63" s="559"/>
      <c r="C63" s="559"/>
      <c r="D63" s="500"/>
      <c r="E63" s="500"/>
      <c r="F63" s="500"/>
      <c r="G63" s="500"/>
      <c r="H63" s="500"/>
      <c r="I63" s="500"/>
      <c r="J63" s="500"/>
      <c r="K63" s="488"/>
      <c r="L63" s="490"/>
      <c r="M63" s="490"/>
      <c r="N63" s="490"/>
      <c r="O63" s="490"/>
      <c r="P63" s="490"/>
      <c r="Q63" s="546"/>
      <c r="R63" s="546"/>
      <c r="S63" s="546"/>
      <c r="T63" s="546"/>
      <c r="U63" s="491"/>
      <c r="X63" s="481"/>
    </row>
    <row r="64" spans="1:34" ht="11.25" customHeight="1" x14ac:dyDescent="0.2">
      <c r="A64" s="487"/>
      <c r="B64" s="559"/>
      <c r="C64" s="559"/>
      <c r="D64" s="500"/>
      <c r="E64" s="500"/>
      <c r="F64" s="500"/>
      <c r="G64" s="500"/>
      <c r="H64" s="500"/>
      <c r="I64" s="500"/>
      <c r="J64" s="500"/>
      <c r="K64" s="488"/>
      <c r="L64" s="490"/>
      <c r="M64" s="490"/>
      <c r="N64" s="490"/>
      <c r="O64" s="490"/>
      <c r="P64" s="490"/>
      <c r="Q64" s="546"/>
      <c r="R64" s="546"/>
      <c r="S64" s="546"/>
      <c r="T64" s="546"/>
      <c r="U64" s="491"/>
      <c r="X64" s="481"/>
    </row>
    <row r="65" spans="1:25" ht="11.25" customHeight="1" x14ac:dyDescent="0.2">
      <c r="A65" s="487"/>
      <c r="B65" s="559"/>
      <c r="C65" s="559"/>
      <c r="D65" s="500"/>
      <c r="E65" s="500"/>
      <c r="F65" s="500"/>
      <c r="G65" s="500"/>
      <c r="H65" s="500"/>
      <c r="I65" s="500"/>
      <c r="J65" s="500"/>
      <c r="K65" s="488"/>
      <c r="L65" s="490"/>
      <c r="M65" s="490"/>
      <c r="N65" s="490"/>
      <c r="O65" s="490"/>
      <c r="P65" s="490"/>
      <c r="Q65" s="546"/>
      <c r="R65" s="546"/>
      <c r="S65" s="546"/>
      <c r="T65" s="546"/>
      <c r="U65" s="491"/>
      <c r="X65" s="481"/>
    </row>
    <row r="66" spans="1:25" ht="11.25" customHeight="1" x14ac:dyDescent="0.2">
      <c r="A66" s="487"/>
      <c r="B66" s="559"/>
      <c r="C66" s="559"/>
      <c r="D66" s="500"/>
      <c r="E66" s="500"/>
      <c r="F66" s="500"/>
      <c r="G66" s="500"/>
      <c r="H66" s="500"/>
      <c r="I66" s="500"/>
      <c r="J66" s="500"/>
      <c r="K66" s="488"/>
      <c r="L66" s="490"/>
      <c r="M66" s="490"/>
      <c r="N66" s="490"/>
      <c r="O66" s="490"/>
      <c r="P66" s="490"/>
      <c r="Q66" s="546"/>
      <c r="R66" s="546"/>
      <c r="S66" s="546"/>
      <c r="T66" s="546"/>
      <c r="U66" s="491"/>
      <c r="X66" s="481"/>
    </row>
    <row r="67" spans="1:25" ht="11.25" customHeight="1" x14ac:dyDescent="0.2">
      <c r="A67" s="487"/>
      <c r="B67" s="559"/>
      <c r="C67" s="559"/>
      <c r="D67" s="500"/>
      <c r="E67" s="500"/>
      <c r="F67" s="500"/>
      <c r="G67" s="500"/>
      <c r="H67" s="500"/>
      <c r="I67" s="500"/>
      <c r="J67" s="500"/>
      <c r="K67" s="488"/>
      <c r="L67" s="490"/>
      <c r="M67" s="490"/>
      <c r="N67" s="490"/>
      <c r="O67" s="490"/>
      <c r="P67" s="490"/>
      <c r="Q67" s="546"/>
      <c r="R67" s="546"/>
      <c r="S67" s="546"/>
      <c r="T67" s="546"/>
      <c r="U67" s="491"/>
      <c r="X67" s="481"/>
    </row>
    <row r="68" spans="1:25" ht="11.25" customHeight="1" x14ac:dyDescent="0.2">
      <c r="A68" s="487"/>
      <c r="B68" s="559"/>
      <c r="C68" s="559"/>
      <c r="D68" s="500"/>
      <c r="E68" s="500"/>
      <c r="F68" s="500"/>
      <c r="G68" s="500"/>
      <c r="H68" s="500"/>
      <c r="I68" s="500"/>
      <c r="J68" s="500"/>
      <c r="K68" s="488"/>
      <c r="L68" s="490"/>
      <c r="M68" s="490"/>
      <c r="N68" s="490"/>
      <c r="O68" s="490"/>
      <c r="P68" s="490"/>
      <c r="Q68" s="546"/>
      <c r="R68" s="546"/>
      <c r="S68" s="546"/>
      <c r="T68" s="546"/>
      <c r="U68" s="491"/>
    </row>
    <row r="69" spans="1:25" ht="11.25" customHeight="1" x14ac:dyDescent="0.2">
      <c r="A69" s="487"/>
      <c r="B69" s="559"/>
      <c r="C69" s="559"/>
      <c r="D69" s="500"/>
      <c r="E69" s="500"/>
      <c r="F69" s="500"/>
      <c r="G69" s="500"/>
      <c r="H69" s="500"/>
      <c r="I69" s="500"/>
      <c r="J69" s="500"/>
      <c r="K69" s="488"/>
      <c r="L69" s="490"/>
      <c r="M69" s="490"/>
      <c r="N69" s="490"/>
      <c r="O69" s="490"/>
      <c r="P69" s="490"/>
      <c r="Q69" s="546"/>
      <c r="R69" s="546"/>
      <c r="S69" s="546"/>
      <c r="T69" s="546"/>
      <c r="U69" s="491"/>
    </row>
    <row r="70" spans="1:25" ht="11.25" customHeight="1" x14ac:dyDescent="0.2">
      <c r="A70" s="487"/>
      <c r="B70" s="559"/>
      <c r="C70" s="559"/>
      <c r="D70" s="500"/>
      <c r="E70" s="500"/>
      <c r="F70" s="500"/>
      <c r="G70" s="500"/>
      <c r="H70" s="500"/>
      <c r="I70" s="500"/>
      <c r="J70" s="500"/>
      <c r="K70" s="488"/>
      <c r="L70" s="490"/>
      <c r="M70" s="490"/>
      <c r="N70" s="490"/>
      <c r="O70" s="490"/>
      <c r="P70" s="490"/>
      <c r="Q70" s="546"/>
      <c r="R70" s="546"/>
      <c r="S70" s="546"/>
      <c r="T70" s="546"/>
      <c r="U70" s="491"/>
      <c r="X70" s="481"/>
    </row>
    <row r="71" spans="1:25" ht="11.25" customHeight="1" x14ac:dyDescent="0.2">
      <c r="A71" s="487"/>
      <c r="B71" s="559"/>
      <c r="C71" s="559"/>
      <c r="D71" s="500"/>
      <c r="E71" s="500"/>
      <c r="F71" s="500"/>
      <c r="G71" s="500"/>
      <c r="H71" s="500"/>
      <c r="I71" s="500"/>
      <c r="J71" s="500"/>
      <c r="K71" s="488"/>
      <c r="L71" s="546"/>
      <c r="M71" s="546"/>
      <c r="N71" s="546"/>
      <c r="O71" s="546"/>
      <c r="P71" s="546"/>
      <c r="Q71" s="546"/>
      <c r="R71" s="546"/>
      <c r="S71" s="546"/>
      <c r="T71" s="546"/>
      <c r="U71" s="491"/>
    </row>
    <row r="72" spans="1:25" ht="11.25" customHeight="1" x14ac:dyDescent="0.2">
      <c r="A72" s="487"/>
      <c r="B72" s="559"/>
      <c r="C72" s="559"/>
      <c r="D72" s="500"/>
      <c r="E72" s="500"/>
      <c r="F72" s="500"/>
      <c r="G72" s="500"/>
      <c r="H72" s="500"/>
      <c r="I72" s="500"/>
      <c r="J72" s="500"/>
      <c r="K72" s="488"/>
      <c r="L72" s="546"/>
      <c r="M72" s="546"/>
      <c r="N72" s="546"/>
      <c r="O72" s="546"/>
      <c r="P72" s="546"/>
      <c r="Q72" s="546"/>
      <c r="R72" s="546"/>
      <c r="S72" s="546"/>
      <c r="T72" s="546"/>
      <c r="U72" s="491"/>
    </row>
    <row r="73" spans="1:25" ht="11.25" customHeight="1" x14ac:dyDescent="0.2">
      <c r="A73" s="487"/>
      <c r="B73" s="559"/>
      <c r="C73" s="559"/>
      <c r="D73" s="500"/>
      <c r="E73" s="500"/>
      <c r="F73" s="500"/>
      <c r="G73" s="500"/>
      <c r="H73" s="500"/>
      <c r="I73" s="500"/>
      <c r="J73" s="500"/>
      <c r="K73" s="488"/>
      <c r="L73" s="546"/>
      <c r="M73" s="546"/>
      <c r="N73" s="546"/>
      <c r="O73" s="546"/>
      <c r="P73" s="546"/>
      <c r="Q73" s="546"/>
      <c r="R73" s="546"/>
      <c r="S73" s="546"/>
      <c r="T73" s="546"/>
      <c r="U73" s="491"/>
    </row>
    <row r="74" spans="1:25" ht="11.25" customHeight="1" x14ac:dyDescent="0.2">
      <c r="A74" s="487"/>
      <c r="B74" s="559"/>
      <c r="C74" s="559"/>
      <c r="D74" s="500"/>
      <c r="E74" s="500"/>
      <c r="F74" s="500"/>
      <c r="G74" s="500"/>
      <c r="H74" s="500"/>
      <c r="I74" s="500"/>
      <c r="J74" s="500"/>
      <c r="K74" s="488"/>
      <c r="L74" s="546"/>
      <c r="M74" s="546"/>
      <c r="N74" s="546"/>
      <c r="O74" s="546"/>
      <c r="P74" s="546"/>
      <c r="Q74" s="546"/>
      <c r="R74" s="546"/>
      <c r="S74" s="546"/>
      <c r="T74" s="546"/>
      <c r="U74" s="491"/>
      <c r="X74" s="560"/>
      <c r="Y74" s="560"/>
    </row>
    <row r="75" spans="1:25" ht="11.25" customHeight="1" x14ac:dyDescent="0.2">
      <c r="A75" s="487"/>
      <c r="B75" s="559"/>
      <c r="C75" s="559"/>
      <c r="D75" s="500"/>
      <c r="E75" s="500"/>
      <c r="F75" s="500"/>
      <c r="G75" s="500"/>
      <c r="H75" s="500"/>
      <c r="I75" s="500"/>
      <c r="J75" s="500"/>
      <c r="K75" s="488"/>
      <c r="L75" s="546"/>
      <c r="M75" s="546"/>
      <c r="N75" s="546"/>
      <c r="O75" s="546"/>
      <c r="P75" s="546"/>
      <c r="Q75" s="546"/>
      <c r="R75" s="546"/>
      <c r="S75" s="546"/>
      <c r="T75" s="546"/>
      <c r="U75" s="491"/>
    </row>
    <row r="76" spans="1:25" ht="11.25" customHeight="1" x14ac:dyDescent="0.2">
      <c r="A76" s="487"/>
      <c r="B76" s="561"/>
      <c r="C76" s="561"/>
      <c r="D76" s="500"/>
      <c r="E76" s="500"/>
      <c r="F76" s="500"/>
      <c r="G76" s="500"/>
      <c r="H76" s="500"/>
      <c r="I76" s="500"/>
      <c r="J76" s="500"/>
      <c r="K76" s="488"/>
      <c r="L76" s="546"/>
      <c r="M76" s="546"/>
      <c r="N76" s="546"/>
      <c r="O76" s="546"/>
      <c r="P76" s="546"/>
      <c r="Q76" s="546"/>
      <c r="R76" s="546"/>
      <c r="S76" s="546"/>
      <c r="T76" s="546"/>
      <c r="U76" s="491"/>
    </row>
    <row r="77" spans="1:25" ht="11.25" customHeight="1" x14ac:dyDescent="0.2">
      <c r="A77" s="487"/>
      <c r="B77" s="562"/>
      <c r="C77" s="562"/>
      <c r="D77" s="500"/>
      <c r="E77" s="500"/>
      <c r="F77" s="500"/>
      <c r="G77" s="500"/>
      <c r="H77" s="500"/>
      <c r="I77" s="500"/>
      <c r="J77" s="500"/>
      <c r="K77" s="488"/>
      <c r="L77" s="546"/>
      <c r="M77" s="546"/>
      <c r="N77" s="546"/>
      <c r="O77" s="546"/>
      <c r="P77" s="546"/>
      <c r="Q77" s="546"/>
      <c r="R77" s="546"/>
      <c r="S77" s="546"/>
      <c r="T77" s="546"/>
      <c r="U77" s="491"/>
    </row>
    <row r="78" spans="1:25" ht="11.25" customHeight="1" x14ac:dyDescent="0.2">
      <c r="A78" s="487"/>
      <c r="B78" s="500"/>
      <c r="C78" s="500"/>
      <c r="D78" s="500"/>
      <c r="E78" s="500"/>
      <c r="F78" s="500"/>
      <c r="G78" s="500"/>
      <c r="H78" s="500"/>
      <c r="I78" s="500"/>
      <c r="J78" s="500"/>
      <c r="K78" s="488"/>
      <c r="L78" s="546"/>
      <c r="M78" s="546"/>
      <c r="N78" s="546"/>
      <c r="O78" s="546"/>
      <c r="P78" s="546"/>
      <c r="Q78" s="546"/>
      <c r="R78" s="546"/>
      <c r="S78" s="546"/>
      <c r="T78" s="546"/>
      <c r="U78" s="491"/>
      <c r="W78" s="522" t="s">
        <v>82</v>
      </c>
      <c r="X78" s="563" t="s">
        <v>11</v>
      </c>
      <c r="Y78" s="563" t="s">
        <v>81</v>
      </c>
    </row>
    <row r="79" spans="1:25" ht="11.25" customHeight="1" x14ac:dyDescent="0.2">
      <c r="A79" s="487"/>
      <c r="K79" s="488"/>
      <c r="L79" s="546"/>
      <c r="M79" s="546"/>
      <c r="N79" s="546"/>
      <c r="O79" s="546"/>
      <c r="P79" s="546"/>
      <c r="Q79" s="546"/>
      <c r="R79" s="546"/>
      <c r="S79" s="546"/>
      <c r="T79" s="546"/>
      <c r="U79" s="491"/>
      <c r="W79" s="522" t="e">
        <f ca="1">OFFSET(B11,$W$5,0)</f>
        <v>#N/A</v>
      </c>
      <c r="X79" s="564" t="e">
        <f ca="1">OFFSET(R11,(VLOOKUP(W79,$W$12:$X$31,2,FALSE)),0)</f>
        <v>#N/A</v>
      </c>
      <c r="Y79" s="564" t="e">
        <f ca="1">(OFFSET(O11,(VLOOKUP(W79,$W$12:$X$31,2,FALSE)),0))</f>
        <v>#N/A</v>
      </c>
    </row>
    <row r="80" spans="1:25" ht="11.25" customHeight="1" x14ac:dyDescent="0.2">
      <c r="A80" s="487"/>
      <c r="K80" s="488"/>
      <c r="L80" s="546"/>
      <c r="M80" s="546"/>
      <c r="N80" s="546"/>
      <c r="O80" s="546"/>
      <c r="P80" s="546"/>
      <c r="Q80" s="546"/>
      <c r="R80" s="546"/>
      <c r="S80" s="546"/>
      <c r="T80" s="546"/>
      <c r="U80" s="491"/>
    </row>
    <row r="81" spans="1:34" ht="11.25" customHeight="1" x14ac:dyDescent="0.2">
      <c r="A81" s="487"/>
      <c r="K81" s="488"/>
      <c r="L81" s="546"/>
      <c r="M81" s="546"/>
      <c r="N81" s="546"/>
      <c r="O81" s="546"/>
      <c r="P81" s="546"/>
      <c r="Q81" s="546"/>
      <c r="R81" s="546"/>
      <c r="S81" s="546"/>
      <c r="T81" s="546"/>
      <c r="U81" s="491"/>
      <c r="X81" s="565" t="s">
        <v>92</v>
      </c>
      <c r="Y81" s="565" t="s">
        <v>93</v>
      </c>
    </row>
    <row r="82" spans="1:34" ht="11.25" customHeight="1" x14ac:dyDescent="0.2">
      <c r="A82" s="487"/>
      <c r="K82" s="488"/>
      <c r="L82" s="546"/>
      <c r="M82" s="546"/>
      <c r="N82" s="546"/>
      <c r="O82" s="546"/>
      <c r="P82" s="546"/>
      <c r="Q82" s="546"/>
      <c r="R82" s="546"/>
      <c r="S82" s="546"/>
      <c r="T82" s="546"/>
      <c r="U82" s="491"/>
      <c r="W82" s="524" t="str">
        <f>L84</f>
        <v>National Trend 2014</v>
      </c>
      <c r="X82" s="776">
        <v>0.5857</v>
      </c>
      <c r="Y82" s="776">
        <v>31.204000000000001</v>
      </c>
      <c r="Z82" s="566">
        <v>0</v>
      </c>
      <c r="AA82" s="566">
        <f>(Z82*X82)+Y82</f>
        <v>31.204000000000001</v>
      </c>
    </row>
    <row r="83" spans="1:34" ht="11.25" customHeight="1" x14ac:dyDescent="0.2">
      <c r="A83" s="487"/>
      <c r="K83" s="488"/>
      <c r="L83" s="546"/>
      <c r="M83" s="546"/>
      <c r="N83" s="546"/>
      <c r="O83" s="546"/>
      <c r="P83" s="546"/>
      <c r="Q83" s="546"/>
      <c r="R83" s="546"/>
      <c r="S83" s="546"/>
      <c r="T83" s="546"/>
      <c r="U83" s="491"/>
      <c r="W83" s="567" t="str">
        <f>"y = "&amp;X82&amp;"x + "&amp;Y82</f>
        <v>y = 0.5857x + 31.204</v>
      </c>
      <c r="X83" s="777"/>
      <c r="Y83" s="777"/>
      <c r="Z83" s="568">
        <v>40</v>
      </c>
      <c r="AA83" s="566">
        <f>(Z83*X82)+Y82</f>
        <v>54.632000000000005</v>
      </c>
    </row>
    <row r="84" spans="1:34" ht="11.25" customHeight="1" x14ac:dyDescent="0.2">
      <c r="A84" s="487"/>
      <c r="K84" s="569"/>
      <c r="L84" s="778" t="s">
        <v>245</v>
      </c>
      <c r="M84" s="779"/>
      <c r="N84" s="779"/>
      <c r="O84" s="779"/>
      <c r="P84" s="570"/>
      <c r="Q84" s="778" t="s">
        <v>216</v>
      </c>
      <c r="R84" s="780"/>
      <c r="S84" s="780"/>
      <c r="T84" s="780"/>
      <c r="U84" s="491"/>
      <c r="W84" s="524" t="str">
        <f>Q84</f>
        <v>South East LA Trend 2014</v>
      </c>
      <c r="X84" s="772">
        <v>1.4315</v>
      </c>
      <c r="Y84" s="772">
        <v>16.702000000000002</v>
      </c>
      <c r="Z84" s="566">
        <v>0</v>
      </c>
      <c r="AA84" s="566">
        <f>(Z84*X84)+Y84</f>
        <v>16.702000000000002</v>
      </c>
    </row>
    <row r="85" spans="1:34" ht="11.25" customHeight="1" x14ac:dyDescent="0.2">
      <c r="A85" s="487"/>
      <c r="K85" s="571"/>
      <c r="L85" s="778" t="str">
        <f>Y5</f>
        <v>Selected LA- (none)</v>
      </c>
      <c r="M85" s="779"/>
      <c r="N85" s="779"/>
      <c r="O85" s="779"/>
      <c r="P85" s="779"/>
      <c r="Q85" s="779"/>
      <c r="R85" s="779"/>
      <c r="S85" s="779"/>
      <c r="T85" s="779"/>
      <c r="U85" s="491"/>
      <c r="W85" s="567" t="str">
        <f>"y = "&amp;X84&amp;"x + "&amp;Y84</f>
        <v>y = 1.4315x + 16.702</v>
      </c>
      <c r="X85" s="781"/>
      <c r="Y85" s="781"/>
      <c r="Z85" s="568">
        <v>40</v>
      </c>
      <c r="AA85" s="566">
        <f>(Z85*X84)+Y84</f>
        <v>73.962000000000003</v>
      </c>
    </row>
    <row r="86" spans="1:34" ht="11.25" customHeight="1" x14ac:dyDescent="0.2">
      <c r="A86" s="487"/>
      <c r="B86" s="548"/>
      <c r="C86" s="548"/>
      <c r="D86" s="545"/>
      <c r="E86" s="545"/>
      <c r="F86" s="545"/>
      <c r="G86" s="545"/>
      <c r="H86" s="545"/>
      <c r="I86" s="545"/>
      <c r="J86" s="545"/>
      <c r="K86" s="488"/>
      <c r="L86" s="549"/>
      <c r="M86" s="549"/>
      <c r="N86" s="549"/>
      <c r="O86" s="549"/>
      <c r="P86" s="549"/>
      <c r="Q86" s="549"/>
      <c r="R86" s="549"/>
      <c r="S86" s="550"/>
      <c r="T86" s="550"/>
      <c r="U86" s="491"/>
      <c r="X86" s="481"/>
    </row>
    <row r="87" spans="1:34" ht="16.5" customHeight="1" x14ac:dyDescent="0.2">
      <c r="A87" s="765"/>
      <c r="B87" s="762"/>
      <c r="C87" s="762"/>
      <c r="D87" s="762"/>
      <c r="E87" s="762"/>
      <c r="F87" s="762"/>
      <c r="G87" s="762"/>
      <c r="H87" s="762"/>
      <c r="I87" s="762"/>
      <c r="J87" s="762"/>
      <c r="K87" s="762"/>
      <c r="L87" s="762"/>
      <c r="M87" s="762"/>
      <c r="N87" s="762"/>
      <c r="O87" s="762"/>
      <c r="P87" s="762"/>
      <c r="Q87" s="762"/>
      <c r="R87" s="762"/>
      <c r="S87" s="762"/>
      <c r="T87" s="762"/>
      <c r="U87" s="766"/>
      <c r="W87" s="572">
        <f>D11</f>
        <v>2010</v>
      </c>
      <c r="X87" s="572">
        <f>E11</f>
        <v>2011</v>
      </c>
      <c r="Y87" s="572">
        <f>F11</f>
        <v>2012</v>
      </c>
      <c r="Z87" s="572">
        <f>G11</f>
        <v>2013</v>
      </c>
      <c r="AA87" s="572">
        <f>H11</f>
        <v>2014</v>
      </c>
    </row>
    <row r="88" spans="1:34" ht="11.25" customHeight="1" thickBot="1" x14ac:dyDescent="0.25">
      <c r="A88" s="551"/>
      <c r="B88" s="478"/>
      <c r="C88" s="478"/>
      <c r="D88" s="478"/>
      <c r="E88" s="478"/>
      <c r="F88" s="478"/>
      <c r="G88" s="478"/>
      <c r="H88" s="478"/>
      <c r="I88" s="478"/>
      <c r="J88" s="478"/>
      <c r="K88" s="479"/>
      <c r="L88" s="478"/>
      <c r="M88" s="478"/>
      <c r="N88" s="478"/>
      <c r="O88" s="478"/>
      <c r="P88" s="478"/>
      <c r="Q88" s="478"/>
      <c r="R88" s="478"/>
      <c r="S88" s="478"/>
      <c r="T88" s="478"/>
      <c r="U88" s="552"/>
      <c r="W88" s="573" t="e">
        <f ca="1">IF(OFFSET(K11,$W$5,0)=0,NA(),OFFSET(K11,$W$5,0))</f>
        <v>#N/A</v>
      </c>
      <c r="X88" s="573" t="e">
        <f ca="1">IF(OFFSET(L11,$W$5,0)=0,NA(),OFFSET(L11,$W$5,0))</f>
        <v>#N/A</v>
      </c>
      <c r="Y88" s="573" t="e">
        <f ca="1">IF(OFFSET(M11,$W$5,0)=0,NA(),OFFSET(M11,$W$5,0))</f>
        <v>#N/A</v>
      </c>
      <c r="Z88" s="573" t="e">
        <f ca="1">IF(OFFSET(N11,$W$5,0)=0,NA(),OFFSET(N11,$W$5,0))</f>
        <v>#N/A</v>
      </c>
      <c r="AA88" s="573" t="e">
        <f ca="1">IF(OFFSET(O11,$W$5,0)=0,NA(),OFFSET(O11,$W$5,0))</f>
        <v>#N/A</v>
      </c>
    </row>
    <row r="89" spans="1:34" ht="15" customHeight="1" x14ac:dyDescent="0.2">
      <c r="L89" s="473"/>
      <c r="M89" s="473"/>
      <c r="N89" s="473"/>
      <c r="O89" s="473"/>
      <c r="P89" s="473"/>
      <c r="Q89" s="473"/>
      <c r="R89" s="473"/>
      <c r="S89" s="473"/>
      <c r="T89" s="473"/>
      <c r="X89" s="481"/>
    </row>
    <row r="90" spans="1:34" ht="18.75" thickBot="1" x14ac:dyDescent="0.3">
      <c r="A90" s="477" t="s">
        <v>1</v>
      </c>
      <c r="B90" s="574"/>
      <c r="C90" s="574"/>
      <c r="D90" s="574"/>
      <c r="E90" s="574"/>
      <c r="F90" s="574"/>
      <c r="G90" s="574"/>
      <c r="H90" s="574"/>
      <c r="I90" s="574"/>
      <c r="J90" s="574"/>
      <c r="K90" s="575"/>
      <c r="L90" s="574"/>
      <c r="M90" s="574"/>
      <c r="N90" s="574"/>
      <c r="O90" s="574"/>
      <c r="P90" s="574"/>
      <c r="Q90" s="574"/>
      <c r="R90" s="574"/>
      <c r="S90" s="574"/>
      <c r="T90" s="574"/>
      <c r="U90" s="473"/>
      <c r="X90" s="481"/>
    </row>
    <row r="91" spans="1:34" ht="11.25" customHeight="1" x14ac:dyDescent="0.2">
      <c r="Q91" s="473"/>
      <c r="R91" s="473"/>
      <c r="S91" s="473"/>
      <c r="T91" s="473"/>
      <c r="X91" s="481"/>
    </row>
    <row r="92" spans="1:34" ht="21" customHeight="1" thickBot="1" x14ac:dyDescent="0.25">
      <c r="X92" s="481"/>
    </row>
    <row r="93" spans="1:34" ht="15" customHeight="1" x14ac:dyDescent="0.2">
      <c r="A93" s="482"/>
      <c r="B93" s="483"/>
      <c r="C93" s="483"/>
      <c r="D93" s="483"/>
      <c r="E93" s="483"/>
      <c r="F93" s="483"/>
      <c r="G93" s="483"/>
      <c r="H93" s="483"/>
      <c r="I93" s="483"/>
      <c r="J93" s="483"/>
      <c r="K93" s="484"/>
      <c r="L93" s="483"/>
      <c r="M93" s="483"/>
      <c r="N93" s="483"/>
      <c r="O93" s="483"/>
      <c r="P93" s="483"/>
      <c r="Q93" s="483"/>
      <c r="R93" s="483"/>
      <c r="S93" s="483"/>
      <c r="T93" s="483"/>
      <c r="U93" s="485"/>
      <c r="X93" s="481"/>
    </row>
    <row r="94" spans="1:34" ht="7.5" customHeight="1" x14ac:dyDescent="0.2">
      <c r="A94" s="487"/>
      <c r="B94" s="473"/>
      <c r="C94" s="473"/>
      <c r="D94" s="473"/>
      <c r="E94" s="473"/>
      <c r="F94" s="473"/>
      <c r="G94" s="473"/>
      <c r="H94" s="473"/>
      <c r="I94" s="473"/>
      <c r="J94" s="473"/>
      <c r="K94" s="480"/>
      <c r="L94" s="576"/>
      <c r="M94" s="576"/>
      <c r="N94" s="576"/>
      <c r="O94" s="576"/>
      <c r="P94" s="576"/>
      <c r="Q94" s="495"/>
      <c r="R94" s="495"/>
      <c r="S94" s="495"/>
      <c r="T94" s="495"/>
      <c r="U94" s="577"/>
      <c r="X94" s="481"/>
    </row>
    <row r="95" spans="1:34" s="496" customFormat="1" ht="11.25" customHeight="1" x14ac:dyDescent="0.2">
      <c r="A95" s="492"/>
      <c r="B95" s="768"/>
      <c r="C95" s="768"/>
      <c r="D95" s="769"/>
      <c r="E95" s="769"/>
      <c r="F95" s="769"/>
      <c r="G95" s="769"/>
      <c r="H95" s="769"/>
      <c r="I95" s="578"/>
      <c r="J95" s="578"/>
      <c r="K95" s="579"/>
      <c r="L95" s="473"/>
      <c r="M95" s="473"/>
      <c r="N95" s="473"/>
      <c r="O95" s="473"/>
      <c r="P95" s="473"/>
      <c r="Q95" s="473"/>
      <c r="R95" s="473"/>
      <c r="S95" s="473"/>
      <c r="T95" s="473"/>
      <c r="U95" s="580"/>
      <c r="V95" s="494"/>
      <c r="W95" s="475"/>
      <c r="X95" s="481"/>
      <c r="Y95" s="475"/>
      <c r="Z95" s="475"/>
      <c r="AA95" s="475"/>
      <c r="AB95" s="476"/>
      <c r="AC95" s="476"/>
      <c r="AD95" s="476"/>
      <c r="AE95" s="476"/>
      <c r="AF95" s="476"/>
      <c r="AG95" s="494"/>
      <c r="AH95" s="495"/>
    </row>
    <row r="96" spans="1:34" ht="21" customHeight="1" x14ac:dyDescent="0.2">
      <c r="A96" s="487"/>
      <c r="B96" s="769"/>
      <c r="C96" s="769"/>
      <c r="D96" s="769"/>
      <c r="E96" s="769"/>
      <c r="F96" s="769"/>
      <c r="G96" s="769"/>
      <c r="H96" s="769"/>
      <c r="I96" s="578"/>
      <c r="J96" s="578"/>
      <c r="K96" s="480"/>
      <c r="L96" s="495"/>
      <c r="M96" s="495"/>
      <c r="N96" s="495"/>
      <c r="O96" s="495"/>
      <c r="P96" s="495"/>
      <c r="Q96" s="473"/>
      <c r="R96" s="473"/>
      <c r="S96" s="473"/>
      <c r="T96" s="473"/>
      <c r="U96" s="577"/>
      <c r="W96" s="581" t="s">
        <v>138</v>
      </c>
      <c r="X96" s="581" t="s">
        <v>139</v>
      </c>
    </row>
    <row r="97" spans="1:24" ht="11.25" customHeight="1" x14ac:dyDescent="0.2">
      <c r="A97" s="487"/>
      <c r="B97" s="500"/>
      <c r="C97" s="500"/>
      <c r="D97" s="500"/>
      <c r="E97" s="500"/>
      <c r="F97" s="500"/>
      <c r="G97" s="500"/>
      <c r="H97" s="500"/>
      <c r="I97" s="500"/>
      <c r="J97" s="500"/>
      <c r="K97" s="480"/>
      <c r="L97" s="495"/>
      <c r="M97" s="495"/>
      <c r="N97" s="495"/>
      <c r="O97" s="495"/>
      <c r="P97" s="495"/>
      <c r="Q97" s="473"/>
      <c r="R97" s="473"/>
      <c r="S97" s="473"/>
      <c r="T97" s="473"/>
      <c r="U97" s="577"/>
      <c r="W97" s="582" t="str">
        <f>Y5</f>
        <v>Selected LA- (none)</v>
      </c>
      <c r="X97" s="583"/>
    </row>
    <row r="98" spans="1:24" ht="11.25" customHeight="1" x14ac:dyDescent="0.2">
      <c r="A98" s="487"/>
      <c r="B98" s="500"/>
      <c r="C98" s="500"/>
      <c r="D98" s="770"/>
      <c r="E98" s="769"/>
      <c r="F98" s="500"/>
      <c r="G98" s="500"/>
      <c r="H98" s="500"/>
      <c r="I98" s="500"/>
      <c r="J98" s="500"/>
      <c r="K98" s="480"/>
      <c r="L98" s="495"/>
      <c r="M98" s="495"/>
      <c r="N98" s="495"/>
      <c r="O98" s="495"/>
      <c r="P98" s="495"/>
      <c r="Q98" s="473"/>
      <c r="R98" s="473"/>
      <c r="S98" s="473"/>
      <c r="T98" s="473"/>
      <c r="U98" s="577"/>
      <c r="W98" s="584" t="str">
        <f t="shared" ref="W98:W119" si="8">IF(W12=$X$5,I12,"")</f>
        <v/>
      </c>
      <c r="X98" s="522" t="e">
        <f t="shared" ref="X98:X119" si="9">IF($B12=$X$5,T12,#N/A)</f>
        <v>#N/A</v>
      </c>
    </row>
    <row r="99" spans="1:24" ht="11.25" customHeight="1" x14ac:dyDescent="0.2">
      <c r="A99" s="487"/>
      <c r="B99" s="500"/>
      <c r="C99" s="500"/>
      <c r="D99" s="769"/>
      <c r="E99" s="769"/>
      <c r="F99" s="500"/>
      <c r="G99" s="500"/>
      <c r="H99" s="500"/>
      <c r="I99" s="500"/>
      <c r="J99" s="500"/>
      <c r="K99" s="480"/>
      <c r="L99" s="495"/>
      <c r="M99" s="495"/>
      <c r="N99" s="495"/>
      <c r="O99" s="495"/>
      <c r="P99" s="495"/>
      <c r="Q99" s="473"/>
      <c r="R99" s="473"/>
      <c r="S99" s="473"/>
      <c r="T99" s="473"/>
      <c r="U99" s="577"/>
      <c r="W99" s="584" t="str">
        <f t="shared" si="8"/>
        <v/>
      </c>
      <c r="X99" s="522" t="e">
        <f t="shared" si="9"/>
        <v>#N/A</v>
      </c>
    </row>
    <row r="100" spans="1:24" ht="11.25" customHeight="1" x14ac:dyDescent="0.2">
      <c r="A100" s="487"/>
      <c r="B100" s="559"/>
      <c r="C100" s="559"/>
      <c r="D100" s="500"/>
      <c r="E100" s="500"/>
      <c r="F100" s="500"/>
      <c r="G100" s="500"/>
      <c r="H100" s="500"/>
      <c r="I100" s="500"/>
      <c r="J100" s="500"/>
      <c r="K100" s="480"/>
      <c r="L100" s="495"/>
      <c r="M100" s="495"/>
      <c r="N100" s="495"/>
      <c r="O100" s="495"/>
      <c r="P100" s="495"/>
      <c r="Q100" s="473"/>
      <c r="R100" s="473"/>
      <c r="S100" s="473"/>
      <c r="T100" s="473"/>
      <c r="U100" s="577"/>
      <c r="W100" s="584" t="str">
        <f t="shared" si="8"/>
        <v/>
      </c>
      <c r="X100" s="522" t="e">
        <f t="shared" si="9"/>
        <v>#N/A</v>
      </c>
    </row>
    <row r="101" spans="1:24" ht="11.25" customHeight="1" x14ac:dyDescent="0.2">
      <c r="A101" s="487"/>
      <c r="B101" s="559"/>
      <c r="C101" s="559"/>
      <c r="D101" s="500"/>
      <c r="E101" s="500"/>
      <c r="F101" s="500"/>
      <c r="G101" s="500"/>
      <c r="H101" s="500"/>
      <c r="I101" s="500"/>
      <c r="J101" s="500"/>
      <c r="K101" s="480"/>
      <c r="L101" s="495"/>
      <c r="M101" s="495"/>
      <c r="N101" s="495"/>
      <c r="O101" s="495"/>
      <c r="P101" s="495"/>
      <c r="Q101" s="473"/>
      <c r="R101" s="473"/>
      <c r="S101" s="473"/>
      <c r="T101" s="473"/>
      <c r="U101" s="577"/>
      <c r="W101" s="584" t="str">
        <f t="shared" si="8"/>
        <v/>
      </c>
      <c r="X101" s="522" t="e">
        <f t="shared" si="9"/>
        <v>#N/A</v>
      </c>
    </row>
    <row r="102" spans="1:24" ht="11.25" customHeight="1" x14ac:dyDescent="0.2">
      <c r="A102" s="487"/>
      <c r="B102" s="559"/>
      <c r="C102" s="559"/>
      <c r="D102" s="500"/>
      <c r="E102" s="500"/>
      <c r="F102" s="500"/>
      <c r="G102" s="500"/>
      <c r="H102" s="500"/>
      <c r="I102" s="500"/>
      <c r="J102" s="500"/>
      <c r="K102" s="480"/>
      <c r="L102" s="495"/>
      <c r="M102" s="495"/>
      <c r="N102" s="495"/>
      <c r="O102" s="495"/>
      <c r="P102" s="495"/>
      <c r="Q102" s="473"/>
      <c r="R102" s="473"/>
      <c r="S102" s="473"/>
      <c r="T102" s="473"/>
      <c r="U102" s="577"/>
      <c r="W102" s="584" t="str">
        <f t="shared" si="8"/>
        <v/>
      </c>
      <c r="X102" s="522" t="e">
        <f t="shared" si="9"/>
        <v>#N/A</v>
      </c>
    </row>
    <row r="103" spans="1:24" ht="11.25" customHeight="1" x14ac:dyDescent="0.2">
      <c r="A103" s="487"/>
      <c r="B103" s="559"/>
      <c r="C103" s="559"/>
      <c r="D103" s="500"/>
      <c r="E103" s="500"/>
      <c r="F103" s="500"/>
      <c r="G103" s="500"/>
      <c r="H103" s="500"/>
      <c r="I103" s="500"/>
      <c r="J103" s="500"/>
      <c r="K103" s="480"/>
      <c r="L103" s="495"/>
      <c r="M103" s="495"/>
      <c r="N103" s="495"/>
      <c r="O103" s="495"/>
      <c r="P103" s="495"/>
      <c r="Q103" s="473"/>
      <c r="R103" s="473"/>
      <c r="S103" s="473"/>
      <c r="T103" s="473"/>
      <c r="U103" s="577"/>
      <c r="W103" s="584" t="str">
        <f t="shared" si="8"/>
        <v/>
      </c>
      <c r="X103" s="522" t="e">
        <f t="shared" si="9"/>
        <v>#N/A</v>
      </c>
    </row>
    <row r="104" spans="1:24" ht="11.25" customHeight="1" x14ac:dyDescent="0.2">
      <c r="A104" s="487"/>
      <c r="B104" s="559"/>
      <c r="C104" s="559"/>
      <c r="D104" s="500"/>
      <c r="E104" s="500"/>
      <c r="F104" s="500"/>
      <c r="G104" s="500"/>
      <c r="H104" s="500"/>
      <c r="I104" s="500"/>
      <c r="J104" s="500"/>
      <c r="K104" s="480"/>
      <c r="L104" s="495"/>
      <c r="M104" s="495"/>
      <c r="N104" s="495"/>
      <c r="O104" s="495"/>
      <c r="P104" s="495"/>
      <c r="Q104" s="473"/>
      <c r="R104" s="473"/>
      <c r="S104" s="473"/>
      <c r="T104" s="473"/>
      <c r="U104" s="577"/>
      <c r="W104" s="584" t="str">
        <f t="shared" si="8"/>
        <v/>
      </c>
      <c r="X104" s="522" t="e">
        <f t="shared" si="9"/>
        <v>#N/A</v>
      </c>
    </row>
    <row r="105" spans="1:24" ht="11.25" customHeight="1" x14ac:dyDescent="0.2">
      <c r="A105" s="487"/>
      <c r="B105" s="559"/>
      <c r="C105" s="559"/>
      <c r="D105" s="500"/>
      <c r="E105" s="500"/>
      <c r="F105" s="500"/>
      <c r="G105" s="500"/>
      <c r="H105" s="500"/>
      <c r="I105" s="500"/>
      <c r="J105" s="500"/>
      <c r="K105" s="480"/>
      <c r="L105" s="495"/>
      <c r="M105" s="495"/>
      <c r="N105" s="495"/>
      <c r="O105" s="495"/>
      <c r="P105" s="495"/>
      <c r="Q105" s="473"/>
      <c r="R105" s="473"/>
      <c r="S105" s="473"/>
      <c r="T105" s="473"/>
      <c r="U105" s="577"/>
      <c r="W105" s="584" t="str">
        <f t="shared" si="8"/>
        <v/>
      </c>
      <c r="X105" s="522" t="e">
        <f t="shared" si="9"/>
        <v>#N/A</v>
      </c>
    </row>
    <row r="106" spans="1:24" ht="11.25" customHeight="1" x14ac:dyDescent="0.2">
      <c r="A106" s="487"/>
      <c r="B106" s="559"/>
      <c r="C106" s="559"/>
      <c r="D106" s="500"/>
      <c r="E106" s="500"/>
      <c r="F106" s="500"/>
      <c r="G106" s="500"/>
      <c r="H106" s="500"/>
      <c r="I106" s="500"/>
      <c r="J106" s="500"/>
      <c r="K106" s="480"/>
      <c r="L106" s="495"/>
      <c r="M106" s="495"/>
      <c r="N106" s="495"/>
      <c r="O106" s="495"/>
      <c r="P106" s="495"/>
      <c r="Q106" s="473"/>
      <c r="R106" s="473"/>
      <c r="S106" s="473"/>
      <c r="T106" s="473"/>
      <c r="U106" s="577"/>
      <c r="W106" s="584" t="str">
        <f t="shared" si="8"/>
        <v/>
      </c>
      <c r="X106" s="522" t="e">
        <f t="shared" si="9"/>
        <v>#N/A</v>
      </c>
    </row>
    <row r="107" spans="1:24" ht="11.25" customHeight="1" x14ac:dyDescent="0.2">
      <c r="A107" s="487"/>
      <c r="B107" s="559"/>
      <c r="C107" s="559"/>
      <c r="D107" s="500"/>
      <c r="E107" s="500"/>
      <c r="F107" s="500"/>
      <c r="G107" s="500"/>
      <c r="H107" s="500"/>
      <c r="I107" s="500"/>
      <c r="J107" s="500"/>
      <c r="K107" s="480"/>
      <c r="L107" s="495"/>
      <c r="M107" s="495"/>
      <c r="N107" s="495"/>
      <c r="O107" s="495"/>
      <c r="P107" s="495"/>
      <c r="Q107" s="473"/>
      <c r="R107" s="473"/>
      <c r="S107" s="473"/>
      <c r="T107" s="473"/>
      <c r="U107" s="577"/>
      <c r="W107" s="584" t="str">
        <f t="shared" si="8"/>
        <v/>
      </c>
      <c r="X107" s="522" t="e">
        <f t="shared" si="9"/>
        <v>#N/A</v>
      </c>
    </row>
    <row r="108" spans="1:24" ht="11.25" customHeight="1" x14ac:dyDescent="0.2">
      <c r="A108" s="487"/>
      <c r="B108" s="559"/>
      <c r="C108" s="559"/>
      <c r="D108" s="500"/>
      <c r="E108" s="500"/>
      <c r="F108" s="500"/>
      <c r="G108" s="500"/>
      <c r="H108" s="500"/>
      <c r="I108" s="500"/>
      <c r="J108" s="500"/>
      <c r="K108" s="480"/>
      <c r="L108" s="495"/>
      <c r="M108" s="495"/>
      <c r="N108" s="495"/>
      <c r="O108" s="495"/>
      <c r="P108" s="495"/>
      <c r="Q108" s="473"/>
      <c r="R108" s="473"/>
      <c r="S108" s="473"/>
      <c r="T108" s="473"/>
      <c r="U108" s="577"/>
      <c r="W108" s="584" t="str">
        <f t="shared" si="8"/>
        <v/>
      </c>
      <c r="X108" s="522" t="e">
        <f t="shared" si="9"/>
        <v>#N/A</v>
      </c>
    </row>
    <row r="109" spans="1:24" ht="11.25" customHeight="1" x14ac:dyDescent="0.2">
      <c r="A109" s="487"/>
      <c r="B109" s="559"/>
      <c r="C109" s="559"/>
      <c r="D109" s="500"/>
      <c r="E109" s="500"/>
      <c r="F109" s="500"/>
      <c r="G109" s="500"/>
      <c r="H109" s="500"/>
      <c r="I109" s="500"/>
      <c r="J109" s="500"/>
      <c r="K109" s="480"/>
      <c r="L109" s="495"/>
      <c r="M109" s="495"/>
      <c r="N109" s="495"/>
      <c r="O109" s="495"/>
      <c r="P109" s="495"/>
      <c r="Q109" s="473"/>
      <c r="R109" s="473"/>
      <c r="S109" s="473"/>
      <c r="T109" s="473"/>
      <c r="U109" s="577"/>
      <c r="W109" s="584" t="str">
        <f t="shared" si="8"/>
        <v/>
      </c>
      <c r="X109" s="522" t="e">
        <f t="shared" si="9"/>
        <v>#N/A</v>
      </c>
    </row>
    <row r="110" spans="1:24" ht="11.25" customHeight="1" x14ac:dyDescent="0.2">
      <c r="A110" s="487"/>
      <c r="B110" s="559"/>
      <c r="C110" s="559"/>
      <c r="D110" s="500"/>
      <c r="E110" s="500"/>
      <c r="F110" s="500"/>
      <c r="G110" s="500"/>
      <c r="H110" s="500"/>
      <c r="I110" s="500"/>
      <c r="J110" s="500"/>
      <c r="K110" s="480"/>
      <c r="L110" s="495"/>
      <c r="M110" s="495"/>
      <c r="N110" s="495"/>
      <c r="O110" s="495"/>
      <c r="P110" s="495"/>
      <c r="Q110" s="473"/>
      <c r="R110" s="473"/>
      <c r="S110" s="473"/>
      <c r="T110" s="473"/>
      <c r="U110" s="577"/>
      <c r="W110" s="584" t="str">
        <f t="shared" si="8"/>
        <v/>
      </c>
      <c r="X110" s="522" t="e">
        <f t="shared" si="9"/>
        <v>#N/A</v>
      </c>
    </row>
    <row r="111" spans="1:24" ht="11.25" customHeight="1" x14ac:dyDescent="0.2">
      <c r="A111" s="487"/>
      <c r="B111" s="559"/>
      <c r="C111" s="559"/>
      <c r="D111" s="500"/>
      <c r="E111" s="500"/>
      <c r="F111" s="500"/>
      <c r="G111" s="500"/>
      <c r="H111" s="500"/>
      <c r="I111" s="500"/>
      <c r="J111" s="500"/>
      <c r="K111" s="480"/>
      <c r="L111" s="495"/>
      <c r="M111" s="495"/>
      <c r="N111" s="495"/>
      <c r="O111" s="495"/>
      <c r="P111" s="495"/>
      <c r="Q111" s="473"/>
      <c r="R111" s="473"/>
      <c r="S111" s="473"/>
      <c r="T111" s="473"/>
      <c r="U111" s="577"/>
      <c r="W111" s="584" t="str">
        <f t="shared" si="8"/>
        <v/>
      </c>
      <c r="X111" s="522" t="e">
        <f t="shared" si="9"/>
        <v>#N/A</v>
      </c>
    </row>
    <row r="112" spans="1:24" ht="11.25" customHeight="1" x14ac:dyDescent="0.2">
      <c r="A112" s="487"/>
      <c r="B112" s="559"/>
      <c r="C112" s="559"/>
      <c r="D112" s="500"/>
      <c r="E112" s="500"/>
      <c r="F112" s="500"/>
      <c r="G112" s="500"/>
      <c r="H112" s="500"/>
      <c r="I112" s="500"/>
      <c r="J112" s="500"/>
      <c r="K112" s="480"/>
      <c r="L112" s="495"/>
      <c r="M112" s="495"/>
      <c r="N112" s="495"/>
      <c r="O112" s="495"/>
      <c r="P112" s="495"/>
      <c r="Q112" s="473"/>
      <c r="R112" s="473"/>
      <c r="S112" s="473"/>
      <c r="T112" s="473"/>
      <c r="U112" s="577"/>
      <c r="W112" s="584" t="str">
        <f t="shared" si="8"/>
        <v/>
      </c>
      <c r="X112" s="522" t="e">
        <f t="shared" si="9"/>
        <v>#N/A</v>
      </c>
    </row>
    <row r="113" spans="1:34" ht="11.25" customHeight="1" x14ac:dyDescent="0.2">
      <c r="A113" s="487"/>
      <c r="B113" s="559"/>
      <c r="C113" s="559"/>
      <c r="D113" s="500"/>
      <c r="E113" s="500"/>
      <c r="F113" s="500"/>
      <c r="G113" s="500"/>
      <c r="H113" s="500"/>
      <c r="I113" s="500"/>
      <c r="J113" s="500"/>
      <c r="K113" s="480"/>
      <c r="L113" s="495"/>
      <c r="M113" s="495"/>
      <c r="N113" s="495"/>
      <c r="O113" s="495"/>
      <c r="P113" s="495"/>
      <c r="Q113" s="473"/>
      <c r="R113" s="473"/>
      <c r="S113" s="473"/>
      <c r="T113" s="473"/>
      <c r="U113" s="577"/>
      <c r="W113" s="584" t="str">
        <f t="shared" si="8"/>
        <v/>
      </c>
      <c r="X113" s="522" t="e">
        <f t="shared" si="9"/>
        <v>#N/A</v>
      </c>
    </row>
    <row r="114" spans="1:34" ht="11.25" customHeight="1" x14ac:dyDescent="0.2">
      <c r="A114" s="487"/>
      <c r="B114" s="559"/>
      <c r="C114" s="559"/>
      <c r="D114" s="500"/>
      <c r="E114" s="500"/>
      <c r="F114" s="500"/>
      <c r="G114" s="500"/>
      <c r="H114" s="500"/>
      <c r="I114" s="500"/>
      <c r="J114" s="500"/>
      <c r="K114" s="480"/>
      <c r="L114" s="495"/>
      <c r="M114" s="495"/>
      <c r="N114" s="495"/>
      <c r="O114" s="495"/>
      <c r="P114" s="495"/>
      <c r="Q114" s="473"/>
      <c r="R114" s="473"/>
      <c r="S114" s="473"/>
      <c r="T114" s="473"/>
      <c r="U114" s="577"/>
      <c r="W114" s="584" t="str">
        <f t="shared" si="8"/>
        <v/>
      </c>
      <c r="X114" s="522" t="e">
        <f t="shared" si="9"/>
        <v>#N/A</v>
      </c>
    </row>
    <row r="115" spans="1:34" ht="11.25" customHeight="1" x14ac:dyDescent="0.2">
      <c r="A115" s="487"/>
      <c r="B115" s="559"/>
      <c r="C115" s="559"/>
      <c r="D115" s="500"/>
      <c r="E115" s="500"/>
      <c r="F115" s="500"/>
      <c r="G115" s="500"/>
      <c r="H115" s="500"/>
      <c r="I115" s="500"/>
      <c r="J115" s="500"/>
      <c r="K115" s="480"/>
      <c r="L115" s="473"/>
      <c r="M115" s="473"/>
      <c r="N115" s="473"/>
      <c r="O115" s="473"/>
      <c r="P115" s="473"/>
      <c r="Q115" s="473"/>
      <c r="R115" s="473"/>
      <c r="S115" s="473"/>
      <c r="T115" s="473"/>
      <c r="U115" s="577"/>
      <c r="W115" s="584" t="str">
        <f t="shared" si="8"/>
        <v/>
      </c>
      <c r="X115" s="522" t="e">
        <f t="shared" si="9"/>
        <v>#N/A</v>
      </c>
    </row>
    <row r="116" spans="1:34" ht="11.25" customHeight="1" x14ac:dyDescent="0.2">
      <c r="A116" s="487"/>
      <c r="B116" s="559"/>
      <c r="C116" s="559"/>
      <c r="D116" s="500"/>
      <c r="E116" s="500"/>
      <c r="F116" s="500"/>
      <c r="G116" s="500"/>
      <c r="H116" s="500"/>
      <c r="I116" s="500"/>
      <c r="J116" s="500"/>
      <c r="K116" s="480"/>
      <c r="L116" s="473"/>
      <c r="M116" s="473"/>
      <c r="N116" s="473"/>
      <c r="O116" s="473"/>
      <c r="P116" s="473"/>
      <c r="Q116" s="473"/>
      <c r="R116" s="473"/>
      <c r="S116" s="473"/>
      <c r="T116" s="473"/>
      <c r="U116" s="577"/>
      <c r="W116" s="584" t="str">
        <f t="shared" si="8"/>
        <v/>
      </c>
      <c r="X116" s="522" t="e">
        <f t="shared" si="9"/>
        <v>#N/A</v>
      </c>
    </row>
    <row r="117" spans="1:34" ht="11.25" customHeight="1" x14ac:dyDescent="0.2">
      <c r="A117" s="487"/>
      <c r="B117" s="559"/>
      <c r="C117" s="559"/>
      <c r="D117" s="500"/>
      <c r="E117" s="500"/>
      <c r="F117" s="500"/>
      <c r="G117" s="500"/>
      <c r="H117" s="500"/>
      <c r="I117" s="500"/>
      <c r="J117" s="500"/>
      <c r="K117" s="480"/>
      <c r="L117" s="473"/>
      <c r="M117" s="473"/>
      <c r="N117" s="473"/>
      <c r="O117" s="473"/>
      <c r="P117" s="473"/>
      <c r="Q117" s="473"/>
      <c r="R117" s="473"/>
      <c r="S117" s="473"/>
      <c r="T117" s="473"/>
      <c r="U117" s="577"/>
      <c r="W117" s="584" t="str">
        <f t="shared" si="8"/>
        <v/>
      </c>
      <c r="X117" s="522" t="e">
        <f t="shared" si="9"/>
        <v>#N/A</v>
      </c>
    </row>
    <row r="118" spans="1:34" ht="11.25" customHeight="1" x14ac:dyDescent="0.2">
      <c r="A118" s="487"/>
      <c r="B118" s="559"/>
      <c r="C118" s="559"/>
      <c r="D118" s="500"/>
      <c r="E118" s="500"/>
      <c r="F118" s="500"/>
      <c r="G118" s="500"/>
      <c r="H118" s="500"/>
      <c r="I118" s="500"/>
      <c r="J118" s="500"/>
      <c r="K118" s="480"/>
      <c r="L118" s="473"/>
      <c r="M118" s="473"/>
      <c r="N118" s="473"/>
      <c r="O118" s="473"/>
      <c r="P118" s="473"/>
      <c r="Q118" s="473"/>
      <c r="R118" s="473"/>
      <c r="S118" s="473"/>
      <c r="T118" s="473"/>
      <c r="U118" s="577"/>
      <c r="W118" s="584" t="str">
        <f t="shared" si="8"/>
        <v/>
      </c>
      <c r="X118" s="522" t="e">
        <f t="shared" si="9"/>
        <v>#N/A</v>
      </c>
    </row>
    <row r="119" spans="1:34" ht="11.25" customHeight="1" x14ac:dyDescent="0.2">
      <c r="A119" s="487"/>
      <c r="B119" s="559"/>
      <c r="C119" s="559"/>
      <c r="D119" s="500"/>
      <c r="E119" s="500"/>
      <c r="F119" s="500"/>
      <c r="G119" s="500"/>
      <c r="H119" s="500"/>
      <c r="I119" s="500"/>
      <c r="J119" s="500"/>
      <c r="K119" s="480"/>
      <c r="L119" s="473"/>
      <c r="M119" s="473"/>
      <c r="N119" s="473"/>
      <c r="O119" s="473"/>
      <c r="P119" s="473"/>
      <c r="Q119" s="473"/>
      <c r="R119" s="473"/>
      <c r="S119" s="473"/>
      <c r="T119" s="473"/>
      <c r="U119" s="577"/>
      <c r="W119" s="584" t="str">
        <f t="shared" si="8"/>
        <v/>
      </c>
      <c r="X119" s="522" t="e">
        <f t="shared" si="9"/>
        <v>#N/A</v>
      </c>
    </row>
    <row r="120" spans="1:34" ht="11.25" customHeight="1" x14ac:dyDescent="0.2">
      <c r="A120" s="487"/>
      <c r="B120" s="562"/>
      <c r="C120" s="562"/>
      <c r="D120" s="500"/>
      <c r="E120" s="500"/>
      <c r="F120" s="500"/>
      <c r="G120" s="500"/>
      <c r="H120" s="500"/>
      <c r="I120" s="500"/>
      <c r="J120" s="500"/>
      <c r="K120" s="480"/>
      <c r="L120" s="473"/>
      <c r="M120" s="473"/>
      <c r="N120" s="473"/>
      <c r="O120" s="473"/>
      <c r="P120" s="473"/>
      <c r="Q120" s="473"/>
      <c r="R120" s="473"/>
      <c r="S120" s="473"/>
      <c r="T120" s="473"/>
      <c r="U120" s="577"/>
      <c r="X120" s="481"/>
    </row>
    <row r="121" spans="1:34" ht="11.25" customHeight="1" x14ac:dyDescent="0.2">
      <c r="A121" s="487"/>
      <c r="B121" s="562"/>
      <c r="C121" s="562"/>
      <c r="D121" s="500"/>
      <c r="E121" s="500"/>
      <c r="F121" s="500"/>
      <c r="G121" s="500"/>
      <c r="H121" s="500"/>
      <c r="I121" s="500"/>
      <c r="J121" s="500"/>
      <c r="K121" s="480"/>
      <c r="L121" s="473"/>
      <c r="M121" s="473"/>
      <c r="N121" s="473"/>
      <c r="O121" s="473"/>
      <c r="P121" s="473"/>
      <c r="Q121" s="473"/>
      <c r="R121" s="473"/>
      <c r="S121" s="473"/>
      <c r="T121" s="473"/>
      <c r="U121" s="577"/>
      <c r="X121" s="481"/>
    </row>
    <row r="122" spans="1:34" ht="11.25" customHeight="1" x14ac:dyDescent="0.2">
      <c r="A122" s="487"/>
      <c r="B122" s="548"/>
      <c r="C122" s="548"/>
      <c r="D122" s="545"/>
      <c r="E122" s="545"/>
      <c r="F122" s="473"/>
      <c r="G122" s="473"/>
      <c r="H122" s="473"/>
      <c r="I122" s="473"/>
      <c r="J122" s="473"/>
      <c r="K122" s="480"/>
      <c r="L122" s="473"/>
      <c r="M122" s="473"/>
      <c r="N122" s="473"/>
      <c r="O122" s="473"/>
      <c r="P122" s="473"/>
      <c r="Q122" s="473"/>
      <c r="R122" s="473"/>
      <c r="S122" s="473"/>
      <c r="T122" s="473"/>
      <c r="U122" s="577"/>
      <c r="AD122" s="474"/>
      <c r="AE122" s="473"/>
      <c r="AF122" s="471"/>
      <c r="AG122" s="471"/>
      <c r="AH122" s="471"/>
    </row>
    <row r="123" spans="1:34" ht="11.25" customHeight="1" x14ac:dyDescent="0.2">
      <c r="A123" s="487"/>
      <c r="B123" s="548"/>
      <c r="C123" s="548"/>
      <c r="D123" s="545"/>
      <c r="E123" s="545"/>
      <c r="F123" s="473"/>
      <c r="G123" s="473"/>
      <c r="H123" s="473"/>
      <c r="I123" s="473"/>
      <c r="J123" s="473"/>
      <c r="K123" s="480"/>
      <c r="L123" s="473"/>
      <c r="M123" s="473"/>
      <c r="N123" s="473"/>
      <c r="O123" s="473"/>
      <c r="P123" s="473"/>
      <c r="Q123" s="473"/>
      <c r="R123" s="473"/>
      <c r="S123" s="473"/>
      <c r="T123" s="473"/>
      <c r="U123" s="577"/>
      <c r="AD123" s="474"/>
      <c r="AE123" s="473"/>
      <c r="AF123" s="471"/>
      <c r="AG123" s="471"/>
      <c r="AH123" s="471"/>
    </row>
    <row r="124" spans="1:34" ht="11.25" customHeight="1" x14ac:dyDescent="0.2">
      <c r="A124" s="487"/>
      <c r="B124" s="548"/>
      <c r="C124" s="548"/>
      <c r="D124" s="545"/>
      <c r="E124" s="545"/>
      <c r="F124" s="473"/>
      <c r="G124" s="473"/>
      <c r="H124" s="473"/>
      <c r="I124" s="473"/>
      <c r="J124" s="473"/>
      <c r="K124" s="480"/>
      <c r="L124" s="473"/>
      <c r="M124" s="473"/>
      <c r="N124" s="473"/>
      <c r="O124" s="473"/>
      <c r="P124" s="473"/>
      <c r="Q124" s="473"/>
      <c r="R124" s="473"/>
      <c r="S124" s="473"/>
      <c r="T124" s="473"/>
      <c r="U124" s="577"/>
      <c r="AD124" s="474"/>
      <c r="AE124" s="473"/>
      <c r="AF124" s="471"/>
      <c r="AG124" s="471"/>
      <c r="AH124" s="471"/>
    </row>
    <row r="125" spans="1:34" ht="11.25" customHeight="1" x14ac:dyDescent="0.2">
      <c r="A125" s="487"/>
      <c r="B125" s="548"/>
      <c r="C125" s="548"/>
      <c r="D125" s="545"/>
      <c r="E125" s="545"/>
      <c r="F125" s="473"/>
      <c r="G125" s="473"/>
      <c r="H125" s="473"/>
      <c r="I125" s="473"/>
      <c r="J125" s="473"/>
      <c r="K125" s="480"/>
      <c r="L125" s="473"/>
      <c r="M125" s="473"/>
      <c r="N125" s="473"/>
      <c r="O125" s="473"/>
      <c r="P125" s="473"/>
      <c r="Q125" s="473"/>
      <c r="R125" s="473"/>
      <c r="S125" s="473"/>
      <c r="T125" s="473"/>
      <c r="U125" s="577"/>
      <c r="AD125" s="474"/>
      <c r="AE125" s="473"/>
      <c r="AF125" s="471"/>
      <c r="AG125" s="471"/>
      <c r="AH125" s="471"/>
    </row>
    <row r="126" spans="1:34" ht="11.25" customHeight="1" x14ac:dyDescent="0.2">
      <c r="A126" s="487"/>
      <c r="B126" s="548"/>
      <c r="C126" s="548"/>
      <c r="D126" s="545"/>
      <c r="E126" s="545"/>
      <c r="F126" s="473"/>
      <c r="G126" s="473"/>
      <c r="H126" s="473"/>
      <c r="I126" s="473"/>
      <c r="J126" s="473"/>
      <c r="K126" s="480"/>
      <c r="L126" s="473"/>
      <c r="M126" s="473"/>
      <c r="N126" s="473"/>
      <c r="O126" s="473"/>
      <c r="P126" s="473"/>
      <c r="Q126" s="473"/>
      <c r="R126" s="473"/>
      <c r="S126" s="473"/>
      <c r="T126" s="473"/>
      <c r="U126" s="577"/>
      <c r="AD126" s="474"/>
      <c r="AE126" s="473"/>
      <c r="AF126" s="471"/>
      <c r="AG126" s="471"/>
      <c r="AH126" s="471"/>
    </row>
    <row r="127" spans="1:34" ht="11.25" customHeight="1" x14ac:dyDescent="0.2">
      <c r="A127" s="487"/>
      <c r="B127" s="548"/>
      <c r="C127" s="548"/>
      <c r="D127" s="545"/>
      <c r="E127" s="545"/>
      <c r="F127" s="473"/>
      <c r="G127" s="473"/>
      <c r="H127" s="473"/>
      <c r="I127" s="473"/>
      <c r="J127" s="473"/>
      <c r="K127" s="480"/>
      <c r="L127" s="473"/>
      <c r="M127" s="473"/>
      <c r="N127" s="473"/>
      <c r="O127" s="473"/>
      <c r="P127" s="473"/>
      <c r="Q127" s="473"/>
      <c r="R127" s="473"/>
      <c r="S127" s="473"/>
      <c r="T127" s="473"/>
      <c r="U127" s="577"/>
      <c r="AD127" s="474"/>
      <c r="AE127" s="473"/>
      <c r="AF127" s="471"/>
      <c r="AG127" s="471"/>
      <c r="AH127" s="471"/>
    </row>
    <row r="128" spans="1:34" ht="11.25" customHeight="1" x14ac:dyDescent="0.2">
      <c r="A128" s="487"/>
      <c r="B128" s="548"/>
      <c r="C128" s="548"/>
      <c r="D128" s="545"/>
      <c r="E128" s="545"/>
      <c r="F128" s="473"/>
      <c r="G128" s="473"/>
      <c r="H128" s="545"/>
      <c r="I128" s="545"/>
      <c r="J128" s="545"/>
      <c r="K128" s="480"/>
      <c r="L128" s="495"/>
      <c r="M128" s="495"/>
      <c r="N128" s="495"/>
      <c r="O128" s="495"/>
      <c r="P128" s="495"/>
      <c r="Q128" s="473"/>
      <c r="R128" s="473"/>
      <c r="S128" s="473"/>
      <c r="T128" s="473"/>
      <c r="U128" s="577"/>
      <c r="AD128" s="474"/>
      <c r="AE128" s="473"/>
      <c r="AF128" s="471"/>
      <c r="AG128" s="471"/>
      <c r="AH128" s="471"/>
    </row>
    <row r="129" spans="1:36" ht="11.25" customHeight="1" x14ac:dyDescent="0.2">
      <c r="A129" s="487"/>
      <c r="B129" s="548"/>
      <c r="C129" s="548"/>
      <c r="D129" s="545"/>
      <c r="E129" s="545"/>
      <c r="F129" s="545"/>
      <c r="G129" s="545"/>
      <c r="H129" s="545"/>
      <c r="I129" s="545"/>
      <c r="J129" s="545"/>
      <c r="K129" s="480"/>
      <c r="L129" s="495"/>
      <c r="M129" s="495"/>
      <c r="N129" s="495"/>
      <c r="O129" s="495"/>
      <c r="P129" s="495"/>
      <c r="Q129" s="473"/>
      <c r="R129" s="473"/>
      <c r="S129" s="473"/>
      <c r="T129" s="473"/>
      <c r="U129" s="577"/>
      <c r="X129" s="481"/>
    </row>
    <row r="130" spans="1:36" ht="11.25" customHeight="1" x14ac:dyDescent="0.2">
      <c r="A130" s="487"/>
      <c r="B130" s="548"/>
      <c r="C130" s="548"/>
      <c r="D130" s="545"/>
      <c r="E130" s="545"/>
      <c r="F130" s="545"/>
      <c r="G130" s="545"/>
      <c r="H130" s="545"/>
      <c r="I130" s="545"/>
      <c r="J130" s="545"/>
      <c r="K130" s="480"/>
      <c r="L130" s="585"/>
      <c r="M130" s="585"/>
      <c r="N130" s="585"/>
      <c r="O130" s="585"/>
      <c r="P130" s="585"/>
      <c r="Q130" s="585"/>
      <c r="R130" s="585"/>
      <c r="S130" s="586"/>
      <c r="T130" s="586"/>
      <c r="U130" s="577"/>
      <c r="X130" s="481"/>
    </row>
    <row r="131" spans="1:36" ht="16.5" customHeight="1" x14ac:dyDescent="0.2">
      <c r="A131" s="765"/>
      <c r="B131" s="762"/>
      <c r="C131" s="762"/>
      <c r="D131" s="762"/>
      <c r="E131" s="762"/>
      <c r="F131" s="762"/>
      <c r="G131" s="762"/>
      <c r="H131" s="762"/>
      <c r="I131" s="762"/>
      <c r="J131" s="762"/>
      <c r="K131" s="762"/>
      <c r="L131" s="762"/>
      <c r="M131" s="762"/>
      <c r="N131" s="762"/>
      <c r="O131" s="762"/>
      <c r="P131" s="762"/>
      <c r="Q131" s="762"/>
      <c r="R131" s="762"/>
      <c r="S131" s="762"/>
      <c r="T131" s="762"/>
      <c r="U131" s="766"/>
      <c r="X131" s="481"/>
    </row>
    <row r="132" spans="1:36" ht="11.25" customHeight="1" thickBot="1" x14ac:dyDescent="0.25">
      <c r="A132" s="551"/>
      <c r="B132" s="478"/>
      <c r="C132" s="478"/>
      <c r="D132" s="478"/>
      <c r="E132" s="478"/>
      <c r="F132" s="478"/>
      <c r="G132" s="478"/>
      <c r="H132" s="478"/>
      <c r="I132" s="478"/>
      <c r="J132" s="478"/>
      <c r="K132" s="479"/>
      <c r="L132" s="478"/>
      <c r="M132" s="478"/>
      <c r="N132" s="478"/>
      <c r="O132" s="478"/>
      <c r="P132" s="478"/>
      <c r="Q132" s="478"/>
      <c r="R132" s="478"/>
      <c r="S132" s="478"/>
      <c r="T132" s="478"/>
      <c r="U132" s="552"/>
      <c r="X132" s="481"/>
    </row>
    <row r="133" spans="1:36" ht="15" customHeight="1" x14ac:dyDescent="0.2">
      <c r="L133" s="473"/>
      <c r="M133" s="473"/>
      <c r="N133" s="473"/>
      <c r="O133" s="473"/>
      <c r="P133" s="473"/>
      <c r="Q133" s="473"/>
      <c r="R133" s="473"/>
      <c r="S133" s="473"/>
      <c r="T133" s="473"/>
      <c r="X133" s="481"/>
    </row>
    <row r="134" spans="1:36" ht="18.75" thickBot="1" x14ac:dyDescent="0.3">
      <c r="A134" s="477" t="s">
        <v>1</v>
      </c>
      <c r="B134" s="574"/>
      <c r="C134" s="574"/>
      <c r="D134" s="574"/>
      <c r="E134" s="574"/>
      <c r="F134" s="574"/>
      <c r="G134" s="574"/>
      <c r="H134" s="574"/>
      <c r="I134" s="574"/>
      <c r="J134" s="574"/>
      <c r="K134" s="575"/>
      <c r="L134" s="574"/>
      <c r="M134" s="574"/>
      <c r="N134" s="574"/>
      <c r="O134" s="574"/>
      <c r="P134" s="574"/>
      <c r="Q134" s="574"/>
      <c r="R134" s="574"/>
      <c r="S134" s="574"/>
      <c r="T134" s="574"/>
      <c r="U134" s="473"/>
      <c r="X134" s="481"/>
    </row>
    <row r="135" spans="1:36" ht="11.25" customHeight="1" x14ac:dyDescent="0.2">
      <c r="Q135" s="473"/>
      <c r="R135" s="473"/>
      <c r="S135" s="473"/>
      <c r="T135" s="473"/>
      <c r="X135" s="481"/>
    </row>
    <row r="136" spans="1:36" ht="21" customHeight="1" thickBot="1" x14ac:dyDescent="0.25">
      <c r="X136" s="481"/>
    </row>
    <row r="137" spans="1:36" ht="15" customHeight="1" x14ac:dyDescent="0.2">
      <c r="A137" s="482"/>
      <c r="B137" s="483"/>
      <c r="C137" s="483"/>
      <c r="D137" s="483"/>
      <c r="E137" s="483"/>
      <c r="F137" s="483"/>
      <c r="G137" s="483"/>
      <c r="H137" s="483"/>
      <c r="I137" s="483"/>
      <c r="J137" s="483"/>
      <c r="K137" s="484"/>
      <c r="L137" s="483"/>
      <c r="M137" s="483"/>
      <c r="N137" s="483"/>
      <c r="O137" s="483"/>
      <c r="P137" s="483"/>
      <c r="Q137" s="483"/>
      <c r="R137" s="483"/>
      <c r="S137" s="483"/>
      <c r="T137" s="483"/>
      <c r="U137" s="485"/>
      <c r="X137" s="481"/>
    </row>
    <row r="138" spans="1:36" ht="7.5" customHeight="1" x14ac:dyDescent="0.2">
      <c r="A138" s="487"/>
      <c r="B138" s="473"/>
      <c r="C138" s="473"/>
      <c r="D138" s="473"/>
      <c r="E138" s="473"/>
      <c r="F138" s="473"/>
      <c r="G138" s="473"/>
      <c r="H138" s="473"/>
      <c r="I138" s="473"/>
      <c r="J138" s="473"/>
      <c r="K138" s="480"/>
      <c r="L138" s="576"/>
      <c r="M138" s="576"/>
      <c r="N138" s="576"/>
      <c r="O138" s="576"/>
      <c r="P138" s="576"/>
      <c r="Q138" s="495"/>
      <c r="R138" s="495"/>
      <c r="S138" s="495"/>
      <c r="T138" s="495"/>
      <c r="U138" s="577"/>
      <c r="X138" s="481"/>
    </row>
    <row r="139" spans="1:36" s="496" customFormat="1" ht="11.25" customHeight="1" x14ac:dyDescent="0.2">
      <c r="A139" s="492"/>
      <c r="B139" s="760" t="s">
        <v>160</v>
      </c>
      <c r="C139" s="760"/>
      <c r="D139" s="761"/>
      <c r="E139" s="761"/>
      <c r="F139" s="761"/>
      <c r="G139" s="761"/>
      <c r="H139" s="761"/>
      <c r="I139" s="578"/>
      <c r="J139" s="578"/>
      <c r="K139" s="579"/>
      <c r="L139" s="473"/>
      <c r="M139" s="473"/>
      <c r="N139" s="473"/>
      <c r="O139" s="473"/>
      <c r="P139" s="473"/>
      <c r="Q139" s="473"/>
      <c r="R139" s="473"/>
      <c r="S139" s="473"/>
      <c r="T139" s="473"/>
      <c r="U139" s="580"/>
      <c r="V139" s="494"/>
      <c r="W139" s="475"/>
      <c r="X139" s="481"/>
      <c r="Y139" s="475"/>
      <c r="Z139" s="475"/>
      <c r="AA139" s="475"/>
      <c r="AB139" s="476"/>
      <c r="AC139" s="476"/>
      <c r="AD139" s="476"/>
      <c r="AE139" s="476"/>
      <c r="AF139" s="476"/>
      <c r="AG139" s="494"/>
      <c r="AH139" s="495"/>
    </row>
    <row r="140" spans="1:36" ht="21" customHeight="1" x14ac:dyDescent="0.2">
      <c r="A140" s="487"/>
      <c r="B140" s="761"/>
      <c r="C140" s="761"/>
      <c r="D140" s="761"/>
      <c r="E140" s="761"/>
      <c r="F140" s="761"/>
      <c r="G140" s="761"/>
      <c r="H140" s="761"/>
      <c r="I140" s="578"/>
      <c r="J140" s="578"/>
      <c r="K140" s="480"/>
      <c r="L140" s="495"/>
      <c r="M140" s="495"/>
      <c r="N140" s="495"/>
      <c r="O140" s="495"/>
      <c r="P140" s="495"/>
      <c r="Q140" s="473"/>
      <c r="R140" s="473"/>
      <c r="S140" s="473"/>
      <c r="T140" s="473"/>
      <c r="U140" s="577"/>
      <c r="X140" s="481"/>
    </row>
    <row r="141" spans="1:36" ht="11.25" customHeight="1" x14ac:dyDescent="0.2">
      <c r="A141" s="487"/>
      <c r="B141" s="762"/>
      <c r="C141" s="762"/>
      <c r="D141" s="762"/>
      <c r="E141" s="762"/>
      <c r="F141" s="762"/>
      <c r="G141" s="762"/>
      <c r="H141" s="762"/>
      <c r="I141" s="500"/>
      <c r="J141" s="500"/>
      <c r="K141" s="480"/>
      <c r="L141" s="495"/>
      <c r="M141" s="495"/>
      <c r="N141" s="495"/>
      <c r="O141" s="495"/>
      <c r="P141" s="495"/>
      <c r="Q141" s="473"/>
      <c r="R141" s="473"/>
      <c r="S141" s="473"/>
      <c r="T141" s="473"/>
      <c r="U141" s="577"/>
      <c r="W141" s="587" t="s">
        <v>198</v>
      </c>
      <c r="X141" s="481"/>
      <c r="AD141" s="587" t="s">
        <v>199</v>
      </c>
      <c r="AE141" s="481"/>
      <c r="AF141" s="475"/>
      <c r="AG141" s="475"/>
      <c r="AH141" s="475"/>
      <c r="AI141" s="476"/>
    </row>
    <row r="142" spans="1:36" ht="11.25" customHeight="1" x14ac:dyDescent="0.2">
      <c r="A142" s="487"/>
      <c r="B142" s="588"/>
      <c r="C142" s="588"/>
      <c r="D142" s="589"/>
      <c r="E142" s="578"/>
      <c r="F142" s="588"/>
      <c r="G142" s="588"/>
      <c r="H142" s="588"/>
      <c r="I142" s="588"/>
      <c r="J142" s="588"/>
      <c r="K142" s="579"/>
      <c r="L142" s="495"/>
      <c r="M142" s="495"/>
      <c r="N142" s="495"/>
      <c r="O142" s="495"/>
      <c r="P142" s="495"/>
      <c r="Q142" s="495"/>
      <c r="R142" s="495"/>
      <c r="S142" s="495"/>
      <c r="T142" s="495"/>
      <c r="U142" s="577"/>
      <c r="X142" s="481"/>
      <c r="AD142" s="475"/>
      <c r="AE142" s="481"/>
      <c r="AF142" s="475"/>
      <c r="AG142" s="475"/>
      <c r="AH142" s="475"/>
      <c r="AI142" s="476"/>
    </row>
    <row r="143" spans="1:36" ht="11.25" customHeight="1" x14ac:dyDescent="0.2">
      <c r="A143" s="487"/>
      <c r="B143" s="588"/>
      <c r="C143" s="588"/>
      <c r="D143" s="590">
        <v>2010</v>
      </c>
      <c r="E143" s="590">
        <v>2011</v>
      </c>
      <c r="F143" s="590">
        <v>2012</v>
      </c>
      <c r="G143" s="590">
        <v>2013</v>
      </c>
      <c r="H143" s="591">
        <v>2014</v>
      </c>
      <c r="I143" s="588"/>
      <c r="J143" s="588"/>
      <c r="K143" s="579"/>
      <c r="L143" s="495"/>
      <c r="M143" s="495"/>
      <c r="N143" s="495"/>
      <c r="O143" s="495"/>
      <c r="P143" s="495"/>
      <c r="Q143" s="495"/>
      <c r="R143" s="495"/>
      <c r="S143" s="495"/>
      <c r="T143" s="495"/>
      <c r="U143" s="577"/>
      <c r="W143" s="565"/>
      <c r="X143" s="592">
        <f>D143</f>
        <v>2010</v>
      </c>
      <c r="Y143" s="592">
        <f t="shared" ref="Y143:Z143" si="10">E143</f>
        <v>2011</v>
      </c>
      <c r="Z143" s="592">
        <f t="shared" si="10"/>
        <v>2012</v>
      </c>
      <c r="AA143" s="592">
        <f>G143</f>
        <v>2013</v>
      </c>
      <c r="AB143" s="592">
        <f t="shared" ref="AB143" si="11">H143</f>
        <v>2014</v>
      </c>
      <c r="AD143" s="565"/>
      <c r="AE143" s="592">
        <f>X143</f>
        <v>2010</v>
      </c>
      <c r="AF143" s="592">
        <f t="shared" ref="AF143:AI143" si="12">Y143</f>
        <v>2011</v>
      </c>
      <c r="AG143" s="592">
        <f t="shared" si="12"/>
        <v>2012</v>
      </c>
      <c r="AH143" s="592">
        <f t="shared" si="12"/>
        <v>2013</v>
      </c>
      <c r="AI143" s="592">
        <f t="shared" si="12"/>
        <v>2014</v>
      </c>
    </row>
    <row r="144" spans="1:36" ht="11.25" customHeight="1" x14ac:dyDescent="0.2">
      <c r="A144" s="487"/>
      <c r="B144" s="512" t="s">
        <v>2</v>
      </c>
      <c r="C144" s="559"/>
      <c r="D144" s="593">
        <v>0</v>
      </c>
      <c r="E144" s="593" t="e">
        <v>#N/A</v>
      </c>
      <c r="F144" s="593" t="e">
        <v>#N/A</v>
      </c>
      <c r="G144" s="593">
        <v>3.968253968253968E-2</v>
      </c>
      <c r="H144" s="594">
        <f>IF(ISBLANK(AB144),NA(),AI144/AB144)</f>
        <v>8.5271317829457363E-2</v>
      </c>
      <c r="I144" s="500"/>
      <c r="J144" s="500"/>
      <c r="K144" s="480"/>
      <c r="L144" s="495"/>
      <c r="M144" s="495"/>
      <c r="N144" s="495"/>
      <c r="O144" s="495"/>
      <c r="P144" s="495"/>
      <c r="Q144" s="473"/>
      <c r="R144" s="473"/>
      <c r="S144" s="473"/>
      <c r="T144" s="473"/>
      <c r="U144" s="577"/>
      <c r="W144" s="565" t="str">
        <f>B144</f>
        <v>Bracknell Forest</v>
      </c>
      <c r="X144" s="592"/>
      <c r="Y144" s="565"/>
      <c r="Z144" s="565"/>
      <c r="AA144" s="565"/>
      <c r="AB144" s="595">
        <v>129</v>
      </c>
      <c r="AD144" s="565" t="str">
        <f>W144</f>
        <v>Bracknell Forest</v>
      </c>
      <c r="AE144" s="592"/>
      <c r="AF144" s="565"/>
      <c r="AG144" s="565"/>
      <c r="AH144" s="565"/>
      <c r="AI144" s="595">
        <v>11</v>
      </c>
      <c r="AJ144" s="471">
        <v>11</v>
      </c>
    </row>
    <row r="145" spans="1:36" s="475" customFormat="1" ht="11.25" customHeight="1" x14ac:dyDescent="0.2">
      <c r="A145" s="487"/>
      <c r="B145" s="512" t="s">
        <v>84</v>
      </c>
      <c r="C145" s="559"/>
      <c r="D145" s="593">
        <v>5.5999999999999994E-2</v>
      </c>
      <c r="E145" s="593">
        <v>6.8000000000000005E-2</v>
      </c>
      <c r="F145" s="593">
        <v>5.2999999999999999E-2</v>
      </c>
      <c r="G145" s="593">
        <v>4.7E-2</v>
      </c>
      <c r="H145" s="594">
        <f t="shared" ref="H145:H159" si="13">IF(ISBLANK(AB145),NA(),AI145/AB145)</f>
        <v>5.232558139534884E-2</v>
      </c>
      <c r="I145" s="500"/>
      <c r="J145" s="500"/>
      <c r="K145" s="480"/>
      <c r="L145" s="495"/>
      <c r="M145" s="495"/>
      <c r="N145" s="495"/>
      <c r="O145" s="495"/>
      <c r="P145" s="495"/>
      <c r="Q145" s="473"/>
      <c r="R145" s="473"/>
      <c r="S145" s="473"/>
      <c r="T145" s="473"/>
      <c r="U145" s="577"/>
      <c r="V145" s="474"/>
      <c r="W145" s="565" t="str">
        <f t="shared" ref="W145:W165" si="14">B145</f>
        <v>Brighton &amp; Hove</v>
      </c>
      <c r="X145" s="592"/>
      <c r="Y145" s="565"/>
      <c r="Z145" s="565"/>
      <c r="AA145" s="565"/>
      <c r="AB145" s="595">
        <v>344</v>
      </c>
      <c r="AC145" s="476"/>
      <c r="AD145" s="565" t="str">
        <f t="shared" ref="AD145:AD165" si="15">W145</f>
        <v>Brighton &amp; Hove</v>
      </c>
      <c r="AE145" s="592"/>
      <c r="AF145" s="565"/>
      <c r="AG145" s="565"/>
      <c r="AH145" s="565"/>
      <c r="AI145" s="595">
        <v>18</v>
      </c>
      <c r="AJ145" s="475">
        <v>18</v>
      </c>
    </row>
    <row r="146" spans="1:36" s="475" customFormat="1" ht="11.25" customHeight="1" x14ac:dyDescent="0.2">
      <c r="A146" s="487"/>
      <c r="B146" s="512" t="s">
        <v>13</v>
      </c>
      <c r="C146" s="559"/>
      <c r="D146" s="593">
        <v>0.10400000000000001</v>
      </c>
      <c r="E146" s="593">
        <v>6.8000000000000005E-2</v>
      </c>
      <c r="F146" s="593">
        <v>5.5E-2</v>
      </c>
      <c r="G146" s="593">
        <v>6.0999999999999999E-2</v>
      </c>
      <c r="H146" s="594">
        <f t="shared" si="13"/>
        <v>9.166666666666666E-2</v>
      </c>
      <c r="I146" s="500"/>
      <c r="J146" s="500"/>
      <c r="K146" s="480"/>
      <c r="L146" s="495"/>
      <c r="M146" s="495"/>
      <c r="N146" s="495"/>
      <c r="O146" s="495"/>
      <c r="P146" s="495"/>
      <c r="Q146" s="473"/>
      <c r="R146" s="473"/>
      <c r="S146" s="473"/>
      <c r="T146" s="473"/>
      <c r="U146" s="577"/>
      <c r="V146" s="474"/>
      <c r="W146" s="565" t="str">
        <f t="shared" si="14"/>
        <v>Buckinghamshire</v>
      </c>
      <c r="X146" s="592"/>
      <c r="Y146" s="565"/>
      <c r="Z146" s="565"/>
      <c r="AA146" s="565"/>
      <c r="AB146" s="595">
        <v>240</v>
      </c>
      <c r="AC146" s="476"/>
      <c r="AD146" s="565" t="str">
        <f t="shared" si="15"/>
        <v>Buckinghamshire</v>
      </c>
      <c r="AE146" s="592"/>
      <c r="AF146" s="565"/>
      <c r="AG146" s="565"/>
      <c r="AH146" s="565"/>
      <c r="AI146" s="595">
        <v>22</v>
      </c>
      <c r="AJ146" s="475">
        <v>22</v>
      </c>
    </row>
    <row r="147" spans="1:36" s="475" customFormat="1" ht="11.25" customHeight="1" x14ac:dyDescent="0.2">
      <c r="A147" s="487"/>
      <c r="B147" s="512" t="s">
        <v>6</v>
      </c>
      <c r="C147" s="559"/>
      <c r="D147" s="593">
        <v>9.4E-2</v>
      </c>
      <c r="E147" s="593">
        <v>6.5000000000000002E-2</v>
      </c>
      <c r="F147" s="593">
        <v>6.7000000000000004E-2</v>
      </c>
      <c r="G147" s="593">
        <v>8.5000000000000006E-2</v>
      </c>
      <c r="H147" s="594">
        <f t="shared" si="13"/>
        <v>0.10039370078740158</v>
      </c>
      <c r="I147" s="500"/>
      <c r="J147" s="500"/>
      <c r="K147" s="480"/>
      <c r="L147" s="495"/>
      <c r="M147" s="495"/>
      <c r="N147" s="495"/>
      <c r="O147" s="495"/>
      <c r="P147" s="495"/>
      <c r="Q147" s="473"/>
      <c r="R147" s="473"/>
      <c r="S147" s="473"/>
      <c r="T147" s="473"/>
      <c r="U147" s="577"/>
      <c r="V147" s="474"/>
      <c r="W147" s="565" t="str">
        <f t="shared" si="14"/>
        <v>East Sussex</v>
      </c>
      <c r="X147" s="592"/>
      <c r="Y147" s="565"/>
      <c r="Z147" s="565"/>
      <c r="AA147" s="565"/>
      <c r="AB147" s="595">
        <v>508</v>
      </c>
      <c r="AC147" s="476"/>
      <c r="AD147" s="565" t="str">
        <f t="shared" si="15"/>
        <v>East Sussex</v>
      </c>
      <c r="AE147" s="592"/>
      <c r="AF147" s="565"/>
      <c r="AG147" s="565"/>
      <c r="AH147" s="565"/>
      <c r="AI147" s="595">
        <v>51</v>
      </c>
      <c r="AJ147" s="475">
        <v>51</v>
      </c>
    </row>
    <row r="148" spans="1:36" s="475" customFormat="1" ht="11.25" customHeight="1" x14ac:dyDescent="0.2">
      <c r="A148" s="487"/>
      <c r="B148" s="512" t="s">
        <v>7</v>
      </c>
      <c r="C148" s="559"/>
      <c r="D148" s="593">
        <v>6.0999999999999999E-2</v>
      </c>
      <c r="E148" s="593">
        <v>7.0999999999999994E-2</v>
      </c>
      <c r="F148" s="593">
        <v>5.2999999999999999E-2</v>
      </c>
      <c r="G148" s="593">
        <v>6.3E-2</v>
      </c>
      <c r="H148" s="594">
        <f t="shared" si="13"/>
        <v>1.7094017094017096E-2</v>
      </c>
      <c r="I148" s="500"/>
      <c r="J148" s="500"/>
      <c r="K148" s="480"/>
      <c r="L148" s="495"/>
      <c r="M148" s="495"/>
      <c r="N148" s="495"/>
      <c r="O148" s="495"/>
      <c r="P148" s="495"/>
      <c r="Q148" s="473"/>
      <c r="R148" s="473"/>
      <c r="S148" s="473"/>
      <c r="T148" s="473"/>
      <c r="U148" s="577"/>
      <c r="V148" s="474"/>
      <c r="W148" s="565" t="str">
        <f t="shared" si="14"/>
        <v>Gloucestershire</v>
      </c>
      <c r="X148" s="592"/>
      <c r="Y148" s="565"/>
      <c r="Z148" s="565"/>
      <c r="AA148" s="565"/>
      <c r="AB148" s="595">
        <v>585</v>
      </c>
      <c r="AC148" s="476"/>
      <c r="AD148" s="565" t="str">
        <f t="shared" si="15"/>
        <v>Gloucestershire</v>
      </c>
      <c r="AE148" s="592"/>
      <c r="AF148" s="565"/>
      <c r="AG148" s="565"/>
      <c r="AH148" s="565"/>
      <c r="AI148" s="595">
        <v>10</v>
      </c>
      <c r="AJ148" s="475">
        <v>10</v>
      </c>
    </row>
    <row r="149" spans="1:36" s="475" customFormat="1" ht="11.25" customHeight="1" x14ac:dyDescent="0.2">
      <c r="A149" s="487"/>
      <c r="B149" s="512" t="s">
        <v>9</v>
      </c>
      <c r="C149" s="559"/>
      <c r="D149" s="593">
        <v>7.0999999999999994E-2</v>
      </c>
      <c r="E149" s="593">
        <v>9.9000000000000005E-2</v>
      </c>
      <c r="F149" s="593">
        <v>5.5999999999999994E-2</v>
      </c>
      <c r="G149" s="593">
        <v>5.1999999999999998E-2</v>
      </c>
      <c r="H149" s="594">
        <f t="shared" si="13"/>
        <v>3.1662269129287601E-2</v>
      </c>
      <c r="I149" s="500"/>
      <c r="J149" s="500"/>
      <c r="K149" s="480"/>
      <c r="L149" s="495"/>
      <c r="M149" s="495"/>
      <c r="N149" s="495"/>
      <c r="O149" s="495"/>
      <c r="P149" s="495"/>
      <c r="Q149" s="473"/>
      <c r="R149" s="473"/>
      <c r="S149" s="473"/>
      <c r="T149" s="473"/>
      <c r="U149" s="577"/>
      <c r="V149" s="474"/>
      <c r="W149" s="565" t="str">
        <f t="shared" si="14"/>
        <v>Hampshire</v>
      </c>
      <c r="X149" s="592"/>
      <c r="Y149" s="565"/>
      <c r="Z149" s="565"/>
      <c r="AA149" s="565"/>
      <c r="AB149" s="595">
        <v>1137</v>
      </c>
      <c r="AC149" s="476"/>
      <c r="AD149" s="565" t="str">
        <f t="shared" si="15"/>
        <v>Hampshire</v>
      </c>
      <c r="AE149" s="592"/>
      <c r="AF149" s="565"/>
      <c r="AG149" s="565"/>
      <c r="AH149" s="565"/>
      <c r="AI149" s="595">
        <v>36</v>
      </c>
      <c r="AJ149" s="475">
        <v>36</v>
      </c>
    </row>
    <row r="150" spans="1:36" s="475" customFormat="1" ht="11.25" customHeight="1" x14ac:dyDescent="0.2">
      <c r="A150" s="487"/>
      <c r="B150" s="512" t="s">
        <v>3</v>
      </c>
      <c r="C150" s="559"/>
      <c r="D150" s="593" t="e">
        <v>#N/A</v>
      </c>
      <c r="E150" s="593">
        <v>0.11599999999999999</v>
      </c>
      <c r="F150" s="593">
        <v>0.16200000000000001</v>
      </c>
      <c r="G150" s="593" t="e">
        <v>#N/A</v>
      </c>
      <c r="H150" s="594" t="e">
        <f>NA()</f>
        <v>#N/A</v>
      </c>
      <c r="I150" s="500"/>
      <c r="J150" s="500"/>
      <c r="K150" s="480"/>
      <c r="L150" s="495"/>
      <c r="M150" s="495"/>
      <c r="N150" s="495"/>
      <c r="O150" s="495"/>
      <c r="P150" s="495"/>
      <c r="Q150" s="473"/>
      <c r="R150" s="473"/>
      <c r="S150" s="473"/>
      <c r="T150" s="473"/>
      <c r="U150" s="577"/>
      <c r="V150" s="474"/>
      <c r="W150" s="565" t="str">
        <f t="shared" si="14"/>
        <v>Isle of Wight</v>
      </c>
      <c r="X150" s="592"/>
      <c r="Y150" s="565"/>
      <c r="Z150" s="565"/>
      <c r="AA150" s="565"/>
      <c r="AB150" s="595">
        <v>142</v>
      </c>
      <c r="AC150" s="476"/>
      <c r="AD150" s="565" t="str">
        <f t="shared" si="15"/>
        <v>Isle of Wight</v>
      </c>
      <c r="AE150" s="592"/>
      <c r="AF150" s="565"/>
      <c r="AG150" s="565"/>
      <c r="AH150" s="565"/>
      <c r="AI150" s="595"/>
      <c r="AJ150" s="475" t="s">
        <v>237</v>
      </c>
    </row>
    <row r="151" spans="1:36" s="475" customFormat="1" ht="11.25" customHeight="1" x14ac:dyDescent="0.2">
      <c r="A151" s="487"/>
      <c r="B151" s="512" t="s">
        <v>14</v>
      </c>
      <c r="C151" s="559"/>
      <c r="D151" s="593">
        <v>0.127</v>
      </c>
      <c r="E151" s="593">
        <v>0.113</v>
      </c>
      <c r="F151" s="593">
        <v>8.1000000000000003E-2</v>
      </c>
      <c r="G151" s="593">
        <v>0.08</v>
      </c>
      <c r="H151" s="594">
        <f t="shared" si="13"/>
        <v>4.9050632911392403E-2</v>
      </c>
      <c r="I151" s="500"/>
      <c r="J151" s="500"/>
      <c r="K151" s="480"/>
      <c r="L151" s="495"/>
      <c r="M151" s="495"/>
      <c r="N151" s="495"/>
      <c r="O151" s="495"/>
      <c r="P151" s="495"/>
      <c r="Q151" s="473"/>
      <c r="R151" s="473"/>
      <c r="S151" s="473"/>
      <c r="T151" s="473"/>
      <c r="U151" s="577"/>
      <c r="V151" s="474"/>
      <c r="W151" s="565" t="str">
        <f t="shared" si="14"/>
        <v>Kent</v>
      </c>
      <c r="X151" s="592"/>
      <c r="Y151" s="565"/>
      <c r="Z151" s="565"/>
      <c r="AA151" s="565"/>
      <c r="AB151" s="595">
        <v>1264</v>
      </c>
      <c r="AC151" s="476"/>
      <c r="AD151" s="565" t="str">
        <f t="shared" si="15"/>
        <v>Kent</v>
      </c>
      <c r="AE151" s="592"/>
      <c r="AF151" s="565"/>
      <c r="AG151" s="565"/>
      <c r="AH151" s="565"/>
      <c r="AI151" s="595">
        <v>62</v>
      </c>
      <c r="AJ151" s="475">
        <v>62</v>
      </c>
    </row>
    <row r="152" spans="1:36" s="475" customFormat="1" ht="11.25" customHeight="1" x14ac:dyDescent="0.2">
      <c r="A152" s="487"/>
      <c r="B152" s="512" t="s">
        <v>4</v>
      </c>
      <c r="C152" s="559"/>
      <c r="D152" s="593">
        <v>4.0999999999999995E-2</v>
      </c>
      <c r="E152" s="593">
        <v>3.5000000000000003E-2</v>
      </c>
      <c r="F152" s="593">
        <v>6.5000000000000002E-2</v>
      </c>
      <c r="G152" s="593">
        <v>6.9832402234636867E-2</v>
      </c>
      <c r="H152" s="594">
        <f t="shared" si="13"/>
        <v>8.6580086580086577E-2</v>
      </c>
      <c r="I152" s="500"/>
      <c r="J152" s="500"/>
      <c r="K152" s="480"/>
      <c r="L152" s="495"/>
      <c r="M152" s="495"/>
      <c r="N152" s="495"/>
      <c r="O152" s="495"/>
      <c r="P152" s="495"/>
      <c r="Q152" s="473"/>
      <c r="R152" s="473"/>
      <c r="S152" s="473"/>
      <c r="T152" s="473"/>
      <c r="U152" s="577"/>
      <c r="V152" s="474"/>
      <c r="W152" s="565" t="str">
        <f t="shared" si="14"/>
        <v>Medway</v>
      </c>
      <c r="X152" s="592"/>
      <c r="Y152" s="565"/>
      <c r="Z152" s="565"/>
      <c r="AA152" s="565"/>
      <c r="AB152" s="595">
        <v>231</v>
      </c>
      <c r="AC152" s="476"/>
      <c r="AD152" s="565" t="str">
        <f t="shared" si="15"/>
        <v>Medway</v>
      </c>
      <c r="AE152" s="592"/>
      <c r="AF152" s="565"/>
      <c r="AG152" s="565"/>
      <c r="AH152" s="565"/>
      <c r="AI152" s="595">
        <v>20</v>
      </c>
      <c r="AJ152" s="475">
        <v>20</v>
      </c>
    </row>
    <row r="153" spans="1:36" s="475" customFormat="1" ht="11.25" customHeight="1" x14ac:dyDescent="0.2">
      <c r="A153" s="487"/>
      <c r="B153" s="512" t="s">
        <v>15</v>
      </c>
      <c r="C153" s="559"/>
      <c r="D153" s="593" t="e">
        <v>#N/A</v>
      </c>
      <c r="E153" s="593" t="e">
        <v>#N/A</v>
      </c>
      <c r="F153" s="593">
        <v>0</v>
      </c>
      <c r="G153" s="593">
        <v>4.7E-2</v>
      </c>
      <c r="H153" s="594">
        <f t="shared" si="13"/>
        <v>0</v>
      </c>
      <c r="I153" s="500"/>
      <c r="J153" s="500"/>
      <c r="K153" s="480"/>
      <c r="L153" s="495"/>
      <c r="M153" s="495"/>
      <c r="N153" s="495"/>
      <c r="O153" s="495"/>
      <c r="P153" s="495"/>
      <c r="Q153" s="473"/>
      <c r="R153" s="473"/>
      <c r="S153" s="473"/>
      <c r="T153" s="473"/>
      <c r="U153" s="577"/>
      <c r="V153" s="474"/>
      <c r="W153" s="565" t="str">
        <f t="shared" si="14"/>
        <v>Milton Keynes</v>
      </c>
      <c r="X153" s="592"/>
      <c r="Y153" s="565"/>
      <c r="Z153" s="565"/>
      <c r="AA153" s="565"/>
      <c r="AB153" s="595">
        <v>67</v>
      </c>
      <c r="AC153" s="476"/>
      <c r="AD153" s="565" t="str">
        <f t="shared" si="15"/>
        <v>Milton Keynes</v>
      </c>
      <c r="AE153" s="592"/>
      <c r="AF153" s="565"/>
      <c r="AG153" s="565"/>
      <c r="AH153" s="565"/>
      <c r="AI153" s="595">
        <v>0</v>
      </c>
      <c r="AJ153" s="475">
        <v>0</v>
      </c>
    </row>
    <row r="154" spans="1:36" s="475" customFormat="1" ht="11.25" customHeight="1" x14ac:dyDescent="0.2">
      <c r="A154" s="487"/>
      <c r="B154" s="512" t="s">
        <v>16</v>
      </c>
      <c r="C154" s="559"/>
      <c r="D154" s="593">
        <v>8.8000000000000009E-2</v>
      </c>
      <c r="E154" s="593">
        <v>5.7000000000000002E-2</v>
      </c>
      <c r="F154" s="593">
        <v>5.5E-2</v>
      </c>
      <c r="G154" s="593">
        <v>6.3E-2</v>
      </c>
      <c r="H154" s="594">
        <f t="shared" si="13"/>
        <v>9.3439363817097415E-2</v>
      </c>
      <c r="I154" s="500"/>
      <c r="J154" s="500"/>
      <c r="K154" s="480"/>
      <c r="L154" s="495"/>
      <c r="M154" s="495"/>
      <c r="N154" s="495"/>
      <c r="O154" s="495"/>
      <c r="P154" s="495"/>
      <c r="Q154" s="473"/>
      <c r="R154" s="473"/>
      <c r="S154" s="473"/>
      <c r="T154" s="473"/>
      <c r="U154" s="577"/>
      <c r="V154" s="474"/>
      <c r="W154" s="565" t="str">
        <f t="shared" si="14"/>
        <v>Oxfordshire</v>
      </c>
      <c r="X154" s="592"/>
      <c r="Y154" s="565"/>
      <c r="Z154" s="565"/>
      <c r="AA154" s="565"/>
      <c r="AB154" s="595">
        <v>503</v>
      </c>
      <c r="AC154" s="476"/>
      <c r="AD154" s="565" t="str">
        <f t="shared" si="15"/>
        <v>Oxfordshire</v>
      </c>
      <c r="AE154" s="592"/>
      <c r="AF154" s="565"/>
      <c r="AG154" s="565"/>
      <c r="AH154" s="565"/>
      <c r="AI154" s="595">
        <v>47</v>
      </c>
      <c r="AJ154" s="475">
        <v>47</v>
      </c>
    </row>
    <row r="155" spans="1:36" s="475" customFormat="1" ht="11.25" customHeight="1" x14ac:dyDescent="0.2">
      <c r="A155" s="487"/>
      <c r="B155" s="512" t="s">
        <v>17</v>
      </c>
      <c r="C155" s="559"/>
      <c r="D155" s="593" t="e">
        <v>#N/A</v>
      </c>
      <c r="E155" s="593">
        <v>3.2000000000000001E-2</v>
      </c>
      <c r="F155" s="593">
        <v>5.2000000000000005E-2</v>
      </c>
      <c r="G155" s="593">
        <v>4.3999999999999997E-2</v>
      </c>
      <c r="H155" s="594">
        <f t="shared" si="13"/>
        <v>0.1099476439790576</v>
      </c>
      <c r="I155" s="500"/>
      <c r="J155" s="500"/>
      <c r="K155" s="480"/>
      <c r="L155" s="495"/>
      <c r="M155" s="495"/>
      <c r="N155" s="495"/>
      <c r="O155" s="495"/>
      <c r="P155" s="495"/>
      <c r="Q155" s="473"/>
      <c r="R155" s="473"/>
      <c r="S155" s="473"/>
      <c r="T155" s="473"/>
      <c r="U155" s="577"/>
      <c r="V155" s="474"/>
      <c r="W155" s="565" t="str">
        <f t="shared" si="14"/>
        <v>Portsmouth</v>
      </c>
      <c r="X155" s="592"/>
      <c r="Y155" s="565"/>
      <c r="Z155" s="565"/>
      <c r="AA155" s="565"/>
      <c r="AB155" s="595">
        <v>191</v>
      </c>
      <c r="AC155" s="476"/>
      <c r="AD155" s="565" t="str">
        <f t="shared" si="15"/>
        <v>Portsmouth</v>
      </c>
      <c r="AE155" s="592"/>
      <c r="AF155" s="565"/>
      <c r="AG155" s="565"/>
      <c r="AH155" s="565"/>
      <c r="AI155" s="595">
        <v>21</v>
      </c>
      <c r="AJ155" s="475">
        <v>21</v>
      </c>
    </row>
    <row r="156" spans="1:36" s="475" customFormat="1" ht="11.25" customHeight="1" x14ac:dyDescent="0.2">
      <c r="A156" s="487"/>
      <c r="B156" s="512" t="s">
        <v>5</v>
      </c>
      <c r="C156" s="559"/>
      <c r="D156" s="593" t="e">
        <v>#N/A</v>
      </c>
      <c r="E156" s="593" t="e">
        <v>#N/A</v>
      </c>
      <c r="F156" s="593">
        <v>8.199999999999999E-2</v>
      </c>
      <c r="G156" s="593">
        <v>8.8999999999999996E-2</v>
      </c>
      <c r="H156" s="594">
        <f t="shared" si="13"/>
        <v>8.45771144278607E-2</v>
      </c>
      <c r="I156" s="500"/>
      <c r="J156" s="500"/>
      <c r="K156" s="480"/>
      <c r="L156" s="495"/>
      <c r="M156" s="495"/>
      <c r="N156" s="495"/>
      <c r="O156" s="495"/>
      <c r="P156" s="495"/>
      <c r="Q156" s="473"/>
      <c r="R156" s="473"/>
      <c r="S156" s="473"/>
      <c r="T156" s="473"/>
      <c r="U156" s="577"/>
      <c r="V156" s="474"/>
      <c r="W156" s="565" t="str">
        <f t="shared" si="14"/>
        <v>Reading</v>
      </c>
      <c r="X156" s="592"/>
      <c r="Y156" s="565"/>
      <c r="Z156" s="565"/>
      <c r="AA156" s="565"/>
      <c r="AB156" s="595">
        <v>201</v>
      </c>
      <c r="AC156" s="476"/>
      <c r="AD156" s="565" t="str">
        <f t="shared" si="15"/>
        <v>Reading</v>
      </c>
      <c r="AE156" s="592"/>
      <c r="AF156" s="565"/>
      <c r="AG156" s="565"/>
      <c r="AH156" s="565"/>
      <c r="AI156" s="595">
        <v>17</v>
      </c>
      <c r="AJ156" s="475">
        <v>17</v>
      </c>
    </row>
    <row r="157" spans="1:36" s="475" customFormat="1" ht="11.25" customHeight="1" x14ac:dyDescent="0.2">
      <c r="A157" s="487"/>
      <c r="B157" s="512" t="s">
        <v>18</v>
      </c>
      <c r="C157" s="559"/>
      <c r="D157" s="593" t="e">
        <v>#N/A</v>
      </c>
      <c r="E157" s="593">
        <v>6.5000000000000002E-2</v>
      </c>
      <c r="F157" s="593">
        <v>3.7999999999999999E-2</v>
      </c>
      <c r="G157" s="593">
        <v>3.292181069958848E-2</v>
      </c>
      <c r="H157" s="594">
        <f t="shared" si="13"/>
        <v>5.4054054054054057E-2</v>
      </c>
      <c r="I157" s="500"/>
      <c r="J157" s="500"/>
      <c r="K157" s="480"/>
      <c r="L157" s="495"/>
      <c r="M157" s="495"/>
      <c r="N157" s="495"/>
      <c r="O157" s="495"/>
      <c r="P157" s="495"/>
      <c r="Q157" s="473"/>
      <c r="R157" s="473"/>
      <c r="S157" s="473"/>
      <c r="T157" s="473"/>
      <c r="U157" s="577"/>
      <c r="V157" s="474"/>
      <c r="W157" s="565" t="str">
        <f t="shared" si="14"/>
        <v>Slough</v>
      </c>
      <c r="X157" s="592"/>
      <c r="Y157" s="565"/>
      <c r="Z157" s="565"/>
      <c r="AA157" s="565"/>
      <c r="AB157" s="595">
        <v>259</v>
      </c>
      <c r="AC157" s="476"/>
      <c r="AD157" s="565" t="str">
        <f t="shared" si="15"/>
        <v>Slough</v>
      </c>
      <c r="AE157" s="592"/>
      <c r="AF157" s="565"/>
      <c r="AG157" s="565"/>
      <c r="AH157" s="565"/>
      <c r="AI157" s="595">
        <v>14</v>
      </c>
      <c r="AJ157" s="475">
        <v>14</v>
      </c>
    </row>
    <row r="158" spans="1:36" s="475" customFormat="1" ht="11.25" customHeight="1" x14ac:dyDescent="0.2">
      <c r="A158" s="487"/>
      <c r="B158" s="512" t="s">
        <v>19</v>
      </c>
      <c r="C158" s="559"/>
      <c r="D158" s="593" t="e">
        <v>#N/A</v>
      </c>
      <c r="E158" s="593">
        <v>0.03</v>
      </c>
      <c r="F158" s="593" t="e">
        <v>#N/A</v>
      </c>
      <c r="G158" s="593" t="e">
        <v>#N/A</v>
      </c>
      <c r="H158" s="594">
        <f t="shared" si="13"/>
        <v>1.6260162601626018E-2</v>
      </c>
      <c r="I158" s="500"/>
      <c r="J158" s="500"/>
      <c r="K158" s="480"/>
      <c r="L158" s="495"/>
      <c r="M158" s="495"/>
      <c r="N158" s="495"/>
      <c r="O158" s="495"/>
      <c r="P158" s="495"/>
      <c r="Q158" s="473"/>
      <c r="R158" s="473"/>
      <c r="S158" s="473"/>
      <c r="T158" s="473"/>
      <c r="U158" s="577"/>
      <c r="V158" s="474"/>
      <c r="W158" s="565" t="str">
        <f t="shared" si="14"/>
        <v>Southampton</v>
      </c>
      <c r="X158" s="592"/>
      <c r="Y158" s="565"/>
      <c r="Z158" s="565"/>
      <c r="AA158" s="565"/>
      <c r="AB158" s="595">
        <v>369</v>
      </c>
      <c r="AC158" s="476"/>
      <c r="AD158" s="565" t="str">
        <f t="shared" si="15"/>
        <v>Southampton</v>
      </c>
      <c r="AE158" s="592"/>
      <c r="AF158" s="565"/>
      <c r="AG158" s="565"/>
      <c r="AH158" s="565"/>
      <c r="AI158" s="595">
        <v>6</v>
      </c>
      <c r="AJ158" s="475">
        <v>6</v>
      </c>
    </row>
    <row r="159" spans="1:36" s="475" customFormat="1" ht="11.25" customHeight="1" x14ac:dyDescent="0.2">
      <c r="A159" s="487"/>
      <c r="B159" s="512" t="s">
        <v>10</v>
      </c>
      <c r="C159" s="559"/>
      <c r="D159" s="593">
        <v>0.10199999999999999</v>
      </c>
      <c r="E159" s="593">
        <v>0.11900000000000001</v>
      </c>
      <c r="F159" s="593">
        <v>6.7000000000000004E-2</v>
      </c>
      <c r="G159" s="593">
        <v>4.2999999999999997E-2</v>
      </c>
      <c r="H159" s="594">
        <f t="shared" si="13"/>
        <v>6.7669172932330823E-2</v>
      </c>
      <c r="I159" s="500"/>
      <c r="J159" s="500"/>
      <c r="K159" s="480"/>
      <c r="L159" s="473"/>
      <c r="M159" s="473"/>
      <c r="N159" s="473"/>
      <c r="O159" s="473"/>
      <c r="P159" s="473"/>
      <c r="Q159" s="473"/>
      <c r="R159" s="473"/>
      <c r="S159" s="473"/>
      <c r="T159" s="473"/>
      <c r="U159" s="577"/>
      <c r="V159" s="474"/>
      <c r="W159" s="565" t="str">
        <f t="shared" si="14"/>
        <v>Surrey</v>
      </c>
      <c r="X159" s="592"/>
      <c r="Y159" s="565"/>
      <c r="Z159" s="565"/>
      <c r="AA159" s="565"/>
      <c r="AB159" s="595">
        <v>931</v>
      </c>
      <c r="AC159" s="476"/>
      <c r="AD159" s="565" t="str">
        <f t="shared" si="15"/>
        <v>Surrey</v>
      </c>
      <c r="AE159" s="592"/>
      <c r="AF159" s="565"/>
      <c r="AG159" s="565"/>
      <c r="AH159" s="565"/>
      <c r="AI159" s="595">
        <v>63</v>
      </c>
      <c r="AJ159" s="475">
        <v>63</v>
      </c>
    </row>
    <row r="160" spans="1:36" s="475" customFormat="1" ht="11.25" customHeight="1" x14ac:dyDescent="0.2">
      <c r="A160" s="487"/>
      <c r="B160" s="512" t="s">
        <v>20</v>
      </c>
      <c r="C160" s="559"/>
      <c r="D160" s="593">
        <v>0</v>
      </c>
      <c r="E160" s="593" t="e">
        <v>#N/A</v>
      </c>
      <c r="F160" s="593" t="e">
        <v>#N/A</v>
      </c>
      <c r="G160" s="593">
        <v>2.5999999999999999E-2</v>
      </c>
      <c r="H160" s="594" t="e">
        <f>NA()</f>
        <v>#N/A</v>
      </c>
      <c r="I160" s="500"/>
      <c r="J160" s="500"/>
      <c r="K160" s="480"/>
      <c r="L160" s="473"/>
      <c r="M160" s="473"/>
      <c r="N160" s="473"/>
      <c r="O160" s="473"/>
      <c r="P160" s="473"/>
      <c r="Q160" s="473"/>
      <c r="R160" s="473"/>
      <c r="S160" s="473"/>
      <c r="T160" s="473"/>
      <c r="U160" s="577"/>
      <c r="V160" s="474"/>
      <c r="W160" s="565" t="str">
        <f t="shared" si="14"/>
        <v>West Berkshire</v>
      </c>
      <c r="X160" s="592"/>
      <c r="Y160" s="565"/>
      <c r="Z160" s="565"/>
      <c r="AA160" s="565"/>
      <c r="AB160" s="595">
        <v>105</v>
      </c>
      <c r="AC160" s="476"/>
      <c r="AD160" s="565" t="str">
        <f t="shared" si="15"/>
        <v>West Berkshire</v>
      </c>
      <c r="AE160" s="592"/>
      <c r="AF160" s="565"/>
      <c r="AG160" s="565"/>
      <c r="AH160" s="565"/>
      <c r="AI160" s="595"/>
      <c r="AJ160" s="475" t="s">
        <v>237</v>
      </c>
    </row>
    <row r="161" spans="1:36" ht="11.25" customHeight="1" x14ac:dyDescent="0.2">
      <c r="A161" s="487"/>
      <c r="B161" s="512" t="s">
        <v>8</v>
      </c>
      <c r="C161" s="559"/>
      <c r="D161" s="593">
        <v>6.0999999999999999E-2</v>
      </c>
      <c r="E161" s="593">
        <v>4.8000000000000001E-2</v>
      </c>
      <c r="F161" s="593">
        <v>4.8000000000000001E-2</v>
      </c>
      <c r="G161" s="593">
        <v>2.4E-2</v>
      </c>
      <c r="H161" s="594" t="e">
        <f>NA()</f>
        <v>#N/A</v>
      </c>
      <c r="I161" s="500"/>
      <c r="J161" s="500"/>
      <c r="K161" s="480"/>
      <c r="L161" s="473"/>
      <c r="M161" s="473"/>
      <c r="N161" s="473"/>
      <c r="O161" s="473"/>
      <c r="P161" s="473"/>
      <c r="Q161" s="473"/>
      <c r="R161" s="473"/>
      <c r="S161" s="473"/>
      <c r="T161" s="473"/>
      <c r="U161" s="577"/>
      <c r="W161" s="565" t="str">
        <f t="shared" si="14"/>
        <v>West Sussex</v>
      </c>
      <c r="X161" s="592"/>
      <c r="Y161" s="565"/>
      <c r="Z161" s="565"/>
      <c r="AA161" s="565"/>
      <c r="AB161" s="595">
        <v>582</v>
      </c>
      <c r="AD161" s="565" t="str">
        <f t="shared" si="15"/>
        <v>West Sussex</v>
      </c>
      <c r="AE161" s="592"/>
      <c r="AF161" s="565"/>
      <c r="AG161" s="565"/>
      <c r="AH161" s="565"/>
      <c r="AI161" s="595"/>
      <c r="AJ161" s="471" t="s">
        <v>237</v>
      </c>
    </row>
    <row r="162" spans="1:36" ht="11.25" customHeight="1" x14ac:dyDescent="0.2">
      <c r="A162" s="487"/>
      <c r="B162" s="512" t="s">
        <v>83</v>
      </c>
      <c r="C162" s="559"/>
      <c r="D162" s="593" t="e">
        <v>#N/A</v>
      </c>
      <c r="E162" s="593">
        <v>0</v>
      </c>
      <c r="F162" s="593">
        <v>2.1700000000000001E-2</v>
      </c>
      <c r="G162" s="593">
        <v>3.39E-2</v>
      </c>
      <c r="H162" s="594" t="e">
        <f>NA()</f>
        <v>#N/A</v>
      </c>
      <c r="I162" s="500"/>
      <c r="J162" s="500"/>
      <c r="K162" s="480"/>
      <c r="L162" s="473"/>
      <c r="M162" s="473"/>
      <c r="N162" s="473"/>
      <c r="O162" s="473"/>
      <c r="P162" s="473"/>
      <c r="Q162" s="473"/>
      <c r="R162" s="473"/>
      <c r="S162" s="473"/>
      <c r="T162" s="473"/>
      <c r="U162" s="577"/>
      <c r="W162" s="565" t="str">
        <f t="shared" si="14"/>
        <v>Windsor &amp; Maidenhead</v>
      </c>
      <c r="X162" s="592"/>
      <c r="Y162" s="565"/>
      <c r="Z162" s="565"/>
      <c r="AA162" s="565"/>
      <c r="AB162" s="595">
        <v>66</v>
      </c>
      <c r="AD162" s="565" t="str">
        <f t="shared" si="15"/>
        <v>Windsor &amp; Maidenhead</v>
      </c>
      <c r="AE162" s="592"/>
      <c r="AF162" s="565"/>
      <c r="AG162" s="565"/>
      <c r="AH162" s="565"/>
      <c r="AI162" s="595"/>
      <c r="AJ162" s="471" t="s">
        <v>237</v>
      </c>
    </row>
    <row r="163" spans="1:36" ht="11.25" customHeight="1" x14ac:dyDescent="0.2">
      <c r="A163" s="487"/>
      <c r="B163" s="512" t="s">
        <v>21</v>
      </c>
      <c r="C163" s="559"/>
      <c r="D163" s="593">
        <v>7.9000000000000001E-2</v>
      </c>
      <c r="E163" s="593" t="e">
        <v>#N/A</v>
      </c>
      <c r="F163" s="593" t="e">
        <v>#N/A</v>
      </c>
      <c r="G163" s="593">
        <v>4.2999999999999997E-2</v>
      </c>
      <c r="H163" s="594" t="e">
        <f>NA()</f>
        <v>#N/A</v>
      </c>
      <c r="I163" s="500"/>
      <c r="J163" s="500"/>
      <c r="K163" s="480"/>
      <c r="L163" s="473"/>
      <c r="M163" s="473"/>
      <c r="N163" s="473"/>
      <c r="O163" s="473"/>
      <c r="P163" s="473"/>
      <c r="Q163" s="473"/>
      <c r="R163" s="473"/>
      <c r="S163" s="473"/>
      <c r="T163" s="473"/>
      <c r="U163" s="577"/>
      <c r="W163" s="565" t="str">
        <f t="shared" si="14"/>
        <v>Wokingham</v>
      </c>
      <c r="X163" s="592"/>
      <c r="Y163" s="565"/>
      <c r="Z163" s="565"/>
      <c r="AA163" s="565"/>
      <c r="AB163" s="595">
        <v>80</v>
      </c>
      <c r="AD163" s="565" t="str">
        <f t="shared" si="15"/>
        <v>Wokingham</v>
      </c>
      <c r="AE163" s="592"/>
      <c r="AF163" s="565"/>
      <c r="AG163" s="565"/>
      <c r="AH163" s="565"/>
      <c r="AI163" s="595"/>
      <c r="AJ163" s="471" t="s">
        <v>237</v>
      </c>
    </row>
    <row r="164" spans="1:36" ht="11.25" customHeight="1" x14ac:dyDescent="0.2">
      <c r="A164" s="487"/>
      <c r="B164" s="528" t="s">
        <v>119</v>
      </c>
      <c r="C164" s="562"/>
      <c r="D164" s="596">
        <v>6.8000000000000005E-2</v>
      </c>
      <c r="E164" s="596">
        <v>6.4500000000000002E-2</v>
      </c>
      <c r="F164" s="596">
        <v>6.030150753768844E-2</v>
      </c>
      <c r="G164" s="596">
        <v>5.5020632737276476E-2</v>
      </c>
      <c r="H164" s="597">
        <f>IF(ISBLANK(AB164),NA(),AI164/AB164)</f>
        <v>5.2796298816165467E-2</v>
      </c>
      <c r="I164" s="500"/>
      <c r="J164" s="500"/>
      <c r="K164" s="480"/>
      <c r="L164" s="473"/>
      <c r="M164" s="473"/>
      <c r="N164" s="473"/>
      <c r="O164" s="473"/>
      <c r="P164" s="473"/>
      <c r="Q164" s="473"/>
      <c r="R164" s="473"/>
      <c r="S164" s="473"/>
      <c r="T164" s="473"/>
      <c r="U164" s="577"/>
      <c r="W164" s="565" t="str">
        <f t="shared" si="14"/>
        <v>South East</v>
      </c>
      <c r="X164" s="592"/>
      <c r="Y164" s="565"/>
      <c r="Z164" s="565"/>
      <c r="AA164" s="565"/>
      <c r="AB164" s="595">
        <f>SUM(AB144:AB147,AB149:AB163)</f>
        <v>7349</v>
      </c>
      <c r="AD164" s="565" t="str">
        <f t="shared" si="15"/>
        <v>South East</v>
      </c>
      <c r="AE164" s="592"/>
      <c r="AF164" s="565"/>
      <c r="AG164" s="565"/>
      <c r="AH164" s="565"/>
      <c r="AI164" s="595">
        <f>SUM(AI144:AI147,AI149:AI163)</f>
        <v>388</v>
      </c>
    </row>
    <row r="165" spans="1:36" ht="11.25" customHeight="1" x14ac:dyDescent="0.2">
      <c r="A165" s="487"/>
      <c r="B165" s="536" t="s">
        <v>101</v>
      </c>
      <c r="C165" s="562"/>
      <c r="D165" s="598">
        <v>5.9000000000000004E-2</v>
      </c>
      <c r="E165" s="598">
        <v>0.06</v>
      </c>
      <c r="F165" s="598">
        <v>5.5999999999999994E-2</v>
      </c>
      <c r="G165" s="598">
        <v>5.1999999999999998E-2</v>
      </c>
      <c r="H165" s="598">
        <f>IF(ISBLANK(AB165),NA(),AI165/AB165)</f>
        <v>4.5053328429569696E-2</v>
      </c>
      <c r="I165" s="500"/>
      <c r="J165" s="500"/>
      <c r="K165" s="480"/>
      <c r="L165" s="473"/>
      <c r="M165" s="473"/>
      <c r="N165" s="473"/>
      <c r="O165" s="473"/>
      <c r="P165" s="473"/>
      <c r="Q165" s="473"/>
      <c r="R165" s="473"/>
      <c r="S165" s="473"/>
      <c r="T165" s="473"/>
      <c r="U165" s="577"/>
      <c r="W165" s="565" t="str">
        <f t="shared" si="14"/>
        <v>England</v>
      </c>
      <c r="X165" s="592"/>
      <c r="Y165" s="565"/>
      <c r="Z165" s="565"/>
      <c r="AA165" s="565"/>
      <c r="AB165" s="595">
        <v>54380</v>
      </c>
      <c r="AD165" s="565" t="str">
        <f t="shared" si="15"/>
        <v>England</v>
      </c>
      <c r="AE165" s="592"/>
      <c r="AF165" s="565"/>
      <c r="AG165" s="565"/>
      <c r="AH165" s="565"/>
      <c r="AI165" s="595">
        <v>2450</v>
      </c>
    </row>
    <row r="166" spans="1:36" ht="11.25" customHeight="1" x14ac:dyDescent="0.2">
      <c r="A166" s="487"/>
      <c r="B166" s="548"/>
      <c r="C166" s="548"/>
      <c r="I166" s="473"/>
      <c r="J166" s="473"/>
      <c r="K166" s="480"/>
      <c r="L166" s="473"/>
      <c r="M166" s="473"/>
      <c r="N166" s="473"/>
      <c r="O166" s="473"/>
      <c r="P166" s="473"/>
      <c r="Q166" s="473"/>
      <c r="R166" s="473"/>
      <c r="S166" s="473"/>
      <c r="T166" s="473"/>
      <c r="U166" s="577"/>
      <c r="AD166" s="474"/>
      <c r="AE166" s="473"/>
      <c r="AF166" s="471"/>
      <c r="AG166" s="471"/>
      <c r="AH166" s="471"/>
    </row>
    <row r="167" spans="1:36" ht="11.25" customHeight="1" x14ac:dyDescent="0.2">
      <c r="A167" s="487"/>
      <c r="B167" s="771" t="s">
        <v>254</v>
      </c>
      <c r="C167" s="617"/>
      <c r="D167" s="617"/>
      <c r="E167" s="617"/>
      <c r="F167" s="617"/>
      <c r="G167" s="617"/>
      <c r="H167" s="617"/>
      <c r="I167" s="473"/>
      <c r="J167" s="473"/>
      <c r="K167" s="480"/>
      <c r="L167" s="473"/>
      <c r="M167" s="473"/>
      <c r="N167" s="473"/>
      <c r="O167" s="473"/>
      <c r="P167" s="473"/>
      <c r="Q167" s="473"/>
      <c r="R167" s="473"/>
      <c r="S167" s="473"/>
      <c r="T167" s="473"/>
      <c r="U167" s="577"/>
      <c r="AD167" s="474"/>
      <c r="AE167" s="473"/>
      <c r="AF167" s="471"/>
      <c r="AG167" s="471"/>
      <c r="AH167" s="471"/>
    </row>
    <row r="168" spans="1:36" ht="11.25" customHeight="1" x14ac:dyDescent="0.2">
      <c r="A168" s="487"/>
      <c r="B168" s="548"/>
      <c r="C168" s="548"/>
      <c r="D168" s="545"/>
      <c r="E168" s="545"/>
      <c r="F168" s="473"/>
      <c r="G168" s="473"/>
      <c r="H168" s="473"/>
      <c r="I168" s="473"/>
      <c r="J168" s="473"/>
      <c r="K168" s="480"/>
      <c r="L168" s="473"/>
      <c r="M168" s="473"/>
      <c r="N168" s="473"/>
      <c r="O168" s="473"/>
      <c r="P168" s="473"/>
      <c r="Q168" s="473"/>
      <c r="R168" s="473"/>
      <c r="S168" s="473"/>
      <c r="T168" s="473"/>
      <c r="U168" s="577"/>
      <c r="W168" s="471"/>
      <c r="X168" s="471"/>
      <c r="Y168" s="471"/>
      <c r="Z168" s="471"/>
      <c r="AA168" s="471"/>
      <c r="AD168" s="474"/>
      <c r="AE168" s="473"/>
      <c r="AF168" s="471"/>
      <c r="AG168" s="471"/>
      <c r="AH168" s="471"/>
    </row>
    <row r="169" spans="1:36" ht="11.25" customHeight="1" x14ac:dyDescent="0.2">
      <c r="A169" s="487"/>
      <c r="B169" s="548"/>
      <c r="C169" s="548"/>
      <c r="D169" s="545"/>
      <c r="E169" s="545"/>
      <c r="F169" s="473"/>
      <c r="G169" s="473"/>
      <c r="H169" s="473"/>
      <c r="I169" s="473"/>
      <c r="J169" s="473"/>
      <c r="K169" s="480"/>
      <c r="L169" s="473"/>
      <c r="M169" s="473"/>
      <c r="N169" s="473"/>
      <c r="O169" s="473"/>
      <c r="P169" s="473"/>
      <c r="Q169" s="473"/>
      <c r="R169" s="473"/>
      <c r="S169" s="473"/>
      <c r="T169" s="473"/>
      <c r="U169" s="577"/>
      <c r="W169" s="471"/>
      <c r="X169" s="471"/>
      <c r="Y169" s="471"/>
      <c r="Z169" s="471"/>
      <c r="AA169" s="471"/>
      <c r="AD169" s="474"/>
      <c r="AE169" s="473"/>
      <c r="AF169" s="471"/>
      <c r="AG169" s="471"/>
      <c r="AH169" s="471"/>
    </row>
    <row r="170" spans="1:36" ht="11.25" customHeight="1" x14ac:dyDescent="0.2">
      <c r="A170" s="487"/>
      <c r="B170" s="548"/>
      <c r="C170" s="548"/>
      <c r="D170" s="545"/>
      <c r="E170" s="545"/>
      <c r="F170" s="473"/>
      <c r="G170" s="473"/>
      <c r="H170" s="473"/>
      <c r="I170" s="473"/>
      <c r="J170" s="473"/>
      <c r="K170" s="480"/>
      <c r="L170" s="473"/>
      <c r="M170" s="473"/>
      <c r="N170" s="473"/>
      <c r="O170" s="473"/>
      <c r="P170" s="473"/>
      <c r="Q170" s="473"/>
      <c r="R170" s="473"/>
      <c r="S170" s="473"/>
      <c r="T170" s="473"/>
      <c r="U170" s="577"/>
      <c r="AD170" s="474"/>
      <c r="AE170" s="473"/>
      <c r="AF170" s="471"/>
      <c r="AG170" s="471"/>
      <c r="AH170" s="471"/>
    </row>
    <row r="171" spans="1:36" ht="11.25" customHeight="1" x14ac:dyDescent="0.2">
      <c r="A171" s="487"/>
      <c r="B171" s="548"/>
      <c r="C171" s="548"/>
      <c r="D171" s="545"/>
      <c r="E171" s="545"/>
      <c r="F171" s="473"/>
      <c r="G171" s="473"/>
      <c r="H171" s="473"/>
      <c r="I171" s="473"/>
      <c r="J171" s="473"/>
      <c r="K171" s="480"/>
      <c r="L171" s="473"/>
      <c r="M171" s="473"/>
      <c r="N171" s="473"/>
      <c r="O171" s="473"/>
      <c r="P171" s="473"/>
      <c r="Q171" s="473"/>
      <c r="R171" s="473"/>
      <c r="S171" s="473"/>
      <c r="T171" s="473"/>
      <c r="U171" s="577"/>
      <c r="W171" s="471"/>
      <c r="X171" s="471"/>
      <c r="Y171" s="471"/>
      <c r="Z171" s="471"/>
      <c r="AA171" s="471"/>
      <c r="AD171" s="474"/>
      <c r="AE171" s="473"/>
      <c r="AF171" s="471"/>
      <c r="AG171" s="471"/>
      <c r="AH171" s="471"/>
    </row>
    <row r="172" spans="1:36" ht="11.25" customHeight="1" x14ac:dyDescent="0.2">
      <c r="A172" s="487"/>
      <c r="B172" s="548"/>
      <c r="C172" s="548"/>
      <c r="D172" s="545"/>
      <c r="E172" s="545"/>
      <c r="F172" s="473"/>
      <c r="G172" s="473"/>
      <c r="H172" s="545"/>
      <c r="I172" s="545"/>
      <c r="J172" s="545"/>
      <c r="K172" s="480"/>
      <c r="L172" s="495"/>
      <c r="M172" s="495"/>
      <c r="N172" s="495"/>
      <c r="O172" s="495"/>
      <c r="P172" s="495"/>
      <c r="Q172" s="473"/>
      <c r="R172" s="473"/>
      <c r="S172" s="473"/>
      <c r="T172" s="473"/>
      <c r="U172" s="577"/>
      <c r="W172" s="471"/>
      <c r="X172" s="471"/>
      <c r="Y172" s="471"/>
      <c r="Z172" s="471"/>
      <c r="AA172" s="471"/>
      <c r="AD172" s="474"/>
      <c r="AE172" s="473"/>
      <c r="AF172" s="471"/>
      <c r="AG172" s="471"/>
      <c r="AH172" s="471"/>
    </row>
    <row r="173" spans="1:36" ht="11.25" customHeight="1" x14ac:dyDescent="0.2">
      <c r="A173" s="487"/>
      <c r="B173" s="548"/>
      <c r="C173" s="548"/>
      <c r="D173" s="545"/>
      <c r="E173" s="545"/>
      <c r="F173" s="545"/>
      <c r="G173" s="545"/>
      <c r="H173" s="545"/>
      <c r="I173" s="545"/>
      <c r="J173" s="545"/>
      <c r="K173" s="480"/>
      <c r="L173" s="495"/>
      <c r="M173" s="495"/>
      <c r="N173" s="495"/>
      <c r="O173" s="495"/>
      <c r="P173" s="495"/>
      <c r="Q173" s="473"/>
      <c r="R173" s="473"/>
      <c r="S173" s="473"/>
      <c r="T173" s="473"/>
      <c r="U173" s="577"/>
      <c r="X173" s="481"/>
    </row>
    <row r="174" spans="1:36" ht="11.25" customHeight="1" x14ac:dyDescent="0.2">
      <c r="A174" s="487"/>
      <c r="B174" s="548"/>
      <c r="C174" s="548"/>
      <c r="D174" s="545"/>
      <c r="E174" s="545"/>
      <c r="F174" s="545"/>
      <c r="G174" s="545"/>
      <c r="H174" s="545"/>
      <c r="I174" s="545"/>
      <c r="J174" s="545"/>
      <c r="K174" s="480"/>
      <c r="L174" s="585"/>
      <c r="M174" s="585"/>
      <c r="N174" s="585"/>
      <c r="O174" s="585"/>
      <c r="P174" s="585"/>
      <c r="Q174" s="585"/>
      <c r="R174" s="585"/>
      <c r="S174" s="586"/>
      <c r="T174" s="586"/>
      <c r="U174" s="577"/>
      <c r="X174" s="481"/>
    </row>
    <row r="175" spans="1:36" ht="16.5" customHeight="1" x14ac:dyDescent="0.2">
      <c r="A175" s="765"/>
      <c r="B175" s="762"/>
      <c r="C175" s="762"/>
      <c r="D175" s="762"/>
      <c r="E175" s="762"/>
      <c r="F175" s="762"/>
      <c r="G175" s="762"/>
      <c r="H175" s="762"/>
      <c r="I175" s="762"/>
      <c r="J175" s="762"/>
      <c r="K175" s="762"/>
      <c r="L175" s="762"/>
      <c r="M175" s="762"/>
      <c r="N175" s="762"/>
      <c r="O175" s="762"/>
      <c r="P175" s="762"/>
      <c r="Q175" s="762"/>
      <c r="R175" s="762"/>
      <c r="S175" s="762"/>
      <c r="T175" s="762"/>
      <c r="U175" s="766"/>
      <c r="W175" s="572">
        <f>D143</f>
        <v>2010</v>
      </c>
      <c r="X175" s="572">
        <f>E143</f>
        <v>2011</v>
      </c>
      <c r="Y175" s="572">
        <f>F143</f>
        <v>2012</v>
      </c>
      <c r="Z175" s="572">
        <f>G143</f>
        <v>2013</v>
      </c>
      <c r="AA175" s="572">
        <f>H143</f>
        <v>2014</v>
      </c>
    </row>
    <row r="176" spans="1:36" ht="11.25" customHeight="1" thickBot="1" x14ac:dyDescent="0.25">
      <c r="A176" s="551"/>
      <c r="B176" s="478"/>
      <c r="C176" s="478"/>
      <c r="D176" s="478"/>
      <c r="E176" s="478"/>
      <c r="F176" s="478"/>
      <c r="G176" s="478"/>
      <c r="H176" s="478"/>
      <c r="I176" s="478"/>
      <c r="J176" s="478"/>
      <c r="K176" s="479"/>
      <c r="L176" s="478"/>
      <c r="M176" s="478"/>
      <c r="N176" s="478"/>
      <c r="O176" s="478"/>
      <c r="P176" s="478"/>
      <c r="Q176" s="478"/>
      <c r="R176" s="478"/>
      <c r="S176" s="478"/>
      <c r="T176" s="478"/>
      <c r="U176" s="552"/>
      <c r="W176" s="599" t="e">
        <f ca="1">IF(OFFSET(D143,$W$5,0)=0,NA(),OFFSET(D143,$W$5,0))</f>
        <v>#N/A</v>
      </c>
      <c r="X176" s="599" t="e">
        <f ca="1">IF(OFFSET(E143,$W$5,0)=0,NA(),OFFSET(E143,$W$5,0))</f>
        <v>#N/A</v>
      </c>
      <c r="Y176" s="599" t="e">
        <f ca="1">IF(OFFSET(F143,$W$5,0)=0,NA(),OFFSET(F143,$W$5,0))</f>
        <v>#N/A</v>
      </c>
      <c r="Z176" s="599" t="e">
        <f ca="1">IF(OFFSET(G143,$W$5,0)=0,NA(),OFFSET(G143,$W$5,0))</f>
        <v>#N/A</v>
      </c>
      <c r="AA176" s="599" t="e">
        <f ca="1">IF(OFFSET(H143,$W$5,0)=0,NA(),OFFSET(H143,$W$5,0))</f>
        <v>#N/A</v>
      </c>
    </row>
    <row r="177" spans="1:35" ht="15" customHeight="1" x14ac:dyDescent="0.2">
      <c r="L177" s="473"/>
      <c r="M177" s="473"/>
      <c r="N177" s="473"/>
      <c r="O177" s="473"/>
      <c r="P177" s="473"/>
      <c r="Q177" s="473"/>
      <c r="R177" s="473"/>
      <c r="S177" s="473"/>
      <c r="T177" s="473"/>
      <c r="X177" s="481"/>
    </row>
    <row r="178" spans="1:35" ht="18.75" thickBot="1" x14ac:dyDescent="0.3">
      <c r="A178" s="477" t="s">
        <v>1</v>
      </c>
      <c r="B178" s="574"/>
      <c r="C178" s="574"/>
      <c r="D178" s="574"/>
      <c r="E178" s="574"/>
      <c r="F178" s="574"/>
      <c r="G178" s="574"/>
      <c r="H178" s="574"/>
      <c r="I178" s="574"/>
      <c r="J178" s="574"/>
      <c r="K178" s="575"/>
      <c r="L178" s="574"/>
      <c r="M178" s="574"/>
      <c r="N178" s="574"/>
      <c r="O178" s="574"/>
      <c r="P178" s="574"/>
      <c r="Q178" s="574"/>
      <c r="R178" s="574"/>
      <c r="S178" s="574"/>
      <c r="T178" s="574"/>
      <c r="U178" s="473"/>
      <c r="X178" s="481"/>
    </row>
    <row r="179" spans="1:35" ht="11.25" customHeight="1" x14ac:dyDescent="0.2">
      <c r="Q179" s="473"/>
      <c r="R179" s="473"/>
      <c r="S179" s="473"/>
      <c r="T179" s="473"/>
      <c r="X179" s="481"/>
    </row>
    <row r="180" spans="1:35" ht="21" customHeight="1" thickBot="1" x14ac:dyDescent="0.25">
      <c r="X180" s="481"/>
    </row>
    <row r="181" spans="1:35" ht="15" customHeight="1" x14ac:dyDescent="0.2">
      <c r="A181" s="482"/>
      <c r="B181" s="483"/>
      <c r="C181" s="483"/>
      <c r="D181" s="483"/>
      <c r="E181" s="483"/>
      <c r="F181" s="483"/>
      <c r="G181" s="483"/>
      <c r="H181" s="483"/>
      <c r="I181" s="483"/>
      <c r="J181" s="483"/>
      <c r="K181" s="484"/>
      <c r="L181" s="483"/>
      <c r="M181" s="483"/>
      <c r="N181" s="483"/>
      <c r="O181" s="483"/>
      <c r="P181" s="483"/>
      <c r="Q181" s="483"/>
      <c r="R181" s="483"/>
      <c r="S181" s="483"/>
      <c r="T181" s="483"/>
      <c r="U181" s="485"/>
      <c r="X181" s="481"/>
    </row>
    <row r="182" spans="1:35" ht="7.5" customHeight="1" x14ac:dyDescent="0.2">
      <c r="A182" s="487"/>
      <c r="B182" s="473"/>
      <c r="C182" s="473"/>
      <c r="D182" s="473"/>
      <c r="E182" s="473"/>
      <c r="F182" s="473"/>
      <c r="G182" s="473"/>
      <c r="H182" s="473"/>
      <c r="I182" s="473"/>
      <c r="J182" s="473"/>
      <c r="K182" s="480"/>
      <c r="L182" s="576"/>
      <c r="M182" s="576"/>
      <c r="N182" s="576"/>
      <c r="O182" s="576"/>
      <c r="P182" s="576"/>
      <c r="Q182" s="495"/>
      <c r="R182" s="495"/>
      <c r="S182" s="495"/>
      <c r="T182" s="495"/>
      <c r="U182" s="577"/>
      <c r="X182" s="481"/>
    </row>
    <row r="183" spans="1:35" s="496" customFormat="1" ht="11.25" customHeight="1" x14ac:dyDescent="0.2">
      <c r="A183" s="492"/>
      <c r="B183" s="760" t="s">
        <v>161</v>
      </c>
      <c r="C183" s="760"/>
      <c r="D183" s="761"/>
      <c r="E183" s="761"/>
      <c r="F183" s="761"/>
      <c r="G183" s="761"/>
      <c r="H183" s="761"/>
      <c r="I183" s="578"/>
      <c r="J183" s="578"/>
      <c r="K183" s="579"/>
      <c r="L183" s="473"/>
      <c r="M183" s="473"/>
      <c r="N183" s="473"/>
      <c r="O183" s="473"/>
      <c r="P183" s="473"/>
      <c r="Q183" s="473"/>
      <c r="R183" s="473"/>
      <c r="S183" s="473"/>
      <c r="T183" s="473"/>
      <c r="U183" s="580"/>
      <c r="V183" s="494"/>
      <c r="W183" s="475"/>
      <c r="X183" s="481"/>
      <c r="Y183" s="475"/>
      <c r="Z183" s="475"/>
      <c r="AA183" s="475"/>
      <c r="AB183" s="476"/>
      <c r="AC183" s="476"/>
      <c r="AD183" s="476"/>
      <c r="AE183" s="476"/>
      <c r="AF183" s="476"/>
      <c r="AG183" s="494"/>
      <c r="AH183" s="495"/>
    </row>
    <row r="184" spans="1:35" ht="21" customHeight="1" x14ac:dyDescent="0.2">
      <c r="A184" s="487"/>
      <c r="B184" s="761"/>
      <c r="C184" s="761"/>
      <c r="D184" s="761"/>
      <c r="E184" s="761"/>
      <c r="F184" s="761"/>
      <c r="G184" s="761"/>
      <c r="H184" s="761"/>
      <c r="I184" s="578"/>
      <c r="J184" s="578"/>
      <c r="K184" s="480"/>
      <c r="L184" s="495"/>
      <c r="M184" s="495"/>
      <c r="N184" s="495"/>
      <c r="O184" s="495"/>
      <c r="P184" s="495"/>
      <c r="Q184" s="473"/>
      <c r="R184" s="473"/>
      <c r="S184" s="473"/>
      <c r="T184" s="473"/>
      <c r="U184" s="577"/>
      <c r="X184" s="481"/>
    </row>
    <row r="185" spans="1:35" ht="11.25" customHeight="1" x14ac:dyDescent="0.2">
      <c r="A185" s="487"/>
      <c r="B185" s="762"/>
      <c r="C185" s="762"/>
      <c r="D185" s="762"/>
      <c r="E185" s="762"/>
      <c r="F185" s="762"/>
      <c r="G185" s="762"/>
      <c r="H185" s="762"/>
      <c r="I185" s="500"/>
      <c r="J185" s="500"/>
      <c r="K185" s="480"/>
      <c r="L185" s="495"/>
      <c r="M185" s="495"/>
      <c r="N185" s="495"/>
      <c r="O185" s="495"/>
      <c r="P185" s="495"/>
      <c r="Q185" s="473"/>
      <c r="R185" s="473"/>
      <c r="S185" s="473"/>
      <c r="T185" s="473"/>
      <c r="U185" s="577"/>
      <c r="W185" s="587" t="s">
        <v>200</v>
      </c>
      <c r="X185" s="481"/>
      <c r="AD185" s="587" t="s">
        <v>201</v>
      </c>
      <c r="AE185" s="481"/>
      <c r="AF185" s="475"/>
      <c r="AG185" s="475"/>
      <c r="AH185" s="475"/>
      <c r="AI185" s="476"/>
    </row>
    <row r="186" spans="1:35" ht="11.25" customHeight="1" x14ac:dyDescent="0.2">
      <c r="A186" s="487"/>
      <c r="B186" s="588"/>
      <c r="C186" s="588"/>
      <c r="D186" s="589"/>
      <c r="E186" s="578"/>
      <c r="F186" s="588"/>
      <c r="G186" s="588"/>
      <c r="H186" s="588"/>
      <c r="I186" s="588"/>
      <c r="J186" s="588"/>
      <c r="K186" s="579"/>
      <c r="L186" s="495"/>
      <c r="M186" s="495"/>
      <c r="N186" s="495"/>
      <c r="O186" s="495"/>
      <c r="P186" s="495"/>
      <c r="Q186" s="495"/>
      <c r="R186" s="495"/>
      <c r="S186" s="495"/>
      <c r="T186" s="495"/>
      <c r="U186" s="577"/>
      <c r="X186" s="481"/>
      <c r="AD186" s="475"/>
      <c r="AE186" s="481"/>
      <c r="AF186" s="475"/>
      <c r="AG186" s="475"/>
      <c r="AH186" s="475"/>
      <c r="AI186" s="476"/>
    </row>
    <row r="187" spans="1:35" ht="11.25" customHeight="1" x14ac:dyDescent="0.2">
      <c r="A187" s="487"/>
      <c r="B187" s="588"/>
      <c r="C187" s="588"/>
      <c r="D187" s="590">
        <v>2010</v>
      </c>
      <c r="E187" s="590">
        <v>2011</v>
      </c>
      <c r="F187" s="590">
        <v>2012</v>
      </c>
      <c r="G187" s="590">
        <v>2013</v>
      </c>
      <c r="H187" s="591">
        <v>2014</v>
      </c>
      <c r="I187" s="588"/>
      <c r="J187" s="588"/>
      <c r="K187" s="579"/>
      <c r="L187" s="495"/>
      <c r="M187" s="495"/>
      <c r="N187" s="495"/>
      <c r="O187" s="495"/>
      <c r="P187" s="495"/>
      <c r="Q187" s="495"/>
      <c r="R187" s="495"/>
      <c r="S187" s="495"/>
      <c r="T187" s="495"/>
      <c r="U187" s="577"/>
      <c r="W187" s="565"/>
      <c r="X187" s="592">
        <f>D187</f>
        <v>2010</v>
      </c>
      <c r="Y187" s="592">
        <f t="shared" ref="Y187:Z187" si="16">E187</f>
        <v>2011</v>
      </c>
      <c r="Z187" s="592">
        <f t="shared" si="16"/>
        <v>2012</v>
      </c>
      <c r="AA187" s="592">
        <f>G187</f>
        <v>2013</v>
      </c>
      <c r="AB187" s="592">
        <f t="shared" ref="AB187" si="17">H187</f>
        <v>2014</v>
      </c>
      <c r="AD187" s="565"/>
      <c r="AE187" s="592">
        <f>X187</f>
        <v>2010</v>
      </c>
      <c r="AF187" s="592">
        <f t="shared" ref="AF187:AI187" si="18">Y187</f>
        <v>2011</v>
      </c>
      <c r="AG187" s="592">
        <f t="shared" si="18"/>
        <v>2012</v>
      </c>
      <c r="AH187" s="592">
        <f t="shared" si="18"/>
        <v>2013</v>
      </c>
      <c r="AI187" s="592">
        <f t="shared" si="18"/>
        <v>2014</v>
      </c>
    </row>
    <row r="188" spans="1:35" ht="11.25" customHeight="1" x14ac:dyDescent="0.2">
      <c r="A188" s="487"/>
      <c r="B188" s="512" t="s">
        <v>2</v>
      </c>
      <c r="C188" s="559"/>
      <c r="D188" s="593">
        <v>0.12</v>
      </c>
      <c r="E188" s="593">
        <v>9.1999999999999998E-2</v>
      </c>
      <c r="F188" s="593">
        <v>0.126</v>
      </c>
      <c r="G188" s="593">
        <v>0.17307692307692307</v>
      </c>
      <c r="H188" s="594">
        <f>IF(ISBLANK(AB188),NA(),AI188/AB188)</f>
        <v>0.128</v>
      </c>
      <c r="I188" s="500"/>
      <c r="J188" s="500"/>
      <c r="K188" s="480"/>
      <c r="L188" s="495"/>
      <c r="M188" s="495"/>
      <c r="N188" s="495"/>
      <c r="O188" s="495"/>
      <c r="P188" s="495"/>
      <c r="Q188" s="473"/>
      <c r="R188" s="473"/>
      <c r="S188" s="473"/>
      <c r="T188" s="473"/>
      <c r="U188" s="577"/>
      <c r="W188" s="565" t="str">
        <f>B188</f>
        <v>Bracknell Forest</v>
      </c>
      <c r="X188" s="592"/>
      <c r="Y188" s="565"/>
      <c r="Z188" s="565"/>
      <c r="AA188" s="565"/>
      <c r="AB188" s="595">
        <v>125</v>
      </c>
      <c r="AD188" s="565" t="str">
        <f>W188</f>
        <v>Bracknell Forest</v>
      </c>
      <c r="AE188" s="592"/>
      <c r="AF188" s="565"/>
      <c r="AG188" s="565"/>
      <c r="AH188" s="565"/>
      <c r="AI188" s="595">
        <v>16</v>
      </c>
    </row>
    <row r="189" spans="1:35" s="475" customFormat="1" ht="11.25" customHeight="1" x14ac:dyDescent="0.2">
      <c r="A189" s="487"/>
      <c r="B189" s="512" t="s">
        <v>84</v>
      </c>
      <c r="C189" s="559"/>
      <c r="D189" s="593">
        <v>0.13400000000000001</v>
      </c>
      <c r="E189" s="593">
        <v>0.126</v>
      </c>
      <c r="F189" s="593">
        <v>0.22</v>
      </c>
      <c r="G189" s="593">
        <v>0.14499999999999999</v>
      </c>
      <c r="H189" s="594">
        <f t="shared" ref="H189:H209" si="19">IF(ISBLANK(AB189),NA(),AI189/AB189)</f>
        <v>0.27478753541076489</v>
      </c>
      <c r="I189" s="500"/>
      <c r="J189" s="500"/>
      <c r="K189" s="480"/>
      <c r="L189" s="495"/>
      <c r="M189" s="495"/>
      <c r="N189" s="495"/>
      <c r="O189" s="495"/>
      <c r="P189" s="495"/>
      <c r="Q189" s="473"/>
      <c r="R189" s="473"/>
      <c r="S189" s="473"/>
      <c r="T189" s="473"/>
      <c r="U189" s="577"/>
      <c r="V189" s="474"/>
      <c r="W189" s="565" t="str">
        <f t="shared" ref="W189:W209" si="20">B189</f>
        <v>Brighton &amp; Hove</v>
      </c>
      <c r="X189" s="592"/>
      <c r="Y189" s="565"/>
      <c r="Z189" s="565"/>
      <c r="AA189" s="565"/>
      <c r="AB189" s="595">
        <v>353</v>
      </c>
      <c r="AC189" s="476"/>
      <c r="AD189" s="565" t="str">
        <f t="shared" ref="AD189:AD209" si="21">W189</f>
        <v>Brighton &amp; Hove</v>
      </c>
      <c r="AE189" s="592"/>
      <c r="AF189" s="565"/>
      <c r="AG189" s="565"/>
      <c r="AH189" s="565"/>
      <c r="AI189" s="595">
        <v>97</v>
      </c>
    </row>
    <row r="190" spans="1:35" s="475" customFormat="1" ht="11.25" customHeight="1" x14ac:dyDescent="0.2">
      <c r="A190" s="487"/>
      <c r="B190" s="512" t="s">
        <v>13</v>
      </c>
      <c r="C190" s="559"/>
      <c r="D190" s="593">
        <v>0.17899999999999999</v>
      </c>
      <c r="E190" s="593">
        <v>0.11599999999999999</v>
      </c>
      <c r="F190" s="593">
        <v>0.14600000000000002</v>
      </c>
      <c r="G190" s="593">
        <v>0.105</v>
      </c>
      <c r="H190" s="594">
        <f t="shared" si="19"/>
        <v>0.2226027397260274</v>
      </c>
      <c r="I190" s="500"/>
      <c r="J190" s="500"/>
      <c r="K190" s="480"/>
      <c r="L190" s="495"/>
      <c r="M190" s="495"/>
      <c r="N190" s="495"/>
      <c r="O190" s="495"/>
      <c r="P190" s="495"/>
      <c r="Q190" s="473"/>
      <c r="R190" s="473"/>
      <c r="S190" s="473"/>
      <c r="T190" s="473"/>
      <c r="U190" s="577"/>
      <c r="V190" s="474"/>
      <c r="W190" s="565" t="str">
        <f t="shared" si="20"/>
        <v>Buckinghamshire</v>
      </c>
      <c r="X190" s="592"/>
      <c r="Y190" s="565"/>
      <c r="Z190" s="565"/>
      <c r="AA190" s="565"/>
      <c r="AB190" s="595">
        <v>292</v>
      </c>
      <c r="AC190" s="476"/>
      <c r="AD190" s="565" t="str">
        <f t="shared" si="21"/>
        <v>Buckinghamshire</v>
      </c>
      <c r="AE190" s="592"/>
      <c r="AF190" s="565"/>
      <c r="AG190" s="565"/>
      <c r="AH190" s="565"/>
      <c r="AI190" s="595">
        <v>65</v>
      </c>
    </row>
    <row r="191" spans="1:35" s="475" customFormat="1" ht="11.25" customHeight="1" x14ac:dyDescent="0.2">
      <c r="A191" s="487"/>
      <c r="B191" s="512" t="s">
        <v>6</v>
      </c>
      <c r="C191" s="559"/>
      <c r="D191" s="593">
        <v>0.17399999999999999</v>
      </c>
      <c r="E191" s="593">
        <v>0.14499999999999999</v>
      </c>
      <c r="F191" s="593">
        <v>0.154</v>
      </c>
      <c r="G191" s="593">
        <v>0.189</v>
      </c>
      <c r="H191" s="594">
        <f t="shared" si="19"/>
        <v>0.19618055555555555</v>
      </c>
      <c r="I191" s="500"/>
      <c r="J191" s="500"/>
      <c r="K191" s="480"/>
      <c r="L191" s="495"/>
      <c r="M191" s="495"/>
      <c r="N191" s="495"/>
      <c r="O191" s="495"/>
      <c r="P191" s="495"/>
      <c r="Q191" s="473"/>
      <c r="R191" s="473"/>
      <c r="S191" s="473"/>
      <c r="T191" s="473"/>
      <c r="U191" s="577"/>
      <c r="V191" s="474"/>
      <c r="W191" s="565" t="str">
        <f t="shared" si="20"/>
        <v>East Sussex</v>
      </c>
      <c r="X191" s="592"/>
      <c r="Y191" s="565"/>
      <c r="Z191" s="565"/>
      <c r="AA191" s="565"/>
      <c r="AB191" s="595">
        <v>576</v>
      </c>
      <c r="AC191" s="476"/>
      <c r="AD191" s="565" t="str">
        <f t="shared" si="21"/>
        <v>East Sussex</v>
      </c>
      <c r="AE191" s="592"/>
      <c r="AF191" s="565"/>
      <c r="AG191" s="565"/>
      <c r="AH191" s="565"/>
      <c r="AI191" s="595">
        <v>113</v>
      </c>
    </row>
    <row r="192" spans="1:35" s="475" customFormat="1" ht="11.25" customHeight="1" x14ac:dyDescent="0.2">
      <c r="A192" s="487"/>
      <c r="B192" s="512" t="s">
        <v>7</v>
      </c>
      <c r="C192" s="559"/>
      <c r="D192" s="593">
        <v>0.16200000000000001</v>
      </c>
      <c r="E192" s="593">
        <v>0.16200000000000001</v>
      </c>
      <c r="F192" s="593">
        <v>0.188</v>
      </c>
      <c r="G192" s="593">
        <v>0.15</v>
      </c>
      <c r="H192" s="594">
        <f t="shared" si="19"/>
        <v>0.19039735099337748</v>
      </c>
      <c r="I192" s="500"/>
      <c r="J192" s="500"/>
      <c r="K192" s="480"/>
      <c r="L192" s="495"/>
      <c r="M192" s="495"/>
      <c r="N192" s="495"/>
      <c r="O192" s="495"/>
      <c r="P192" s="495"/>
      <c r="Q192" s="473"/>
      <c r="R192" s="473"/>
      <c r="S192" s="473"/>
      <c r="T192" s="473"/>
      <c r="U192" s="577"/>
      <c r="V192" s="474"/>
      <c r="W192" s="565" t="str">
        <f t="shared" si="20"/>
        <v>Gloucestershire</v>
      </c>
      <c r="X192" s="592"/>
      <c r="Y192" s="565"/>
      <c r="Z192" s="565"/>
      <c r="AA192" s="565"/>
      <c r="AB192" s="595">
        <v>604</v>
      </c>
      <c r="AC192" s="476"/>
      <c r="AD192" s="565" t="str">
        <f t="shared" si="21"/>
        <v>Gloucestershire</v>
      </c>
      <c r="AE192" s="592"/>
      <c r="AF192" s="565"/>
      <c r="AG192" s="565"/>
      <c r="AH192" s="565"/>
      <c r="AI192" s="595">
        <v>115</v>
      </c>
    </row>
    <row r="193" spans="1:35" s="475" customFormat="1" ht="11.25" customHeight="1" x14ac:dyDescent="0.2">
      <c r="A193" s="487"/>
      <c r="B193" s="512" t="s">
        <v>9</v>
      </c>
      <c r="C193" s="559"/>
      <c r="D193" s="593">
        <v>0.11199999999999999</v>
      </c>
      <c r="E193" s="593">
        <v>0.113</v>
      </c>
      <c r="F193" s="593">
        <v>0.128</v>
      </c>
      <c r="G193" s="593">
        <v>0.14099999999999999</v>
      </c>
      <c r="H193" s="594">
        <f t="shared" si="19"/>
        <v>0.17388059701492536</v>
      </c>
      <c r="I193" s="500"/>
      <c r="J193" s="500"/>
      <c r="K193" s="480"/>
      <c r="L193" s="495"/>
      <c r="M193" s="495"/>
      <c r="N193" s="495"/>
      <c r="O193" s="495"/>
      <c r="P193" s="495"/>
      <c r="Q193" s="473"/>
      <c r="R193" s="473"/>
      <c r="S193" s="473"/>
      <c r="T193" s="473"/>
      <c r="U193" s="577"/>
      <c r="V193" s="474"/>
      <c r="W193" s="565" t="str">
        <f t="shared" si="20"/>
        <v>Hampshire</v>
      </c>
      <c r="X193" s="592"/>
      <c r="Y193" s="565"/>
      <c r="Z193" s="565"/>
      <c r="AA193" s="565"/>
      <c r="AB193" s="595">
        <v>1340</v>
      </c>
      <c r="AC193" s="476"/>
      <c r="AD193" s="565" t="str">
        <f t="shared" si="21"/>
        <v>Hampshire</v>
      </c>
      <c r="AE193" s="592"/>
      <c r="AF193" s="565"/>
      <c r="AG193" s="565"/>
      <c r="AH193" s="565"/>
      <c r="AI193" s="595">
        <v>233</v>
      </c>
    </row>
    <row r="194" spans="1:35" s="475" customFormat="1" ht="11.25" customHeight="1" x14ac:dyDescent="0.2">
      <c r="A194" s="487"/>
      <c r="B194" s="512" t="s">
        <v>3</v>
      </c>
      <c r="C194" s="559"/>
      <c r="D194" s="593">
        <v>0.125</v>
      </c>
      <c r="E194" s="593">
        <v>0.159</v>
      </c>
      <c r="F194" s="593">
        <v>0.10200000000000001</v>
      </c>
      <c r="G194" s="593">
        <v>0.19700000000000001</v>
      </c>
      <c r="H194" s="594">
        <f t="shared" si="19"/>
        <v>0.14634146341463414</v>
      </c>
      <c r="I194" s="500"/>
      <c r="J194" s="500"/>
      <c r="K194" s="480"/>
      <c r="L194" s="495"/>
      <c r="M194" s="495"/>
      <c r="N194" s="495"/>
      <c r="O194" s="495"/>
      <c r="P194" s="495"/>
      <c r="Q194" s="473"/>
      <c r="R194" s="473"/>
      <c r="S194" s="473"/>
      <c r="T194" s="473"/>
      <c r="U194" s="577"/>
      <c r="V194" s="474"/>
      <c r="W194" s="565" t="str">
        <f t="shared" si="20"/>
        <v>Isle of Wight</v>
      </c>
      <c r="X194" s="592"/>
      <c r="Y194" s="565"/>
      <c r="Z194" s="565"/>
      <c r="AA194" s="565"/>
      <c r="AB194" s="595">
        <v>205</v>
      </c>
      <c r="AC194" s="476"/>
      <c r="AD194" s="565" t="str">
        <f t="shared" si="21"/>
        <v>Isle of Wight</v>
      </c>
      <c r="AE194" s="592"/>
      <c r="AF194" s="565"/>
      <c r="AG194" s="565"/>
      <c r="AH194" s="565"/>
      <c r="AI194" s="595">
        <v>30</v>
      </c>
    </row>
    <row r="195" spans="1:35" s="475" customFormat="1" ht="11.25" customHeight="1" x14ac:dyDescent="0.2">
      <c r="A195" s="487"/>
      <c r="B195" s="512" t="s">
        <v>14</v>
      </c>
      <c r="C195" s="559"/>
      <c r="D195" s="593">
        <v>0.16</v>
      </c>
      <c r="E195" s="593">
        <v>0.14499999999999999</v>
      </c>
      <c r="F195" s="593">
        <v>0.16699999999999998</v>
      </c>
      <c r="G195" s="593">
        <v>0.19700000000000001</v>
      </c>
      <c r="H195" s="594">
        <f t="shared" si="19"/>
        <v>0.18113975576662145</v>
      </c>
      <c r="I195" s="500"/>
      <c r="J195" s="500"/>
      <c r="K195" s="480"/>
      <c r="L195" s="495"/>
      <c r="M195" s="495"/>
      <c r="N195" s="495"/>
      <c r="O195" s="495"/>
      <c r="P195" s="495"/>
      <c r="Q195" s="473"/>
      <c r="R195" s="473"/>
      <c r="S195" s="473"/>
      <c r="T195" s="473"/>
      <c r="U195" s="577"/>
      <c r="V195" s="474"/>
      <c r="W195" s="565" t="str">
        <f t="shared" si="20"/>
        <v>Kent</v>
      </c>
      <c r="X195" s="592"/>
      <c r="Y195" s="565"/>
      <c r="Z195" s="565"/>
      <c r="AA195" s="565"/>
      <c r="AB195" s="595">
        <v>1474</v>
      </c>
      <c r="AC195" s="476"/>
      <c r="AD195" s="565" t="str">
        <f t="shared" si="21"/>
        <v>Kent</v>
      </c>
      <c r="AE195" s="592"/>
      <c r="AF195" s="565"/>
      <c r="AG195" s="565"/>
      <c r="AH195" s="565"/>
      <c r="AI195" s="595">
        <v>267</v>
      </c>
    </row>
    <row r="196" spans="1:35" s="475" customFormat="1" ht="11.25" customHeight="1" x14ac:dyDescent="0.2">
      <c r="A196" s="487"/>
      <c r="B196" s="512" t="s">
        <v>4</v>
      </c>
      <c r="C196" s="559"/>
      <c r="D196" s="593">
        <v>0.17600000000000002</v>
      </c>
      <c r="E196" s="593">
        <v>0.14400000000000002</v>
      </c>
      <c r="F196" s="593">
        <v>6.9000000000000006E-2</v>
      </c>
      <c r="G196" s="593">
        <v>0.188</v>
      </c>
      <c r="H196" s="594">
        <f t="shared" si="19"/>
        <v>0.14948453608247422</v>
      </c>
      <c r="I196" s="500"/>
      <c r="J196" s="500"/>
      <c r="K196" s="480"/>
      <c r="L196" s="495"/>
      <c r="M196" s="495"/>
      <c r="N196" s="495"/>
      <c r="O196" s="495"/>
      <c r="P196" s="495"/>
      <c r="Q196" s="473"/>
      <c r="R196" s="473"/>
      <c r="S196" s="473"/>
      <c r="T196" s="473"/>
      <c r="U196" s="577"/>
      <c r="V196" s="474"/>
      <c r="W196" s="565" t="str">
        <f t="shared" si="20"/>
        <v>Medway</v>
      </c>
      <c r="X196" s="592"/>
      <c r="Y196" s="565"/>
      <c r="Z196" s="565"/>
      <c r="AA196" s="565"/>
      <c r="AB196" s="595">
        <v>388</v>
      </c>
      <c r="AC196" s="476"/>
      <c r="AD196" s="565" t="str">
        <f t="shared" si="21"/>
        <v>Medway</v>
      </c>
      <c r="AE196" s="592"/>
      <c r="AF196" s="565"/>
      <c r="AG196" s="565"/>
      <c r="AH196" s="565"/>
      <c r="AI196" s="595">
        <v>58</v>
      </c>
    </row>
    <row r="197" spans="1:35" s="475" customFormat="1" ht="11.25" customHeight="1" x14ac:dyDescent="0.2">
      <c r="A197" s="487"/>
      <c r="B197" s="512" t="s">
        <v>15</v>
      </c>
      <c r="C197" s="559"/>
      <c r="D197" s="593" t="e">
        <v>#N/A</v>
      </c>
      <c r="E197" s="593" t="e">
        <v>#N/A</v>
      </c>
      <c r="F197" s="593">
        <v>4.2000000000000003E-2</v>
      </c>
      <c r="G197" s="593">
        <v>0.1</v>
      </c>
      <c r="H197" s="594" t="e">
        <f>NA()</f>
        <v>#N/A</v>
      </c>
      <c r="I197" s="500"/>
      <c r="J197" s="500"/>
      <c r="K197" s="480"/>
      <c r="L197" s="495"/>
      <c r="M197" s="495"/>
      <c r="N197" s="495"/>
      <c r="O197" s="495"/>
      <c r="P197" s="495"/>
      <c r="Q197" s="473"/>
      <c r="R197" s="473"/>
      <c r="S197" s="473"/>
      <c r="T197" s="473"/>
      <c r="U197" s="577"/>
      <c r="V197" s="474"/>
      <c r="W197" s="565" t="str">
        <f t="shared" si="20"/>
        <v>Milton Keynes</v>
      </c>
      <c r="X197" s="592"/>
      <c r="Y197" s="565"/>
      <c r="Z197" s="565"/>
      <c r="AA197" s="565"/>
      <c r="AB197" s="595">
        <v>60</v>
      </c>
      <c r="AC197" s="476"/>
      <c r="AD197" s="565" t="str">
        <f t="shared" si="21"/>
        <v>Milton Keynes</v>
      </c>
      <c r="AE197" s="592"/>
      <c r="AF197" s="565"/>
      <c r="AG197" s="565"/>
      <c r="AH197" s="565"/>
      <c r="AI197" s="595"/>
    </row>
    <row r="198" spans="1:35" s="475" customFormat="1" ht="11.25" customHeight="1" x14ac:dyDescent="0.2">
      <c r="A198" s="487"/>
      <c r="B198" s="512" t="s">
        <v>16</v>
      </c>
      <c r="C198" s="559"/>
      <c r="D198" s="593">
        <v>0.182</v>
      </c>
      <c r="E198" s="593">
        <v>0.182</v>
      </c>
      <c r="F198" s="593">
        <v>0.153</v>
      </c>
      <c r="G198" s="593">
        <v>0.13500000000000001</v>
      </c>
      <c r="H198" s="594">
        <f t="shared" si="19"/>
        <v>0.21588946459412781</v>
      </c>
      <c r="I198" s="500"/>
      <c r="J198" s="500"/>
      <c r="K198" s="480"/>
      <c r="L198" s="495"/>
      <c r="M198" s="495"/>
      <c r="N198" s="495"/>
      <c r="O198" s="495"/>
      <c r="P198" s="495"/>
      <c r="Q198" s="473"/>
      <c r="R198" s="473"/>
      <c r="S198" s="473"/>
      <c r="T198" s="473"/>
      <c r="U198" s="577"/>
      <c r="V198" s="474"/>
      <c r="W198" s="565" t="str">
        <f t="shared" si="20"/>
        <v>Oxfordshire</v>
      </c>
      <c r="X198" s="592"/>
      <c r="Y198" s="565"/>
      <c r="Z198" s="565"/>
      <c r="AA198" s="565"/>
      <c r="AB198" s="595">
        <v>579</v>
      </c>
      <c r="AC198" s="476"/>
      <c r="AD198" s="565" t="str">
        <f t="shared" si="21"/>
        <v>Oxfordshire</v>
      </c>
      <c r="AE198" s="592"/>
      <c r="AF198" s="565"/>
      <c r="AG198" s="565"/>
      <c r="AH198" s="565"/>
      <c r="AI198" s="595">
        <v>125</v>
      </c>
    </row>
    <row r="199" spans="1:35" s="475" customFormat="1" ht="11.25" customHeight="1" x14ac:dyDescent="0.2">
      <c r="A199" s="487"/>
      <c r="B199" s="512" t="s">
        <v>17</v>
      </c>
      <c r="C199" s="559"/>
      <c r="D199" s="593">
        <v>0.215</v>
      </c>
      <c r="E199" s="593">
        <v>0.16800000000000001</v>
      </c>
      <c r="F199" s="593">
        <v>0.22900000000000001</v>
      </c>
      <c r="G199" s="593">
        <v>0.22800000000000001</v>
      </c>
      <c r="H199" s="594">
        <f t="shared" si="19"/>
        <v>0.10743801652892562</v>
      </c>
      <c r="I199" s="500"/>
      <c r="J199" s="500"/>
      <c r="K199" s="480"/>
      <c r="L199" s="495"/>
      <c r="M199" s="495"/>
      <c r="N199" s="495"/>
      <c r="O199" s="495"/>
      <c r="P199" s="495"/>
      <c r="Q199" s="473"/>
      <c r="R199" s="473"/>
      <c r="S199" s="473"/>
      <c r="T199" s="473"/>
      <c r="U199" s="577"/>
      <c r="V199" s="474"/>
      <c r="W199" s="565" t="str">
        <f t="shared" si="20"/>
        <v>Portsmouth</v>
      </c>
      <c r="X199" s="592"/>
      <c r="Y199" s="565"/>
      <c r="Z199" s="565"/>
      <c r="AA199" s="565"/>
      <c r="AB199" s="595">
        <v>242</v>
      </c>
      <c r="AC199" s="476"/>
      <c r="AD199" s="565" t="str">
        <f t="shared" si="21"/>
        <v>Portsmouth</v>
      </c>
      <c r="AE199" s="592"/>
      <c r="AF199" s="565"/>
      <c r="AG199" s="565"/>
      <c r="AH199" s="565"/>
      <c r="AI199" s="595">
        <v>26</v>
      </c>
    </row>
    <row r="200" spans="1:35" s="475" customFormat="1" ht="11.25" customHeight="1" x14ac:dyDescent="0.2">
      <c r="A200" s="487"/>
      <c r="B200" s="512" t="s">
        <v>5</v>
      </c>
      <c r="C200" s="559"/>
      <c r="D200" s="593">
        <v>0.13500000000000001</v>
      </c>
      <c r="E200" s="593">
        <v>0.152</v>
      </c>
      <c r="F200" s="593">
        <v>0.22200000000000003</v>
      </c>
      <c r="G200" s="593">
        <v>0.23400000000000001</v>
      </c>
      <c r="H200" s="594">
        <f t="shared" si="19"/>
        <v>0.21105527638190955</v>
      </c>
      <c r="I200" s="500"/>
      <c r="J200" s="500"/>
      <c r="K200" s="480"/>
      <c r="L200" s="495"/>
      <c r="M200" s="495"/>
      <c r="N200" s="495"/>
      <c r="O200" s="495"/>
      <c r="P200" s="495"/>
      <c r="Q200" s="473"/>
      <c r="R200" s="473"/>
      <c r="S200" s="473"/>
      <c r="T200" s="473"/>
      <c r="U200" s="577"/>
      <c r="V200" s="474"/>
      <c r="W200" s="565" t="str">
        <f t="shared" si="20"/>
        <v>Reading</v>
      </c>
      <c r="X200" s="592"/>
      <c r="Y200" s="565"/>
      <c r="Z200" s="565"/>
      <c r="AA200" s="565"/>
      <c r="AB200" s="595">
        <v>199</v>
      </c>
      <c r="AC200" s="476"/>
      <c r="AD200" s="565" t="str">
        <f t="shared" si="21"/>
        <v>Reading</v>
      </c>
      <c r="AE200" s="592"/>
      <c r="AF200" s="565"/>
      <c r="AG200" s="565"/>
      <c r="AH200" s="565"/>
      <c r="AI200" s="595">
        <v>42</v>
      </c>
    </row>
    <row r="201" spans="1:35" s="475" customFormat="1" ht="11.25" customHeight="1" x14ac:dyDescent="0.2">
      <c r="A201" s="487"/>
      <c r="B201" s="512" t="s">
        <v>18</v>
      </c>
      <c r="C201" s="559"/>
      <c r="D201" s="593">
        <v>0.127</v>
      </c>
      <c r="E201" s="593">
        <v>0.185</v>
      </c>
      <c r="F201" s="593">
        <v>7.6000000000000012E-2</v>
      </c>
      <c r="G201" s="593">
        <v>0.13966480446927373</v>
      </c>
      <c r="H201" s="594">
        <f t="shared" si="19"/>
        <v>0.19346049046321526</v>
      </c>
      <c r="I201" s="500"/>
      <c r="J201" s="500"/>
      <c r="K201" s="480"/>
      <c r="L201" s="495"/>
      <c r="M201" s="495"/>
      <c r="N201" s="495"/>
      <c r="O201" s="495"/>
      <c r="P201" s="495"/>
      <c r="Q201" s="473"/>
      <c r="R201" s="473"/>
      <c r="S201" s="473"/>
      <c r="T201" s="473"/>
      <c r="U201" s="577"/>
      <c r="V201" s="474"/>
      <c r="W201" s="565" t="str">
        <f t="shared" si="20"/>
        <v>Slough</v>
      </c>
      <c r="X201" s="592"/>
      <c r="Y201" s="565"/>
      <c r="Z201" s="565"/>
      <c r="AA201" s="565"/>
      <c r="AB201" s="595">
        <v>367</v>
      </c>
      <c r="AC201" s="476"/>
      <c r="AD201" s="565" t="str">
        <f t="shared" si="21"/>
        <v>Slough</v>
      </c>
      <c r="AE201" s="592"/>
      <c r="AF201" s="565"/>
      <c r="AG201" s="565"/>
      <c r="AH201" s="565"/>
      <c r="AI201" s="595">
        <v>71</v>
      </c>
    </row>
    <row r="202" spans="1:35" s="475" customFormat="1" ht="11.25" customHeight="1" x14ac:dyDescent="0.2">
      <c r="A202" s="487"/>
      <c r="B202" s="512" t="s">
        <v>19</v>
      </c>
      <c r="C202" s="559"/>
      <c r="D202" s="593">
        <v>8.4000000000000005E-2</v>
      </c>
      <c r="E202" s="593">
        <v>0.107</v>
      </c>
      <c r="F202" s="593">
        <v>0.10800000000000001</v>
      </c>
      <c r="G202" s="593">
        <v>0.13200000000000001</v>
      </c>
      <c r="H202" s="594">
        <f t="shared" si="19"/>
        <v>0.15549597855227881</v>
      </c>
      <c r="I202" s="500"/>
      <c r="J202" s="500"/>
      <c r="K202" s="480"/>
      <c r="L202" s="495"/>
      <c r="M202" s="495"/>
      <c r="N202" s="495"/>
      <c r="O202" s="495"/>
      <c r="P202" s="495"/>
      <c r="Q202" s="473"/>
      <c r="R202" s="473"/>
      <c r="S202" s="473"/>
      <c r="T202" s="473"/>
      <c r="U202" s="577"/>
      <c r="V202" s="474"/>
      <c r="W202" s="565" t="str">
        <f t="shared" si="20"/>
        <v>Southampton</v>
      </c>
      <c r="X202" s="592"/>
      <c r="Y202" s="565"/>
      <c r="Z202" s="565"/>
      <c r="AA202" s="565"/>
      <c r="AB202" s="595">
        <v>373</v>
      </c>
      <c r="AC202" s="476"/>
      <c r="AD202" s="565" t="str">
        <f t="shared" si="21"/>
        <v>Southampton</v>
      </c>
      <c r="AE202" s="592"/>
      <c r="AF202" s="565"/>
      <c r="AG202" s="565"/>
      <c r="AH202" s="565"/>
      <c r="AI202" s="595">
        <v>58</v>
      </c>
    </row>
    <row r="203" spans="1:35" s="475" customFormat="1" ht="11.25" customHeight="1" x14ac:dyDescent="0.2">
      <c r="A203" s="487"/>
      <c r="B203" s="512" t="s">
        <v>10</v>
      </c>
      <c r="C203" s="559"/>
      <c r="D203" s="593">
        <v>0.10199999999999999</v>
      </c>
      <c r="E203" s="593">
        <v>0.11599999999999999</v>
      </c>
      <c r="F203" s="593">
        <v>0.14100000000000001</v>
      </c>
      <c r="G203" s="593">
        <v>0.127</v>
      </c>
      <c r="H203" s="594">
        <f t="shared" si="19"/>
        <v>0.20165460186142709</v>
      </c>
      <c r="I203" s="500"/>
      <c r="J203" s="500"/>
      <c r="K203" s="480"/>
      <c r="L203" s="473"/>
      <c r="M203" s="473"/>
      <c r="N203" s="473"/>
      <c r="O203" s="473"/>
      <c r="P203" s="473"/>
      <c r="Q203" s="473"/>
      <c r="R203" s="473"/>
      <c r="S203" s="473"/>
      <c r="T203" s="473"/>
      <c r="U203" s="577"/>
      <c r="V203" s="474"/>
      <c r="W203" s="565" t="str">
        <f t="shared" si="20"/>
        <v>Surrey</v>
      </c>
      <c r="X203" s="592"/>
      <c r="Y203" s="565"/>
      <c r="Z203" s="565"/>
      <c r="AA203" s="565"/>
      <c r="AB203" s="595">
        <v>967</v>
      </c>
      <c r="AC203" s="476"/>
      <c r="AD203" s="565" t="str">
        <f t="shared" si="21"/>
        <v>Surrey</v>
      </c>
      <c r="AE203" s="592"/>
      <c r="AF203" s="565"/>
      <c r="AG203" s="565"/>
      <c r="AH203" s="565"/>
      <c r="AI203" s="595">
        <v>195</v>
      </c>
    </row>
    <row r="204" spans="1:35" s="475" customFormat="1" ht="11.25" customHeight="1" x14ac:dyDescent="0.2">
      <c r="A204" s="487"/>
      <c r="B204" s="512" t="s">
        <v>20</v>
      </c>
      <c r="C204" s="559"/>
      <c r="D204" s="593">
        <v>0.21899999999999997</v>
      </c>
      <c r="E204" s="593">
        <v>0.154</v>
      </c>
      <c r="F204" s="593">
        <v>0.218</v>
      </c>
      <c r="G204" s="593">
        <v>0.21099999999999999</v>
      </c>
      <c r="H204" s="594">
        <f t="shared" si="19"/>
        <v>0.15827338129496402</v>
      </c>
      <c r="I204" s="500"/>
      <c r="J204" s="500"/>
      <c r="K204" s="480"/>
      <c r="L204" s="473"/>
      <c r="M204" s="473"/>
      <c r="N204" s="473"/>
      <c r="O204" s="473"/>
      <c r="P204" s="473"/>
      <c r="Q204" s="473"/>
      <c r="R204" s="473"/>
      <c r="S204" s="473"/>
      <c r="T204" s="473"/>
      <c r="U204" s="577"/>
      <c r="V204" s="474"/>
      <c r="W204" s="565" t="str">
        <f t="shared" si="20"/>
        <v>West Berkshire</v>
      </c>
      <c r="X204" s="592"/>
      <c r="Y204" s="565"/>
      <c r="Z204" s="565"/>
      <c r="AA204" s="565"/>
      <c r="AB204" s="595">
        <v>139</v>
      </c>
      <c r="AC204" s="476"/>
      <c r="AD204" s="565" t="str">
        <f t="shared" si="21"/>
        <v>West Berkshire</v>
      </c>
      <c r="AE204" s="592"/>
      <c r="AF204" s="565"/>
      <c r="AG204" s="565"/>
      <c r="AH204" s="565"/>
      <c r="AI204" s="595">
        <v>22</v>
      </c>
    </row>
    <row r="205" spans="1:35" ht="11.25" customHeight="1" x14ac:dyDescent="0.2">
      <c r="A205" s="487"/>
      <c r="B205" s="512" t="s">
        <v>8</v>
      </c>
      <c r="C205" s="559"/>
      <c r="D205" s="593">
        <v>0.17300000000000001</v>
      </c>
      <c r="E205" s="593">
        <v>0.126</v>
      </c>
      <c r="F205" s="593">
        <v>8.8000000000000009E-2</v>
      </c>
      <c r="G205" s="593">
        <v>0.17799999999999999</v>
      </c>
      <c r="H205" s="594">
        <f t="shared" si="19"/>
        <v>0.181169757489301</v>
      </c>
      <c r="I205" s="500"/>
      <c r="J205" s="500"/>
      <c r="K205" s="480"/>
      <c r="L205" s="473"/>
      <c r="M205" s="473"/>
      <c r="N205" s="473"/>
      <c r="O205" s="473"/>
      <c r="P205" s="473"/>
      <c r="Q205" s="473"/>
      <c r="R205" s="473"/>
      <c r="S205" s="473"/>
      <c r="T205" s="473"/>
      <c r="U205" s="577"/>
      <c r="W205" s="565" t="str">
        <f t="shared" si="20"/>
        <v>West Sussex</v>
      </c>
      <c r="X205" s="592"/>
      <c r="Y205" s="565"/>
      <c r="Z205" s="565"/>
      <c r="AA205" s="565"/>
      <c r="AB205" s="595">
        <v>701</v>
      </c>
      <c r="AD205" s="565" t="str">
        <f t="shared" si="21"/>
        <v>West Sussex</v>
      </c>
      <c r="AE205" s="592"/>
      <c r="AF205" s="565"/>
      <c r="AG205" s="565"/>
      <c r="AH205" s="565"/>
      <c r="AI205" s="595">
        <v>127</v>
      </c>
    </row>
    <row r="206" spans="1:35" ht="11.25" customHeight="1" x14ac:dyDescent="0.2">
      <c r="A206" s="487"/>
      <c r="B206" s="512" t="s">
        <v>83</v>
      </c>
      <c r="C206" s="559"/>
      <c r="D206" s="593">
        <v>9.0999999999999998E-2</v>
      </c>
      <c r="E206" s="593">
        <v>0.11800000000000001</v>
      </c>
      <c r="F206" s="593">
        <v>0.128</v>
      </c>
      <c r="G206" s="593">
        <v>5.8000000000000003E-2</v>
      </c>
      <c r="H206" s="594">
        <f t="shared" si="19"/>
        <v>0.41379310344827586</v>
      </c>
      <c r="I206" s="500"/>
      <c r="J206" s="500"/>
      <c r="K206" s="480"/>
      <c r="L206" s="473"/>
      <c r="M206" s="473"/>
      <c r="N206" s="473"/>
      <c r="O206" s="473"/>
      <c r="P206" s="473"/>
      <c r="Q206" s="473"/>
      <c r="R206" s="473"/>
      <c r="S206" s="473"/>
      <c r="T206" s="473"/>
      <c r="U206" s="577"/>
      <c r="W206" s="565" t="str">
        <f t="shared" si="20"/>
        <v>Windsor &amp; Maidenhead</v>
      </c>
      <c r="X206" s="592"/>
      <c r="Y206" s="565"/>
      <c r="Z206" s="565"/>
      <c r="AA206" s="565"/>
      <c r="AB206" s="595">
        <v>87</v>
      </c>
      <c r="AD206" s="565" t="str">
        <f t="shared" si="21"/>
        <v>Windsor &amp; Maidenhead</v>
      </c>
      <c r="AE206" s="592"/>
      <c r="AF206" s="565"/>
      <c r="AG206" s="565"/>
      <c r="AH206" s="565"/>
      <c r="AI206" s="595">
        <v>36</v>
      </c>
    </row>
    <row r="207" spans="1:35" ht="11.25" customHeight="1" x14ac:dyDescent="0.2">
      <c r="A207" s="487"/>
      <c r="B207" s="512" t="s">
        <v>21</v>
      </c>
      <c r="C207" s="559"/>
      <c r="D207" s="593">
        <v>0.17300000000000001</v>
      </c>
      <c r="E207" s="593">
        <v>0.121</v>
      </c>
      <c r="F207" s="593" t="e">
        <v>#N/A</v>
      </c>
      <c r="G207" s="593">
        <v>0.30399999999999999</v>
      </c>
      <c r="H207" s="594">
        <f t="shared" si="19"/>
        <v>0.21100917431192662</v>
      </c>
      <c r="I207" s="500"/>
      <c r="J207" s="500"/>
      <c r="K207" s="480"/>
      <c r="L207" s="473"/>
      <c r="M207" s="473"/>
      <c r="N207" s="473"/>
      <c r="O207" s="473"/>
      <c r="P207" s="473"/>
      <c r="Q207" s="473"/>
      <c r="R207" s="473"/>
      <c r="S207" s="473"/>
      <c r="T207" s="473"/>
      <c r="U207" s="577"/>
      <c r="W207" s="565" t="str">
        <f t="shared" si="20"/>
        <v>Wokingham</v>
      </c>
      <c r="X207" s="592"/>
      <c r="Y207" s="565"/>
      <c r="Z207" s="565"/>
      <c r="AA207" s="565"/>
      <c r="AB207" s="595">
        <v>109</v>
      </c>
      <c r="AD207" s="565" t="str">
        <f t="shared" si="21"/>
        <v>Wokingham</v>
      </c>
      <c r="AE207" s="592"/>
      <c r="AF207" s="565"/>
      <c r="AG207" s="565"/>
      <c r="AH207" s="565"/>
      <c r="AI207" s="595">
        <v>23</v>
      </c>
    </row>
    <row r="208" spans="1:35" ht="11.25" customHeight="1" x14ac:dyDescent="0.2">
      <c r="A208" s="487"/>
      <c r="B208" s="528" t="s">
        <v>119</v>
      </c>
      <c r="C208" s="562"/>
      <c r="D208" s="600">
        <v>0.14782908339076498</v>
      </c>
      <c r="E208" s="601">
        <v>0.13500000000000001</v>
      </c>
      <c r="F208" s="601">
        <v>0.14299999999999999</v>
      </c>
      <c r="G208" s="601">
        <v>0.16300000000000001</v>
      </c>
      <c r="H208" s="602">
        <f t="shared" si="19"/>
        <v>0.18703358208955223</v>
      </c>
      <c r="I208" s="500"/>
      <c r="J208" s="500"/>
      <c r="K208" s="480"/>
      <c r="L208" s="473"/>
      <c r="M208" s="473"/>
      <c r="N208" s="473"/>
      <c r="O208" s="473"/>
      <c r="P208" s="473"/>
      <c r="Q208" s="473"/>
      <c r="R208" s="473"/>
      <c r="S208" s="473"/>
      <c r="T208" s="473"/>
      <c r="U208" s="577"/>
      <c r="W208" s="565" t="str">
        <f t="shared" si="20"/>
        <v>South East</v>
      </c>
      <c r="X208" s="592"/>
      <c r="Y208" s="565"/>
      <c r="Z208" s="565"/>
      <c r="AA208" s="565"/>
      <c r="AB208" s="595">
        <f>SUM(AB188:AB191,AB193:AB207)</f>
        <v>8576</v>
      </c>
      <c r="AD208" s="565" t="str">
        <f t="shared" si="21"/>
        <v>South East</v>
      </c>
      <c r="AE208" s="592"/>
      <c r="AF208" s="565"/>
      <c r="AG208" s="565"/>
      <c r="AH208" s="565"/>
      <c r="AI208" s="595">
        <f>SUM(AI188:AI191,AI193:AI207)</f>
        <v>1604</v>
      </c>
    </row>
    <row r="209" spans="1:35" ht="11.25" customHeight="1" x14ac:dyDescent="0.2">
      <c r="A209" s="487"/>
      <c r="B209" s="536" t="s">
        <v>101</v>
      </c>
      <c r="C209" s="562"/>
      <c r="D209" s="603">
        <v>0.13400000000000001</v>
      </c>
      <c r="E209" s="604">
        <v>0.13300000000000001</v>
      </c>
      <c r="F209" s="604">
        <v>0.13800000000000001</v>
      </c>
      <c r="G209" s="604">
        <v>0.14899999999999999</v>
      </c>
      <c r="H209" s="605">
        <f t="shared" si="19"/>
        <v>0.15807962529274006</v>
      </c>
      <c r="I209" s="500"/>
      <c r="J209" s="500"/>
      <c r="K209" s="480"/>
      <c r="L209" s="473"/>
      <c r="M209" s="473"/>
      <c r="N209" s="473"/>
      <c r="O209" s="473"/>
      <c r="P209" s="473"/>
      <c r="Q209" s="473"/>
      <c r="R209" s="473"/>
      <c r="S209" s="473"/>
      <c r="T209" s="473"/>
      <c r="U209" s="577"/>
      <c r="W209" s="565" t="str">
        <f t="shared" si="20"/>
        <v>England</v>
      </c>
      <c r="X209" s="592"/>
      <c r="Y209" s="565"/>
      <c r="Z209" s="565"/>
      <c r="AA209" s="565"/>
      <c r="AB209" s="595">
        <v>59780</v>
      </c>
      <c r="AD209" s="565" t="str">
        <f t="shared" si="21"/>
        <v>England</v>
      </c>
      <c r="AE209" s="592"/>
      <c r="AF209" s="565"/>
      <c r="AG209" s="565"/>
      <c r="AH209" s="565"/>
      <c r="AI209" s="595">
        <v>9450</v>
      </c>
    </row>
    <row r="210" spans="1:35" ht="11.25" customHeight="1" x14ac:dyDescent="0.2">
      <c r="A210" s="487"/>
      <c r="B210" s="548"/>
      <c r="C210" s="548"/>
      <c r="I210" s="473"/>
      <c r="J210" s="473"/>
      <c r="K210" s="480"/>
      <c r="L210" s="473"/>
      <c r="M210" s="473"/>
      <c r="N210" s="473"/>
      <c r="O210" s="473"/>
      <c r="P210" s="473"/>
      <c r="Q210" s="473"/>
      <c r="R210" s="473"/>
      <c r="S210" s="473"/>
      <c r="T210" s="473"/>
      <c r="U210" s="577"/>
      <c r="AD210" s="474"/>
      <c r="AE210" s="473"/>
      <c r="AF210" s="471"/>
      <c r="AG210" s="471"/>
      <c r="AH210" s="471"/>
    </row>
    <row r="211" spans="1:35" ht="11.25" customHeight="1" x14ac:dyDescent="0.2">
      <c r="A211" s="487"/>
      <c r="B211" s="763" t="s">
        <v>254</v>
      </c>
      <c r="C211" s="764"/>
      <c r="D211" s="764"/>
      <c r="E211" s="764"/>
      <c r="F211" s="764"/>
      <c r="G211" s="764"/>
      <c r="H211" s="764"/>
      <c r="I211" s="473"/>
      <c r="J211" s="473"/>
      <c r="K211" s="480"/>
      <c r="L211" s="473"/>
      <c r="M211" s="473"/>
      <c r="N211" s="473"/>
      <c r="O211" s="473"/>
      <c r="P211" s="473"/>
      <c r="Q211" s="473"/>
      <c r="R211" s="473"/>
      <c r="S211" s="473"/>
      <c r="T211" s="473"/>
      <c r="U211" s="577"/>
      <c r="AD211" s="474"/>
      <c r="AE211" s="473"/>
      <c r="AF211" s="471"/>
      <c r="AG211" s="471"/>
      <c r="AH211" s="471"/>
    </row>
    <row r="212" spans="1:35" ht="11.25" customHeight="1" x14ac:dyDescent="0.2">
      <c r="A212" s="487"/>
      <c r="B212" s="764"/>
      <c r="C212" s="764"/>
      <c r="D212" s="764"/>
      <c r="E212" s="764"/>
      <c r="F212" s="764"/>
      <c r="G212" s="764"/>
      <c r="H212" s="764"/>
      <c r="I212" s="473"/>
      <c r="J212" s="473"/>
      <c r="K212" s="480"/>
      <c r="L212" s="473"/>
      <c r="M212" s="473"/>
      <c r="N212" s="473"/>
      <c r="O212" s="473"/>
      <c r="P212" s="473"/>
      <c r="Q212" s="473"/>
      <c r="R212" s="473"/>
      <c r="S212" s="473"/>
      <c r="T212" s="473"/>
      <c r="U212" s="577"/>
      <c r="W212" s="471"/>
      <c r="X212" s="471"/>
      <c r="Y212" s="471"/>
      <c r="Z212" s="471"/>
      <c r="AA212" s="471"/>
      <c r="AD212" s="474"/>
      <c r="AE212" s="473"/>
      <c r="AF212" s="471"/>
      <c r="AG212" s="471"/>
      <c r="AH212" s="471"/>
    </row>
    <row r="213" spans="1:35" ht="11.25" customHeight="1" x14ac:dyDescent="0.2">
      <c r="A213" s="487"/>
      <c r="B213" s="764"/>
      <c r="C213" s="764"/>
      <c r="D213" s="764"/>
      <c r="E213" s="764"/>
      <c r="F213" s="764"/>
      <c r="G213" s="764"/>
      <c r="H213" s="764"/>
      <c r="I213" s="473"/>
      <c r="J213" s="473"/>
      <c r="K213" s="480"/>
      <c r="L213" s="473"/>
      <c r="M213" s="473"/>
      <c r="N213" s="473"/>
      <c r="O213" s="473"/>
      <c r="P213" s="473"/>
      <c r="Q213" s="473"/>
      <c r="R213" s="473"/>
      <c r="S213" s="473"/>
      <c r="T213" s="473"/>
      <c r="U213" s="577"/>
      <c r="W213" s="471"/>
      <c r="X213" s="471"/>
      <c r="Y213" s="471"/>
      <c r="Z213" s="471"/>
      <c r="AA213" s="471"/>
      <c r="AD213" s="474"/>
      <c r="AE213" s="473"/>
      <c r="AF213" s="471"/>
      <c r="AG213" s="471"/>
      <c r="AH213" s="471"/>
    </row>
    <row r="214" spans="1:35" ht="11.25" customHeight="1" x14ac:dyDescent="0.2">
      <c r="A214" s="487"/>
      <c r="B214" s="764"/>
      <c r="C214" s="764"/>
      <c r="D214" s="764"/>
      <c r="E214" s="764"/>
      <c r="F214" s="764"/>
      <c r="G214" s="764"/>
      <c r="H214" s="764"/>
      <c r="I214" s="473"/>
      <c r="J214" s="473"/>
      <c r="K214" s="480"/>
      <c r="L214" s="473"/>
      <c r="M214" s="473"/>
      <c r="N214" s="473"/>
      <c r="O214" s="473"/>
      <c r="P214" s="473"/>
      <c r="Q214" s="473"/>
      <c r="R214" s="473"/>
      <c r="S214" s="473"/>
      <c r="T214" s="473"/>
      <c r="U214" s="577"/>
      <c r="AD214" s="474"/>
      <c r="AE214" s="473"/>
      <c r="AF214" s="471"/>
      <c r="AG214" s="471"/>
      <c r="AH214" s="471"/>
    </row>
    <row r="215" spans="1:35" ht="11.25" customHeight="1" x14ac:dyDescent="0.2">
      <c r="A215" s="487"/>
      <c r="B215" s="764"/>
      <c r="C215" s="764"/>
      <c r="D215" s="764"/>
      <c r="E215" s="764"/>
      <c r="F215" s="764"/>
      <c r="G215" s="764"/>
      <c r="H215" s="764"/>
      <c r="I215" s="473"/>
      <c r="J215" s="473"/>
      <c r="K215" s="480"/>
      <c r="L215" s="473"/>
      <c r="M215" s="473"/>
      <c r="N215" s="473"/>
      <c r="O215" s="473"/>
      <c r="P215" s="473"/>
      <c r="Q215" s="473"/>
      <c r="R215" s="473"/>
      <c r="S215" s="473"/>
      <c r="T215" s="473"/>
      <c r="U215" s="577"/>
      <c r="W215" s="471"/>
      <c r="X215" s="471"/>
      <c r="Y215" s="471"/>
      <c r="Z215" s="471"/>
      <c r="AA215" s="471"/>
      <c r="AD215" s="474"/>
      <c r="AE215" s="473"/>
      <c r="AF215" s="471"/>
      <c r="AG215" s="471"/>
      <c r="AH215" s="471"/>
    </row>
    <row r="216" spans="1:35" ht="11.25" customHeight="1" x14ac:dyDescent="0.2">
      <c r="A216" s="487"/>
      <c r="B216" s="764"/>
      <c r="C216" s="764"/>
      <c r="D216" s="764"/>
      <c r="E216" s="764"/>
      <c r="F216" s="764"/>
      <c r="G216" s="764"/>
      <c r="H216" s="764"/>
      <c r="I216" s="545"/>
      <c r="J216" s="545"/>
      <c r="K216" s="480"/>
      <c r="L216" s="495"/>
      <c r="M216" s="495"/>
      <c r="N216" s="495"/>
      <c r="O216" s="495"/>
      <c r="P216" s="495"/>
      <c r="Q216" s="473"/>
      <c r="R216" s="473"/>
      <c r="S216" s="473"/>
      <c r="T216" s="473"/>
      <c r="U216" s="577"/>
      <c r="W216" s="471"/>
      <c r="X216" s="471"/>
      <c r="Y216" s="471"/>
      <c r="Z216" s="471"/>
      <c r="AA216" s="471"/>
      <c r="AD216" s="474"/>
      <c r="AE216" s="473"/>
      <c r="AF216" s="471"/>
      <c r="AG216" s="471"/>
      <c r="AH216" s="471"/>
    </row>
    <row r="217" spans="1:35" ht="11.25" customHeight="1" x14ac:dyDescent="0.2">
      <c r="A217" s="487"/>
      <c r="B217" s="548"/>
      <c r="C217" s="548"/>
      <c r="D217" s="545"/>
      <c r="E217" s="545"/>
      <c r="F217" s="545"/>
      <c r="G217" s="545"/>
      <c r="H217" s="545"/>
      <c r="I217" s="545"/>
      <c r="J217" s="545"/>
      <c r="K217" s="480"/>
      <c r="L217" s="495"/>
      <c r="M217" s="495"/>
      <c r="N217" s="495"/>
      <c r="O217" s="495"/>
      <c r="P217" s="495"/>
      <c r="Q217" s="473"/>
      <c r="R217" s="473"/>
      <c r="S217" s="473"/>
      <c r="T217" s="473"/>
      <c r="U217" s="577"/>
      <c r="X217" s="481"/>
    </row>
    <row r="218" spans="1:35" ht="11.25" customHeight="1" x14ac:dyDescent="0.2">
      <c r="A218" s="487"/>
      <c r="B218" s="548"/>
      <c r="C218" s="548"/>
      <c r="D218" s="545"/>
      <c r="E218" s="545"/>
      <c r="F218" s="545"/>
      <c r="G218" s="545"/>
      <c r="H218" s="545"/>
      <c r="I218" s="545"/>
      <c r="J218" s="545"/>
      <c r="K218" s="480"/>
      <c r="L218" s="585"/>
      <c r="M218" s="585"/>
      <c r="N218" s="585"/>
      <c r="O218" s="585"/>
      <c r="P218" s="585"/>
      <c r="Q218" s="585"/>
      <c r="R218" s="585"/>
      <c r="S218" s="586"/>
      <c r="T218" s="586"/>
      <c r="U218" s="577"/>
      <c r="X218" s="481"/>
    </row>
    <row r="219" spans="1:35" ht="16.5" customHeight="1" x14ac:dyDescent="0.2">
      <c r="A219" s="765"/>
      <c r="B219" s="762"/>
      <c r="C219" s="762"/>
      <c r="D219" s="762"/>
      <c r="E219" s="762"/>
      <c r="F219" s="762"/>
      <c r="G219" s="762"/>
      <c r="H219" s="762"/>
      <c r="I219" s="762"/>
      <c r="J219" s="762"/>
      <c r="K219" s="762"/>
      <c r="L219" s="762"/>
      <c r="M219" s="762"/>
      <c r="N219" s="762"/>
      <c r="O219" s="762"/>
      <c r="P219" s="762"/>
      <c r="Q219" s="762"/>
      <c r="R219" s="762"/>
      <c r="S219" s="762"/>
      <c r="T219" s="762"/>
      <c r="U219" s="766"/>
      <c r="W219" s="572">
        <f>D187</f>
        <v>2010</v>
      </c>
      <c r="X219" s="572">
        <f>E187</f>
        <v>2011</v>
      </c>
      <c r="Y219" s="572">
        <f>F187</f>
        <v>2012</v>
      </c>
      <c r="Z219" s="572">
        <f>G187</f>
        <v>2013</v>
      </c>
      <c r="AA219" s="572">
        <f>H187</f>
        <v>2014</v>
      </c>
    </row>
    <row r="220" spans="1:35" ht="11.25" customHeight="1" thickBot="1" x14ac:dyDescent="0.25">
      <c r="A220" s="551"/>
      <c r="B220" s="478"/>
      <c r="C220" s="478"/>
      <c r="D220" s="478"/>
      <c r="E220" s="478"/>
      <c r="F220" s="478"/>
      <c r="G220" s="478"/>
      <c r="H220" s="478"/>
      <c r="I220" s="478"/>
      <c r="J220" s="478"/>
      <c r="K220" s="479"/>
      <c r="L220" s="478"/>
      <c r="M220" s="478"/>
      <c r="N220" s="478"/>
      <c r="O220" s="478"/>
      <c r="P220" s="478"/>
      <c r="Q220" s="478"/>
      <c r="R220" s="478"/>
      <c r="S220" s="478"/>
      <c r="T220" s="478"/>
      <c r="U220" s="552"/>
      <c r="W220" s="599" t="e">
        <f ca="1">IF(OFFSET(D187,$W$5,0)=0,NA(),OFFSET(D187,$W$5,0))</f>
        <v>#N/A</v>
      </c>
      <c r="X220" s="599" t="e">
        <f ca="1">IF(OFFSET(E187,$W$5,0)=0,NA(),OFFSET(E187,$W$5,0))</f>
        <v>#N/A</v>
      </c>
      <c r="Y220" s="599" t="e">
        <f ca="1">IF(OFFSET(F187,$W$5,0)=0,NA(),OFFSET(F187,$W$5,0))</f>
        <v>#N/A</v>
      </c>
      <c r="Z220" s="599" t="e">
        <f ca="1">IF(OFFSET(G187,$W$5,0)=0,NA(),OFFSET(G187,$W$5,0))</f>
        <v>#N/A</v>
      </c>
      <c r="AA220" s="599" t="e">
        <f ca="1">IF(OFFSET(H187,$W$5,0)=0,NA(),OFFSET(H187,$W$5,0))</f>
        <v>#N/A</v>
      </c>
    </row>
    <row r="221" spans="1:35" ht="15" customHeight="1" x14ac:dyDescent="0.2">
      <c r="L221" s="473"/>
      <c r="M221" s="473"/>
      <c r="N221" s="473"/>
      <c r="O221" s="473"/>
      <c r="P221" s="473"/>
      <c r="Q221" s="473"/>
      <c r="R221" s="473"/>
      <c r="S221" s="473"/>
      <c r="T221" s="473"/>
      <c r="X221" s="481"/>
    </row>
    <row r="222" spans="1:35" ht="18.75" thickBot="1" x14ac:dyDescent="0.3">
      <c r="A222" s="477" t="s">
        <v>1</v>
      </c>
      <c r="B222" s="574"/>
      <c r="C222" s="574"/>
      <c r="D222" s="574"/>
      <c r="E222" s="574"/>
      <c r="F222" s="574"/>
      <c r="G222" s="574"/>
      <c r="H222" s="574"/>
      <c r="I222" s="574"/>
      <c r="J222" s="574"/>
      <c r="K222" s="575"/>
      <c r="L222" s="574"/>
      <c r="M222" s="574"/>
      <c r="N222" s="574"/>
      <c r="O222" s="574"/>
      <c r="P222" s="574"/>
      <c r="Q222" s="574"/>
      <c r="R222" s="574"/>
      <c r="S222" s="574"/>
      <c r="T222" s="574"/>
      <c r="U222" s="473"/>
      <c r="X222" s="481"/>
    </row>
    <row r="223" spans="1:35" ht="11.25" customHeight="1" x14ac:dyDescent="0.2">
      <c r="Q223" s="473"/>
      <c r="R223" s="473"/>
      <c r="S223" s="473"/>
      <c r="T223" s="473"/>
      <c r="X223" s="481"/>
    </row>
    <row r="224" spans="1:35" ht="21" customHeight="1" thickBot="1" x14ac:dyDescent="0.25">
      <c r="X224" s="481"/>
    </row>
    <row r="225" spans="1:35" ht="15" customHeight="1" x14ac:dyDescent="0.2">
      <c r="A225" s="482"/>
      <c r="B225" s="483"/>
      <c r="C225" s="483"/>
      <c r="D225" s="483"/>
      <c r="E225" s="483"/>
      <c r="F225" s="483"/>
      <c r="G225" s="483"/>
      <c r="H225" s="483"/>
      <c r="I225" s="483"/>
      <c r="J225" s="483"/>
      <c r="K225" s="484"/>
      <c r="L225" s="483"/>
      <c r="M225" s="483"/>
      <c r="N225" s="483"/>
      <c r="O225" s="483"/>
      <c r="P225" s="483"/>
      <c r="Q225" s="483"/>
      <c r="R225" s="483"/>
      <c r="S225" s="483"/>
      <c r="T225" s="483"/>
      <c r="U225" s="485"/>
      <c r="X225" s="481"/>
    </row>
    <row r="226" spans="1:35" ht="7.5" customHeight="1" x14ac:dyDescent="0.2">
      <c r="A226" s="487"/>
      <c r="B226" s="473"/>
      <c r="C226" s="473"/>
      <c r="D226" s="473"/>
      <c r="E226" s="473"/>
      <c r="F226" s="473"/>
      <c r="G226" s="473"/>
      <c r="H226" s="473"/>
      <c r="I226" s="473"/>
      <c r="J226" s="473"/>
      <c r="K226" s="480"/>
      <c r="L226" s="576"/>
      <c r="M226" s="576"/>
      <c r="N226" s="576"/>
      <c r="O226" s="576"/>
      <c r="P226" s="576"/>
      <c r="Q226" s="495"/>
      <c r="R226" s="495"/>
      <c r="S226" s="495"/>
      <c r="T226" s="495"/>
      <c r="U226" s="577"/>
      <c r="X226" s="481"/>
    </row>
    <row r="227" spans="1:35" s="496" customFormat="1" ht="11.25" customHeight="1" x14ac:dyDescent="0.2">
      <c r="A227" s="492"/>
      <c r="B227" s="760" t="s">
        <v>109</v>
      </c>
      <c r="C227" s="760"/>
      <c r="D227" s="761"/>
      <c r="E227" s="761"/>
      <c r="F227" s="761"/>
      <c r="G227" s="761"/>
      <c r="H227" s="761"/>
      <c r="I227" s="578"/>
      <c r="J227" s="578"/>
      <c r="K227" s="579"/>
      <c r="L227" s="473"/>
      <c r="M227" s="473"/>
      <c r="N227" s="473"/>
      <c r="O227" s="473"/>
      <c r="P227" s="473"/>
      <c r="Q227" s="473"/>
      <c r="R227" s="473"/>
      <c r="S227" s="473"/>
      <c r="T227" s="473"/>
      <c r="U227" s="580"/>
      <c r="V227" s="494"/>
      <c r="W227" s="475"/>
      <c r="X227" s="481"/>
      <c r="Y227" s="475"/>
      <c r="Z227" s="475"/>
      <c r="AA227" s="475"/>
      <c r="AB227" s="476"/>
      <c r="AC227" s="476"/>
      <c r="AD227" s="476"/>
      <c r="AE227" s="476"/>
      <c r="AF227" s="476"/>
      <c r="AG227" s="494"/>
      <c r="AH227" s="495"/>
    </row>
    <row r="228" spans="1:35" ht="21" customHeight="1" x14ac:dyDescent="0.2">
      <c r="A228" s="487"/>
      <c r="B228" s="761"/>
      <c r="C228" s="761"/>
      <c r="D228" s="761"/>
      <c r="E228" s="761"/>
      <c r="F228" s="761"/>
      <c r="G228" s="761"/>
      <c r="H228" s="761"/>
      <c r="I228" s="578"/>
      <c r="J228" s="578"/>
      <c r="K228" s="480"/>
      <c r="L228" s="495"/>
      <c r="M228" s="495"/>
      <c r="N228" s="495"/>
      <c r="O228" s="495"/>
      <c r="P228" s="495"/>
      <c r="Q228" s="473"/>
      <c r="R228" s="473"/>
      <c r="S228" s="473"/>
      <c r="T228" s="473"/>
      <c r="U228" s="577"/>
      <c r="X228" s="481"/>
    </row>
    <row r="229" spans="1:35" ht="11.25" customHeight="1" x14ac:dyDescent="0.2">
      <c r="A229" s="487"/>
      <c r="B229" s="762"/>
      <c r="C229" s="762"/>
      <c r="D229" s="762"/>
      <c r="E229" s="762"/>
      <c r="F229" s="762"/>
      <c r="G229" s="762"/>
      <c r="H229" s="762"/>
      <c r="I229" s="500"/>
      <c r="J229" s="500"/>
      <c r="K229" s="480"/>
      <c r="L229" s="495"/>
      <c r="M229" s="495"/>
      <c r="N229" s="495"/>
      <c r="O229" s="495"/>
      <c r="P229" s="495"/>
      <c r="Q229" s="473"/>
      <c r="R229" s="473"/>
      <c r="S229" s="473"/>
      <c r="T229" s="473"/>
      <c r="U229" s="577"/>
      <c r="W229" s="587" t="s">
        <v>202</v>
      </c>
      <c r="X229" s="481"/>
      <c r="AD229" s="587" t="s">
        <v>203</v>
      </c>
      <c r="AE229" s="481"/>
      <c r="AF229" s="475"/>
      <c r="AG229" s="475"/>
      <c r="AH229" s="475"/>
      <c r="AI229" s="476"/>
    </row>
    <row r="230" spans="1:35" ht="11.25" customHeight="1" x14ac:dyDescent="0.2">
      <c r="A230" s="487"/>
      <c r="B230" s="588"/>
      <c r="C230" s="588"/>
      <c r="D230" s="589"/>
      <c r="E230" s="578"/>
      <c r="F230" s="588"/>
      <c r="G230" s="588"/>
      <c r="H230" s="588"/>
      <c r="I230" s="588"/>
      <c r="J230" s="588"/>
      <c r="K230" s="579"/>
      <c r="L230" s="495"/>
      <c r="M230" s="495"/>
      <c r="N230" s="495"/>
      <c r="O230" s="495"/>
      <c r="P230" s="495"/>
      <c r="Q230" s="495"/>
      <c r="R230" s="495"/>
      <c r="S230" s="495"/>
      <c r="T230" s="495"/>
      <c r="U230" s="577"/>
      <c r="X230" s="481"/>
      <c r="AD230" s="475"/>
      <c r="AE230" s="481"/>
      <c r="AF230" s="475"/>
      <c r="AG230" s="475"/>
      <c r="AH230" s="475"/>
      <c r="AI230" s="476"/>
    </row>
    <row r="231" spans="1:35" ht="11.25" customHeight="1" x14ac:dyDescent="0.2">
      <c r="A231" s="487"/>
      <c r="B231" s="588"/>
      <c r="C231" s="588"/>
      <c r="D231" s="590">
        <v>2010</v>
      </c>
      <c r="E231" s="590">
        <v>2011</v>
      </c>
      <c r="F231" s="590">
        <v>2012</v>
      </c>
      <c r="G231" s="590">
        <v>2013</v>
      </c>
      <c r="H231" s="591">
        <v>2014</v>
      </c>
      <c r="I231" s="588"/>
      <c r="J231" s="588"/>
      <c r="K231" s="579"/>
      <c r="L231" s="495"/>
      <c r="M231" s="495"/>
      <c r="N231" s="495"/>
      <c r="O231" s="495"/>
      <c r="P231" s="495"/>
      <c r="Q231" s="495"/>
      <c r="R231" s="495"/>
      <c r="S231" s="495"/>
      <c r="T231" s="495"/>
      <c r="U231" s="577"/>
      <c r="W231" s="565"/>
      <c r="X231" s="592">
        <f>D231</f>
        <v>2010</v>
      </c>
      <c r="Y231" s="592">
        <f t="shared" ref="Y231:AB231" si="22">E231</f>
        <v>2011</v>
      </c>
      <c r="Z231" s="592">
        <f t="shared" si="22"/>
        <v>2012</v>
      </c>
      <c r="AA231" s="592">
        <f t="shared" si="22"/>
        <v>2013</v>
      </c>
      <c r="AB231" s="592">
        <f t="shared" si="22"/>
        <v>2014</v>
      </c>
      <c r="AD231" s="565"/>
      <c r="AE231" s="592">
        <f>X231</f>
        <v>2010</v>
      </c>
      <c r="AF231" s="592">
        <f t="shared" ref="AF231:AI231" si="23">Y231</f>
        <v>2011</v>
      </c>
      <c r="AG231" s="592">
        <f t="shared" si="23"/>
        <v>2012</v>
      </c>
      <c r="AH231" s="592">
        <f t="shared" si="23"/>
        <v>2013</v>
      </c>
      <c r="AI231" s="592">
        <f t="shared" si="23"/>
        <v>2014</v>
      </c>
    </row>
    <row r="232" spans="1:35" ht="11.25" customHeight="1" x14ac:dyDescent="0.2">
      <c r="A232" s="487"/>
      <c r="B232" s="512" t="s">
        <v>2</v>
      </c>
      <c r="C232" s="559"/>
      <c r="D232" s="593">
        <v>0.79500000000000004</v>
      </c>
      <c r="E232" s="593">
        <v>0.77200000000000002</v>
      </c>
      <c r="F232" s="593">
        <v>0.9830000000000001</v>
      </c>
      <c r="G232" s="593">
        <v>0.95</v>
      </c>
      <c r="H232" s="594">
        <f>IF(ISBLANK(AB232),NA(),AI232/AB232)</f>
        <v>1</v>
      </c>
      <c r="I232" s="500"/>
      <c r="J232" s="500"/>
      <c r="K232" s="480"/>
      <c r="L232" s="495"/>
      <c r="M232" s="495"/>
      <c r="N232" s="495"/>
      <c r="O232" s="495"/>
      <c r="P232" s="495"/>
      <c r="Q232" s="473"/>
      <c r="R232" s="473"/>
      <c r="S232" s="473"/>
      <c r="T232" s="473"/>
      <c r="U232" s="577"/>
      <c r="W232" s="565" t="str">
        <f>B232</f>
        <v>Bracknell Forest</v>
      </c>
      <c r="X232" s="592"/>
      <c r="Y232" s="565"/>
      <c r="Z232" s="565"/>
      <c r="AA232" s="565"/>
      <c r="AB232" s="595">
        <v>84</v>
      </c>
      <c r="AD232" s="565" t="str">
        <f>W232</f>
        <v>Bracknell Forest</v>
      </c>
      <c r="AE232" s="592"/>
      <c r="AF232" s="565"/>
      <c r="AG232" s="565"/>
      <c r="AH232" s="565"/>
      <c r="AI232" s="595">
        <v>84</v>
      </c>
    </row>
    <row r="233" spans="1:35" s="475" customFormat="1" ht="11.25" customHeight="1" x14ac:dyDescent="0.2">
      <c r="A233" s="487"/>
      <c r="B233" s="512" t="s">
        <v>84</v>
      </c>
      <c r="C233" s="559"/>
      <c r="D233" s="593">
        <v>1</v>
      </c>
      <c r="E233" s="593">
        <v>1</v>
      </c>
      <c r="F233" s="593">
        <v>1</v>
      </c>
      <c r="G233" s="593">
        <v>0.99399999999999999</v>
      </c>
      <c r="H233" s="594">
        <f t="shared" ref="H233:H253" si="24">IF(ISBLANK(AB233),NA(),AI233/AB233)</f>
        <v>0.99543378995433784</v>
      </c>
      <c r="I233" s="500"/>
      <c r="J233" s="500"/>
      <c r="K233" s="480"/>
      <c r="L233" s="495"/>
      <c r="M233" s="495"/>
      <c r="N233" s="495"/>
      <c r="O233" s="495"/>
      <c r="P233" s="495"/>
      <c r="Q233" s="473"/>
      <c r="R233" s="473"/>
      <c r="S233" s="473"/>
      <c r="T233" s="473"/>
      <c r="U233" s="577"/>
      <c r="V233" s="474"/>
      <c r="W233" s="565" t="str">
        <f t="shared" ref="W233:W253" si="25">B233</f>
        <v>Brighton &amp; Hove</v>
      </c>
      <c r="X233" s="592"/>
      <c r="Y233" s="565"/>
      <c r="Z233" s="565"/>
      <c r="AA233" s="565"/>
      <c r="AB233" s="595">
        <v>219</v>
      </c>
      <c r="AC233" s="476"/>
      <c r="AD233" s="565" t="str">
        <f t="shared" ref="AD233:AD253" si="26">W233</f>
        <v>Brighton &amp; Hove</v>
      </c>
      <c r="AE233" s="592"/>
      <c r="AF233" s="565"/>
      <c r="AG233" s="565"/>
      <c r="AH233" s="565"/>
      <c r="AI233" s="595">
        <v>218</v>
      </c>
    </row>
    <row r="234" spans="1:35" s="475" customFormat="1" ht="11.25" customHeight="1" x14ac:dyDescent="0.2">
      <c r="A234" s="487"/>
      <c r="B234" s="512" t="s">
        <v>13</v>
      </c>
      <c r="C234" s="559"/>
      <c r="D234" s="593">
        <v>0.99099999999999999</v>
      </c>
      <c r="E234" s="593">
        <v>0.995</v>
      </c>
      <c r="F234" s="593">
        <v>0.72400000000000009</v>
      </c>
      <c r="G234" s="593">
        <v>0.89900000000000002</v>
      </c>
      <c r="H234" s="594">
        <f t="shared" si="24"/>
        <v>0.79374999999999996</v>
      </c>
      <c r="I234" s="500"/>
      <c r="J234" s="500"/>
      <c r="K234" s="480"/>
      <c r="L234" s="495"/>
      <c r="M234" s="495"/>
      <c r="N234" s="495"/>
      <c r="O234" s="495"/>
      <c r="P234" s="495"/>
      <c r="Q234" s="473"/>
      <c r="R234" s="473"/>
      <c r="S234" s="473"/>
      <c r="T234" s="473"/>
      <c r="U234" s="577"/>
      <c r="V234" s="474"/>
      <c r="W234" s="565" t="str">
        <f t="shared" si="25"/>
        <v>Buckinghamshire</v>
      </c>
      <c r="X234" s="592"/>
      <c r="Y234" s="565"/>
      <c r="Z234" s="565"/>
      <c r="AA234" s="565"/>
      <c r="AB234" s="595">
        <v>160</v>
      </c>
      <c r="AC234" s="476"/>
      <c r="AD234" s="565" t="str">
        <f t="shared" si="26"/>
        <v>Buckinghamshire</v>
      </c>
      <c r="AE234" s="592"/>
      <c r="AF234" s="565"/>
      <c r="AG234" s="565"/>
      <c r="AH234" s="565"/>
      <c r="AI234" s="595">
        <v>127</v>
      </c>
    </row>
    <row r="235" spans="1:35" s="475" customFormat="1" ht="11.25" customHeight="1" x14ac:dyDescent="0.2">
      <c r="A235" s="487"/>
      <c r="B235" s="512" t="s">
        <v>6</v>
      </c>
      <c r="C235" s="559"/>
      <c r="D235" s="593">
        <v>0.998</v>
      </c>
      <c r="E235" s="593">
        <v>0.9840000000000001</v>
      </c>
      <c r="F235" s="593">
        <v>0.97100000000000009</v>
      </c>
      <c r="G235" s="593">
        <v>0.98299999999999998</v>
      </c>
      <c r="H235" s="594">
        <f t="shared" si="24"/>
        <v>0.99564270152505452</v>
      </c>
      <c r="I235" s="500"/>
      <c r="J235" s="500"/>
      <c r="K235" s="480"/>
      <c r="L235" s="495"/>
      <c r="M235" s="495"/>
      <c r="N235" s="495"/>
      <c r="O235" s="495"/>
      <c r="P235" s="495"/>
      <c r="Q235" s="473"/>
      <c r="R235" s="473"/>
      <c r="S235" s="473"/>
      <c r="T235" s="473"/>
      <c r="U235" s="577"/>
      <c r="V235" s="474"/>
      <c r="W235" s="565" t="str">
        <f t="shared" si="25"/>
        <v>East Sussex</v>
      </c>
      <c r="X235" s="592"/>
      <c r="Y235" s="565"/>
      <c r="Z235" s="565"/>
      <c r="AA235" s="565"/>
      <c r="AB235" s="595">
        <v>459</v>
      </c>
      <c r="AC235" s="476"/>
      <c r="AD235" s="565" t="str">
        <f t="shared" si="26"/>
        <v>East Sussex</v>
      </c>
      <c r="AE235" s="592"/>
      <c r="AF235" s="565"/>
      <c r="AG235" s="565"/>
      <c r="AH235" s="565"/>
      <c r="AI235" s="595">
        <v>457</v>
      </c>
    </row>
    <row r="236" spans="1:35" s="475" customFormat="1" ht="11.25" customHeight="1" x14ac:dyDescent="0.2">
      <c r="A236" s="487"/>
      <c r="B236" s="512" t="s">
        <v>7</v>
      </c>
      <c r="C236" s="559"/>
      <c r="D236" s="593">
        <v>0.95200000000000007</v>
      </c>
      <c r="E236" s="593">
        <v>0.877</v>
      </c>
      <c r="F236" s="593">
        <v>0.9830000000000001</v>
      </c>
      <c r="G236" s="593">
        <v>0.88200000000000001</v>
      </c>
      <c r="H236" s="594">
        <f t="shared" si="24"/>
        <v>0.85161290322580641</v>
      </c>
      <c r="I236" s="500"/>
      <c r="J236" s="500"/>
      <c r="K236" s="480"/>
      <c r="L236" s="495"/>
      <c r="M236" s="495"/>
      <c r="N236" s="495"/>
      <c r="O236" s="495"/>
      <c r="P236" s="495"/>
      <c r="Q236" s="473"/>
      <c r="R236" s="473"/>
      <c r="S236" s="473"/>
      <c r="T236" s="473"/>
      <c r="U236" s="577"/>
      <c r="V236" s="474"/>
      <c r="W236" s="565" t="str">
        <f t="shared" si="25"/>
        <v>Gloucestershire</v>
      </c>
      <c r="X236" s="592"/>
      <c r="Y236" s="565"/>
      <c r="Z236" s="565"/>
      <c r="AA236" s="565"/>
      <c r="AB236" s="595">
        <v>310</v>
      </c>
      <c r="AC236" s="476"/>
      <c r="AD236" s="565" t="str">
        <f t="shared" si="26"/>
        <v>Gloucestershire</v>
      </c>
      <c r="AE236" s="592"/>
      <c r="AF236" s="565"/>
      <c r="AG236" s="565"/>
      <c r="AH236" s="565"/>
      <c r="AI236" s="595">
        <v>264</v>
      </c>
    </row>
    <row r="237" spans="1:35" s="475" customFormat="1" ht="11.25" customHeight="1" x14ac:dyDescent="0.2">
      <c r="A237" s="487"/>
      <c r="B237" s="512" t="s">
        <v>9</v>
      </c>
      <c r="C237" s="559"/>
      <c r="D237" s="593">
        <v>0.95599999999999996</v>
      </c>
      <c r="E237" s="593">
        <v>0.97900000000000009</v>
      </c>
      <c r="F237" s="593">
        <v>0.94499999999999995</v>
      </c>
      <c r="G237" s="593">
        <v>0.94899999999999995</v>
      </c>
      <c r="H237" s="594">
        <f t="shared" si="24"/>
        <v>0.86363636363636365</v>
      </c>
      <c r="I237" s="500"/>
      <c r="J237" s="500"/>
      <c r="K237" s="480"/>
      <c r="L237" s="495"/>
      <c r="M237" s="495"/>
      <c r="N237" s="495"/>
      <c r="O237" s="495"/>
      <c r="P237" s="495"/>
      <c r="Q237" s="473"/>
      <c r="R237" s="473"/>
      <c r="S237" s="473"/>
      <c r="T237" s="473"/>
      <c r="U237" s="577"/>
      <c r="V237" s="474"/>
      <c r="W237" s="565" t="str">
        <f t="shared" si="25"/>
        <v>Hampshire</v>
      </c>
      <c r="X237" s="592"/>
      <c r="Y237" s="565"/>
      <c r="Z237" s="565"/>
      <c r="AA237" s="565"/>
      <c r="AB237" s="595">
        <v>748</v>
      </c>
      <c r="AC237" s="476"/>
      <c r="AD237" s="565" t="str">
        <f t="shared" si="26"/>
        <v>Hampshire</v>
      </c>
      <c r="AE237" s="592"/>
      <c r="AF237" s="565"/>
      <c r="AG237" s="565"/>
      <c r="AH237" s="565"/>
      <c r="AI237" s="595">
        <v>646</v>
      </c>
    </row>
    <row r="238" spans="1:35" s="475" customFormat="1" ht="11.25" customHeight="1" x14ac:dyDescent="0.2">
      <c r="A238" s="487"/>
      <c r="B238" s="512" t="s">
        <v>3</v>
      </c>
      <c r="C238" s="559"/>
      <c r="D238" s="593">
        <v>0.78299999999999992</v>
      </c>
      <c r="E238" s="593">
        <v>0.76</v>
      </c>
      <c r="F238" s="593">
        <v>0.875</v>
      </c>
      <c r="G238" s="593">
        <v>0.92600000000000005</v>
      </c>
      <c r="H238" s="594">
        <f t="shared" si="24"/>
        <v>0.97029702970297027</v>
      </c>
      <c r="I238" s="500"/>
      <c r="J238" s="500"/>
      <c r="K238" s="480"/>
      <c r="L238" s="495"/>
      <c r="M238" s="495"/>
      <c r="N238" s="495"/>
      <c r="O238" s="495"/>
      <c r="P238" s="495"/>
      <c r="Q238" s="473"/>
      <c r="R238" s="473"/>
      <c r="S238" s="473"/>
      <c r="T238" s="473"/>
      <c r="U238" s="577"/>
      <c r="V238" s="474"/>
      <c r="W238" s="565" t="str">
        <f t="shared" si="25"/>
        <v>Isle of Wight</v>
      </c>
      <c r="X238" s="592"/>
      <c r="Y238" s="565"/>
      <c r="Z238" s="565"/>
      <c r="AA238" s="565"/>
      <c r="AB238" s="595">
        <v>101</v>
      </c>
      <c r="AC238" s="476"/>
      <c r="AD238" s="565" t="str">
        <f t="shared" si="26"/>
        <v>Isle of Wight</v>
      </c>
      <c r="AE238" s="592"/>
      <c r="AF238" s="565"/>
      <c r="AG238" s="565"/>
      <c r="AH238" s="565"/>
      <c r="AI238" s="595">
        <v>98</v>
      </c>
    </row>
    <row r="239" spans="1:35" s="475" customFormat="1" ht="11.25" customHeight="1" x14ac:dyDescent="0.2">
      <c r="A239" s="487"/>
      <c r="B239" s="512" t="s">
        <v>14</v>
      </c>
      <c r="C239" s="559"/>
      <c r="D239" s="593">
        <v>0.97900000000000009</v>
      </c>
      <c r="E239" s="593">
        <v>0.96299999999999997</v>
      </c>
      <c r="F239" s="593">
        <v>0.98499999999999999</v>
      </c>
      <c r="G239" s="593">
        <v>0.98399999999999999</v>
      </c>
      <c r="H239" s="594">
        <f t="shared" si="24"/>
        <v>0.95764705882352941</v>
      </c>
      <c r="I239" s="500"/>
      <c r="J239" s="500"/>
      <c r="K239" s="480"/>
      <c r="L239" s="495"/>
      <c r="M239" s="495"/>
      <c r="N239" s="495"/>
      <c r="O239" s="495"/>
      <c r="P239" s="495"/>
      <c r="Q239" s="473"/>
      <c r="R239" s="473"/>
      <c r="S239" s="473"/>
      <c r="T239" s="473"/>
      <c r="U239" s="577"/>
      <c r="V239" s="474"/>
      <c r="W239" s="565" t="str">
        <f t="shared" si="25"/>
        <v>Kent</v>
      </c>
      <c r="X239" s="592"/>
      <c r="Y239" s="565"/>
      <c r="Z239" s="565"/>
      <c r="AA239" s="565"/>
      <c r="AB239" s="595">
        <v>850</v>
      </c>
      <c r="AC239" s="476"/>
      <c r="AD239" s="565" t="str">
        <f t="shared" si="26"/>
        <v>Kent</v>
      </c>
      <c r="AE239" s="592"/>
      <c r="AF239" s="565"/>
      <c r="AG239" s="565"/>
      <c r="AH239" s="565"/>
      <c r="AI239" s="595">
        <v>814</v>
      </c>
    </row>
    <row r="240" spans="1:35" s="475" customFormat="1" ht="11.25" customHeight="1" x14ac:dyDescent="0.2">
      <c r="A240" s="487"/>
      <c r="B240" s="512" t="s">
        <v>4</v>
      </c>
      <c r="C240" s="559"/>
      <c r="D240" s="593">
        <v>0.95499999999999996</v>
      </c>
      <c r="E240" s="593">
        <v>0.92200000000000004</v>
      </c>
      <c r="F240" s="593">
        <v>0.96599999999999997</v>
      </c>
      <c r="G240" s="593">
        <v>0.97699999999999998</v>
      </c>
      <c r="H240" s="594">
        <f t="shared" si="24"/>
        <v>0.97424892703862664</v>
      </c>
      <c r="I240" s="500"/>
      <c r="J240" s="500"/>
      <c r="K240" s="480"/>
      <c r="L240" s="495"/>
      <c r="M240" s="495"/>
      <c r="N240" s="495"/>
      <c r="O240" s="495"/>
      <c r="P240" s="495"/>
      <c r="Q240" s="473"/>
      <c r="R240" s="473"/>
      <c r="S240" s="473"/>
      <c r="T240" s="473"/>
      <c r="U240" s="577"/>
      <c r="V240" s="474"/>
      <c r="W240" s="565" t="str">
        <f t="shared" si="25"/>
        <v>Medway</v>
      </c>
      <c r="X240" s="592"/>
      <c r="Y240" s="565"/>
      <c r="Z240" s="565"/>
      <c r="AA240" s="565"/>
      <c r="AB240" s="595">
        <v>233</v>
      </c>
      <c r="AC240" s="476"/>
      <c r="AD240" s="565" t="str">
        <f t="shared" si="26"/>
        <v>Medway</v>
      </c>
      <c r="AE240" s="592"/>
      <c r="AF240" s="565"/>
      <c r="AG240" s="565"/>
      <c r="AH240" s="565"/>
      <c r="AI240" s="595">
        <v>227</v>
      </c>
    </row>
    <row r="241" spans="1:35" s="475" customFormat="1" ht="11.25" customHeight="1" x14ac:dyDescent="0.2">
      <c r="A241" s="487"/>
      <c r="B241" s="512" t="s">
        <v>15</v>
      </c>
      <c r="C241" s="559"/>
      <c r="D241" s="593">
        <v>1</v>
      </c>
      <c r="E241" s="593">
        <v>1</v>
      </c>
      <c r="F241" s="593">
        <v>1</v>
      </c>
      <c r="G241" s="593">
        <v>1</v>
      </c>
      <c r="H241" s="594">
        <f t="shared" si="24"/>
        <v>1</v>
      </c>
      <c r="I241" s="500"/>
      <c r="J241" s="500"/>
      <c r="K241" s="480"/>
      <c r="L241" s="495"/>
      <c r="M241" s="495"/>
      <c r="N241" s="495"/>
      <c r="O241" s="495"/>
      <c r="P241" s="495"/>
      <c r="Q241" s="473"/>
      <c r="R241" s="473"/>
      <c r="S241" s="473"/>
      <c r="T241" s="473"/>
      <c r="U241" s="577"/>
      <c r="V241" s="474"/>
      <c r="W241" s="565" t="str">
        <f t="shared" si="25"/>
        <v>Milton Keynes</v>
      </c>
      <c r="X241" s="592"/>
      <c r="Y241" s="565"/>
      <c r="Z241" s="565"/>
      <c r="AA241" s="565"/>
      <c r="AB241" s="595">
        <v>29</v>
      </c>
      <c r="AC241" s="476"/>
      <c r="AD241" s="565" t="str">
        <f t="shared" si="26"/>
        <v>Milton Keynes</v>
      </c>
      <c r="AE241" s="592"/>
      <c r="AF241" s="565"/>
      <c r="AG241" s="565"/>
      <c r="AH241" s="565"/>
      <c r="AI241" s="595">
        <v>29</v>
      </c>
    </row>
    <row r="242" spans="1:35" s="475" customFormat="1" ht="11.25" customHeight="1" x14ac:dyDescent="0.2">
      <c r="A242" s="487"/>
      <c r="B242" s="512" t="s">
        <v>16</v>
      </c>
      <c r="C242" s="559"/>
      <c r="D242" s="593">
        <v>0.98499999999999999</v>
      </c>
      <c r="E242" s="593">
        <v>1</v>
      </c>
      <c r="F242" s="593">
        <v>0.98099999999999998</v>
      </c>
      <c r="G242" s="593">
        <v>0.95699999999999996</v>
      </c>
      <c r="H242" s="594">
        <f t="shared" si="24"/>
        <v>0.96927374301675973</v>
      </c>
      <c r="I242" s="500"/>
      <c r="J242" s="500"/>
      <c r="K242" s="480"/>
      <c r="L242" s="495"/>
      <c r="M242" s="495"/>
      <c r="N242" s="495"/>
      <c r="O242" s="495"/>
      <c r="P242" s="495"/>
      <c r="Q242" s="473"/>
      <c r="R242" s="473"/>
      <c r="S242" s="473"/>
      <c r="T242" s="473"/>
      <c r="U242" s="577"/>
      <c r="V242" s="474"/>
      <c r="W242" s="565" t="str">
        <f t="shared" si="25"/>
        <v>Oxfordshire</v>
      </c>
      <c r="X242" s="592"/>
      <c r="Y242" s="565"/>
      <c r="Z242" s="565"/>
      <c r="AA242" s="565"/>
      <c r="AB242" s="595">
        <v>358</v>
      </c>
      <c r="AC242" s="476"/>
      <c r="AD242" s="565" t="str">
        <f t="shared" si="26"/>
        <v>Oxfordshire</v>
      </c>
      <c r="AE242" s="592"/>
      <c r="AF242" s="565"/>
      <c r="AG242" s="565"/>
      <c r="AH242" s="565"/>
      <c r="AI242" s="595">
        <v>347</v>
      </c>
    </row>
    <row r="243" spans="1:35" s="475" customFormat="1" ht="11.25" customHeight="1" x14ac:dyDescent="0.2">
      <c r="A243" s="487"/>
      <c r="B243" s="512" t="s">
        <v>17</v>
      </c>
      <c r="C243" s="559"/>
      <c r="D243" s="593">
        <v>1</v>
      </c>
      <c r="E243" s="593">
        <v>0.98499999999999999</v>
      </c>
      <c r="F243" s="593">
        <v>1</v>
      </c>
      <c r="G243" s="593">
        <v>0.96099999999999997</v>
      </c>
      <c r="H243" s="594">
        <f t="shared" si="24"/>
        <v>1</v>
      </c>
      <c r="I243" s="500"/>
      <c r="J243" s="500"/>
      <c r="K243" s="480"/>
      <c r="L243" s="495"/>
      <c r="M243" s="495"/>
      <c r="N243" s="495"/>
      <c r="O243" s="495"/>
      <c r="P243" s="495"/>
      <c r="Q243" s="473"/>
      <c r="R243" s="473"/>
      <c r="S243" s="473"/>
      <c r="T243" s="473"/>
      <c r="U243" s="577"/>
      <c r="V243" s="474"/>
      <c r="W243" s="565" t="str">
        <f t="shared" si="25"/>
        <v>Portsmouth</v>
      </c>
      <c r="X243" s="592"/>
      <c r="Y243" s="565"/>
      <c r="Z243" s="565"/>
      <c r="AA243" s="565"/>
      <c r="AB243" s="595">
        <v>154</v>
      </c>
      <c r="AC243" s="476"/>
      <c r="AD243" s="565" t="str">
        <f t="shared" si="26"/>
        <v>Portsmouth</v>
      </c>
      <c r="AE243" s="592"/>
      <c r="AF243" s="565"/>
      <c r="AG243" s="565"/>
      <c r="AH243" s="565"/>
      <c r="AI243" s="595">
        <v>154</v>
      </c>
    </row>
    <row r="244" spans="1:35" s="475" customFormat="1" ht="11.25" customHeight="1" x14ac:dyDescent="0.2">
      <c r="A244" s="487"/>
      <c r="B244" s="512" t="s">
        <v>5</v>
      </c>
      <c r="C244" s="559"/>
      <c r="D244" s="593">
        <v>1</v>
      </c>
      <c r="E244" s="593">
        <v>1</v>
      </c>
      <c r="F244" s="593">
        <v>1</v>
      </c>
      <c r="G244" s="593">
        <v>1</v>
      </c>
      <c r="H244" s="594">
        <f t="shared" si="24"/>
        <v>0.97478991596638653</v>
      </c>
      <c r="I244" s="500"/>
      <c r="J244" s="500"/>
      <c r="K244" s="480"/>
      <c r="L244" s="495"/>
      <c r="M244" s="495"/>
      <c r="N244" s="495"/>
      <c r="O244" s="495"/>
      <c r="P244" s="495"/>
      <c r="Q244" s="473"/>
      <c r="R244" s="473"/>
      <c r="S244" s="473"/>
      <c r="T244" s="473"/>
      <c r="U244" s="577"/>
      <c r="V244" s="474"/>
      <c r="W244" s="565" t="str">
        <f t="shared" si="25"/>
        <v>Reading</v>
      </c>
      <c r="X244" s="592"/>
      <c r="Y244" s="565"/>
      <c r="Z244" s="565"/>
      <c r="AA244" s="565"/>
      <c r="AB244" s="595">
        <v>119</v>
      </c>
      <c r="AC244" s="476"/>
      <c r="AD244" s="565" t="str">
        <f t="shared" si="26"/>
        <v>Reading</v>
      </c>
      <c r="AE244" s="592"/>
      <c r="AF244" s="565"/>
      <c r="AG244" s="565"/>
      <c r="AH244" s="565"/>
      <c r="AI244" s="595">
        <v>116</v>
      </c>
    </row>
    <row r="245" spans="1:35" s="475" customFormat="1" ht="11.25" customHeight="1" x14ac:dyDescent="0.2">
      <c r="A245" s="487"/>
      <c r="B245" s="512" t="s">
        <v>18</v>
      </c>
      <c r="C245" s="559"/>
      <c r="D245" s="593">
        <v>0.96099999999999997</v>
      </c>
      <c r="E245" s="593">
        <v>0.97400000000000009</v>
      </c>
      <c r="F245" s="593">
        <v>0.94100000000000006</v>
      </c>
      <c r="G245" s="593">
        <v>1</v>
      </c>
      <c r="H245" s="594">
        <f t="shared" si="24"/>
        <v>0.87012987012987009</v>
      </c>
      <c r="I245" s="500"/>
      <c r="J245" s="500"/>
      <c r="K245" s="480"/>
      <c r="L245" s="495"/>
      <c r="M245" s="495"/>
      <c r="N245" s="495"/>
      <c r="O245" s="495"/>
      <c r="P245" s="495"/>
      <c r="Q245" s="473"/>
      <c r="R245" s="473"/>
      <c r="S245" s="473"/>
      <c r="T245" s="473"/>
      <c r="U245" s="577"/>
      <c r="V245" s="474"/>
      <c r="W245" s="565" t="str">
        <f t="shared" si="25"/>
        <v>Slough</v>
      </c>
      <c r="X245" s="592"/>
      <c r="Y245" s="565"/>
      <c r="Z245" s="565"/>
      <c r="AA245" s="565"/>
      <c r="AB245" s="595">
        <v>154</v>
      </c>
      <c r="AC245" s="476"/>
      <c r="AD245" s="565" t="str">
        <f t="shared" si="26"/>
        <v>Slough</v>
      </c>
      <c r="AE245" s="592"/>
      <c r="AF245" s="565"/>
      <c r="AG245" s="565"/>
      <c r="AH245" s="565"/>
      <c r="AI245" s="595">
        <v>134</v>
      </c>
    </row>
    <row r="246" spans="1:35" s="475" customFormat="1" ht="11.25" customHeight="1" x14ac:dyDescent="0.2">
      <c r="A246" s="487"/>
      <c r="B246" s="512" t="s">
        <v>19</v>
      </c>
      <c r="C246" s="559"/>
      <c r="D246" s="593">
        <v>0.96599999999999997</v>
      </c>
      <c r="E246" s="593">
        <v>0.9840000000000001</v>
      </c>
      <c r="F246" s="593">
        <v>0.89100000000000013</v>
      </c>
      <c r="G246" s="593">
        <v>0.99399999999999999</v>
      </c>
      <c r="H246" s="594" t="e">
        <f t="shared" si="24"/>
        <v>#N/A</v>
      </c>
      <c r="I246" s="500"/>
      <c r="J246" s="500"/>
      <c r="K246" s="480"/>
      <c r="L246" s="495"/>
      <c r="M246" s="495"/>
      <c r="N246" s="495"/>
      <c r="O246" s="495"/>
      <c r="P246" s="495"/>
      <c r="Q246" s="473"/>
      <c r="R246" s="473"/>
      <c r="S246" s="473"/>
      <c r="T246" s="473"/>
      <c r="U246" s="577"/>
      <c r="V246" s="474"/>
      <c r="W246" s="565" t="str">
        <f t="shared" si="25"/>
        <v>Southampton</v>
      </c>
      <c r="X246" s="592"/>
      <c r="Y246" s="565"/>
      <c r="Z246" s="565"/>
      <c r="AA246" s="565"/>
      <c r="AB246" s="595"/>
      <c r="AC246" s="476"/>
      <c r="AD246" s="565" t="str">
        <f t="shared" si="26"/>
        <v>Southampton</v>
      </c>
      <c r="AE246" s="592"/>
      <c r="AF246" s="565"/>
      <c r="AG246" s="565"/>
      <c r="AH246" s="565"/>
      <c r="AI246" s="595"/>
    </row>
    <row r="247" spans="1:35" s="475" customFormat="1" ht="11.25" customHeight="1" x14ac:dyDescent="0.2">
      <c r="A247" s="487"/>
      <c r="B247" s="512" t="s">
        <v>10</v>
      </c>
      <c r="C247" s="559"/>
      <c r="D247" s="593">
        <v>0.995</v>
      </c>
      <c r="E247" s="593">
        <v>0.97</v>
      </c>
      <c r="F247" s="593">
        <v>0.98199999999999998</v>
      </c>
      <c r="G247" s="593">
        <v>0.91</v>
      </c>
      <c r="H247" s="594">
        <f t="shared" si="24"/>
        <v>0.93993993993993996</v>
      </c>
      <c r="I247" s="500"/>
      <c r="J247" s="500"/>
      <c r="K247" s="480"/>
      <c r="L247" s="473"/>
      <c r="M247" s="473"/>
      <c r="N247" s="473"/>
      <c r="O247" s="473"/>
      <c r="P247" s="473"/>
      <c r="Q247" s="473"/>
      <c r="R247" s="473"/>
      <c r="S247" s="473"/>
      <c r="T247" s="473"/>
      <c r="U247" s="577"/>
      <c r="V247" s="474"/>
      <c r="W247" s="565" t="str">
        <f t="shared" si="25"/>
        <v>Surrey</v>
      </c>
      <c r="X247" s="592"/>
      <c r="Y247" s="565"/>
      <c r="Z247" s="565"/>
      <c r="AA247" s="565"/>
      <c r="AB247" s="595">
        <v>666</v>
      </c>
      <c r="AC247" s="476"/>
      <c r="AD247" s="565" t="str">
        <f t="shared" si="26"/>
        <v>Surrey</v>
      </c>
      <c r="AE247" s="592"/>
      <c r="AF247" s="565"/>
      <c r="AG247" s="565"/>
      <c r="AH247" s="565"/>
      <c r="AI247" s="595">
        <v>626</v>
      </c>
    </row>
    <row r="248" spans="1:35" s="475" customFormat="1" ht="11.25" customHeight="1" x14ac:dyDescent="0.2">
      <c r="A248" s="487"/>
      <c r="B248" s="512" t="s">
        <v>20</v>
      </c>
      <c r="C248" s="559"/>
      <c r="D248" s="593">
        <v>1</v>
      </c>
      <c r="E248" s="593">
        <v>1</v>
      </c>
      <c r="F248" s="593">
        <v>1</v>
      </c>
      <c r="G248" s="593">
        <v>1</v>
      </c>
      <c r="H248" s="594">
        <f t="shared" si="24"/>
        <v>0.93150684931506844</v>
      </c>
      <c r="I248" s="500"/>
      <c r="J248" s="500"/>
      <c r="K248" s="480"/>
      <c r="L248" s="473"/>
      <c r="M248" s="473"/>
      <c r="N248" s="473"/>
      <c r="O248" s="473"/>
      <c r="P248" s="473"/>
      <c r="Q248" s="473"/>
      <c r="R248" s="473"/>
      <c r="S248" s="473"/>
      <c r="T248" s="473"/>
      <c r="U248" s="577"/>
      <c r="V248" s="474"/>
      <c r="W248" s="565" t="str">
        <f t="shared" si="25"/>
        <v>West Berkshire</v>
      </c>
      <c r="X248" s="592"/>
      <c r="Y248" s="565"/>
      <c r="Z248" s="565"/>
      <c r="AA248" s="565"/>
      <c r="AB248" s="595">
        <v>73</v>
      </c>
      <c r="AC248" s="476"/>
      <c r="AD248" s="565" t="str">
        <f t="shared" si="26"/>
        <v>West Berkshire</v>
      </c>
      <c r="AE248" s="592"/>
      <c r="AF248" s="565"/>
      <c r="AG248" s="565"/>
      <c r="AH248" s="565"/>
      <c r="AI248" s="595">
        <v>68</v>
      </c>
    </row>
    <row r="249" spans="1:35" ht="11.25" customHeight="1" x14ac:dyDescent="0.2">
      <c r="A249" s="487"/>
      <c r="B249" s="512" t="s">
        <v>8</v>
      </c>
      <c r="C249" s="559"/>
      <c r="D249" s="593">
        <v>0.96799999999999997</v>
      </c>
      <c r="E249" s="593">
        <v>0.997</v>
      </c>
      <c r="F249" s="593">
        <v>0.9930000000000001</v>
      </c>
      <c r="G249" s="593">
        <v>0.97399999999999998</v>
      </c>
      <c r="H249" s="594">
        <f t="shared" si="24"/>
        <v>0.99076923076923074</v>
      </c>
      <c r="I249" s="500"/>
      <c r="J249" s="500"/>
      <c r="K249" s="480"/>
      <c r="L249" s="473"/>
      <c r="M249" s="473"/>
      <c r="N249" s="473"/>
      <c r="O249" s="473"/>
      <c r="P249" s="473"/>
      <c r="Q249" s="473"/>
      <c r="R249" s="473"/>
      <c r="S249" s="473"/>
      <c r="T249" s="473"/>
      <c r="U249" s="577"/>
      <c r="W249" s="565" t="str">
        <f t="shared" si="25"/>
        <v>West Sussex</v>
      </c>
      <c r="X249" s="592"/>
      <c r="Y249" s="565"/>
      <c r="Z249" s="565"/>
      <c r="AA249" s="565"/>
      <c r="AB249" s="595">
        <v>325</v>
      </c>
      <c r="AD249" s="565" t="str">
        <f t="shared" si="26"/>
        <v>West Sussex</v>
      </c>
      <c r="AE249" s="592"/>
      <c r="AF249" s="565"/>
      <c r="AG249" s="565"/>
      <c r="AH249" s="565"/>
      <c r="AI249" s="595">
        <v>322</v>
      </c>
    </row>
    <row r="250" spans="1:35" ht="11.25" customHeight="1" x14ac:dyDescent="0.2">
      <c r="A250" s="487"/>
      <c r="B250" s="512" t="s">
        <v>83</v>
      </c>
      <c r="C250" s="559"/>
      <c r="D250" s="593">
        <v>0.95700000000000007</v>
      </c>
      <c r="E250" s="593">
        <v>1</v>
      </c>
      <c r="F250" s="593">
        <v>1</v>
      </c>
      <c r="G250" s="593">
        <v>1</v>
      </c>
      <c r="H250" s="594">
        <f t="shared" si="24"/>
        <v>0.92537313432835822</v>
      </c>
      <c r="I250" s="500"/>
      <c r="J250" s="500"/>
      <c r="K250" s="480"/>
      <c r="L250" s="473"/>
      <c r="M250" s="473"/>
      <c r="N250" s="473"/>
      <c r="O250" s="473"/>
      <c r="P250" s="473"/>
      <c r="Q250" s="473"/>
      <c r="R250" s="473"/>
      <c r="S250" s="473"/>
      <c r="T250" s="473"/>
      <c r="U250" s="577"/>
      <c r="W250" s="565" t="str">
        <f t="shared" si="25"/>
        <v>Windsor &amp; Maidenhead</v>
      </c>
      <c r="X250" s="592"/>
      <c r="Y250" s="565"/>
      <c r="Z250" s="565"/>
      <c r="AA250" s="565"/>
      <c r="AB250" s="595">
        <v>67</v>
      </c>
      <c r="AD250" s="565" t="str">
        <f t="shared" si="26"/>
        <v>Windsor &amp; Maidenhead</v>
      </c>
      <c r="AE250" s="592"/>
      <c r="AF250" s="565"/>
      <c r="AG250" s="565"/>
      <c r="AH250" s="565"/>
      <c r="AI250" s="595">
        <v>62</v>
      </c>
    </row>
    <row r="251" spans="1:35" ht="11.25" customHeight="1" x14ac:dyDescent="0.2">
      <c r="A251" s="487"/>
      <c r="B251" s="512" t="s">
        <v>21</v>
      </c>
      <c r="C251" s="559"/>
      <c r="D251" s="593">
        <v>0.96900000000000008</v>
      </c>
      <c r="E251" s="593">
        <v>1</v>
      </c>
      <c r="F251" s="593">
        <v>0.9830000000000001</v>
      </c>
      <c r="G251" s="593">
        <v>1</v>
      </c>
      <c r="H251" s="594">
        <f t="shared" si="24"/>
        <v>0.98484848484848486</v>
      </c>
      <c r="I251" s="500"/>
      <c r="J251" s="500"/>
      <c r="K251" s="480"/>
      <c r="L251" s="473"/>
      <c r="M251" s="473"/>
      <c r="N251" s="473"/>
      <c r="O251" s="473"/>
      <c r="P251" s="473"/>
      <c r="Q251" s="473"/>
      <c r="R251" s="473"/>
      <c r="S251" s="473"/>
      <c r="T251" s="473"/>
      <c r="U251" s="577"/>
      <c r="W251" s="565" t="str">
        <f t="shared" si="25"/>
        <v>Wokingham</v>
      </c>
      <c r="X251" s="592"/>
      <c r="Y251" s="565"/>
      <c r="Z251" s="565"/>
      <c r="AA251" s="565"/>
      <c r="AB251" s="595">
        <v>66</v>
      </c>
      <c r="AD251" s="565" t="str">
        <f t="shared" si="26"/>
        <v>Wokingham</v>
      </c>
      <c r="AE251" s="592"/>
      <c r="AF251" s="565"/>
      <c r="AG251" s="565"/>
      <c r="AH251" s="565"/>
      <c r="AI251" s="595">
        <v>65</v>
      </c>
    </row>
    <row r="252" spans="1:35" ht="11.25" customHeight="1" x14ac:dyDescent="0.2">
      <c r="A252" s="487"/>
      <c r="B252" s="528" t="s">
        <v>119</v>
      </c>
      <c r="C252" s="562"/>
      <c r="D252" s="600">
        <v>0.97899999999999998</v>
      </c>
      <c r="E252" s="601">
        <v>0.97399999999999998</v>
      </c>
      <c r="F252" s="601">
        <v>0.95799999999999996</v>
      </c>
      <c r="G252" s="601">
        <v>0.96199999999999997</v>
      </c>
      <c r="H252" s="602">
        <f t="shared" si="24"/>
        <v>0.94429599177800616</v>
      </c>
      <c r="I252" s="500"/>
      <c r="J252" s="500"/>
      <c r="K252" s="480"/>
      <c r="L252" s="473"/>
      <c r="M252" s="473"/>
      <c r="N252" s="473"/>
      <c r="O252" s="473"/>
      <c r="P252" s="473"/>
      <c r="Q252" s="473"/>
      <c r="R252" s="473"/>
      <c r="S252" s="473"/>
      <c r="T252" s="473"/>
      <c r="U252" s="577"/>
      <c r="W252" s="565" t="str">
        <f t="shared" si="25"/>
        <v>South East</v>
      </c>
      <c r="X252" s="592"/>
      <c r="Y252" s="565"/>
      <c r="Z252" s="565"/>
      <c r="AA252" s="565"/>
      <c r="AB252" s="595">
        <f>SUM(AB232:AB235,AB237:AB251)</f>
        <v>4865</v>
      </c>
      <c r="AD252" s="565" t="str">
        <f t="shared" si="26"/>
        <v>South East</v>
      </c>
      <c r="AE252" s="592"/>
      <c r="AF252" s="565"/>
      <c r="AG252" s="565"/>
      <c r="AH252" s="565"/>
      <c r="AI252" s="595">
        <f>SUM(AI232:AI235,AI237:AI251)</f>
        <v>4594</v>
      </c>
    </row>
    <row r="253" spans="1:35" ht="11.25" customHeight="1" x14ac:dyDescent="0.2">
      <c r="A253" s="487"/>
      <c r="B253" s="536" t="s">
        <v>101</v>
      </c>
      <c r="C253" s="562"/>
      <c r="D253" s="603">
        <v>0.96799999999999997</v>
      </c>
      <c r="E253" s="604">
        <v>0.97099999999999997</v>
      </c>
      <c r="F253" s="604">
        <v>0.96700000000000008</v>
      </c>
      <c r="G253" s="604">
        <v>0.96199999999999997</v>
      </c>
      <c r="H253" s="605">
        <f t="shared" si="24"/>
        <v>0.94561933534743203</v>
      </c>
      <c r="I253" s="500"/>
      <c r="J253" s="500"/>
      <c r="K253" s="480"/>
      <c r="L253" s="473"/>
      <c r="M253" s="473"/>
      <c r="N253" s="473"/>
      <c r="O253" s="473"/>
      <c r="P253" s="473"/>
      <c r="Q253" s="473"/>
      <c r="R253" s="473"/>
      <c r="S253" s="473"/>
      <c r="T253" s="473"/>
      <c r="U253" s="577"/>
      <c r="W253" s="565" t="str">
        <f t="shared" si="25"/>
        <v>England</v>
      </c>
      <c r="X253" s="592"/>
      <c r="Y253" s="565"/>
      <c r="Z253" s="565"/>
      <c r="AA253" s="565"/>
      <c r="AB253" s="595">
        <v>33100</v>
      </c>
      <c r="AD253" s="565" t="str">
        <f t="shared" si="26"/>
        <v>England</v>
      </c>
      <c r="AE253" s="592"/>
      <c r="AF253" s="565"/>
      <c r="AG253" s="565"/>
      <c r="AH253" s="565"/>
      <c r="AI253" s="595">
        <v>31300</v>
      </c>
    </row>
    <row r="254" spans="1:35" ht="11.25" customHeight="1" x14ac:dyDescent="0.2">
      <c r="A254" s="487"/>
      <c r="B254" s="548"/>
      <c r="C254" s="548"/>
      <c r="I254" s="473"/>
      <c r="J254" s="473"/>
      <c r="K254" s="480"/>
      <c r="L254" s="473"/>
      <c r="M254" s="473"/>
      <c r="N254" s="473"/>
      <c r="O254" s="473"/>
      <c r="P254" s="473"/>
      <c r="Q254" s="473"/>
      <c r="R254" s="473"/>
      <c r="S254" s="473"/>
      <c r="T254" s="473"/>
      <c r="U254" s="577"/>
      <c r="AD254" s="475"/>
      <c r="AE254" s="475"/>
      <c r="AF254" s="475"/>
      <c r="AG254" s="475"/>
      <c r="AH254" s="475"/>
      <c r="AI254" s="476"/>
    </row>
    <row r="255" spans="1:35" ht="11.25" customHeight="1" x14ac:dyDescent="0.2">
      <c r="A255" s="487"/>
      <c r="B255" s="763" t="s">
        <v>253</v>
      </c>
      <c r="C255" s="764"/>
      <c r="D255" s="764"/>
      <c r="E255" s="764"/>
      <c r="F255" s="764"/>
      <c r="G255" s="764"/>
      <c r="H255" s="764"/>
      <c r="I255" s="473"/>
      <c r="J255" s="473"/>
      <c r="K255" s="480"/>
      <c r="L255" s="473"/>
      <c r="M255" s="473"/>
      <c r="N255" s="473"/>
      <c r="O255" s="473"/>
      <c r="P255" s="473"/>
      <c r="Q255" s="473"/>
      <c r="R255" s="473"/>
      <c r="S255" s="473"/>
      <c r="T255" s="473"/>
      <c r="U255" s="577"/>
      <c r="AD255" s="475"/>
      <c r="AE255" s="475"/>
      <c r="AF255" s="475"/>
      <c r="AG255" s="475"/>
      <c r="AH255" s="475"/>
      <c r="AI255" s="476"/>
    </row>
    <row r="256" spans="1:35" ht="11.25" customHeight="1" x14ac:dyDescent="0.2">
      <c r="A256" s="487"/>
      <c r="B256" s="764"/>
      <c r="C256" s="764"/>
      <c r="D256" s="764"/>
      <c r="E256" s="764"/>
      <c r="F256" s="764"/>
      <c r="G256" s="764"/>
      <c r="H256" s="764"/>
      <c r="I256" s="473"/>
      <c r="J256" s="473"/>
      <c r="K256" s="480"/>
      <c r="L256" s="473"/>
      <c r="M256" s="473"/>
      <c r="N256" s="473"/>
      <c r="O256" s="473"/>
      <c r="P256" s="473"/>
      <c r="Q256" s="473"/>
      <c r="R256" s="473"/>
      <c r="S256" s="473"/>
      <c r="T256" s="473"/>
      <c r="U256" s="577"/>
      <c r="W256" s="471"/>
      <c r="X256" s="471"/>
      <c r="Y256" s="471"/>
      <c r="Z256" s="471"/>
      <c r="AA256" s="471"/>
      <c r="AD256" s="474"/>
      <c r="AE256" s="475"/>
      <c r="AF256" s="471"/>
      <c r="AG256" s="471"/>
      <c r="AH256" s="471"/>
    </row>
    <row r="257" spans="1:35" ht="11.25" customHeight="1" x14ac:dyDescent="0.2">
      <c r="A257" s="487"/>
      <c r="B257" s="764"/>
      <c r="C257" s="764"/>
      <c r="D257" s="764"/>
      <c r="E257" s="764"/>
      <c r="F257" s="764"/>
      <c r="G257" s="764"/>
      <c r="H257" s="764"/>
      <c r="I257" s="473"/>
      <c r="J257" s="473"/>
      <c r="K257" s="480"/>
      <c r="L257" s="473"/>
      <c r="M257" s="473"/>
      <c r="N257" s="473"/>
      <c r="O257" s="473"/>
      <c r="P257" s="473"/>
      <c r="Q257" s="473"/>
      <c r="R257" s="473"/>
      <c r="S257" s="473"/>
      <c r="T257" s="473"/>
      <c r="U257" s="577"/>
      <c r="W257" s="471"/>
      <c r="X257" s="471"/>
      <c r="Y257" s="471"/>
      <c r="Z257" s="471"/>
      <c r="AA257" s="471"/>
      <c r="AD257" s="474"/>
      <c r="AE257" s="475"/>
      <c r="AF257" s="471"/>
      <c r="AG257" s="471"/>
      <c r="AH257" s="471"/>
    </row>
    <row r="258" spans="1:35" ht="11.25" customHeight="1" x14ac:dyDescent="0.2">
      <c r="A258" s="487"/>
      <c r="B258" s="764"/>
      <c r="C258" s="764"/>
      <c r="D258" s="764"/>
      <c r="E258" s="764"/>
      <c r="F258" s="764"/>
      <c r="G258" s="764"/>
      <c r="H258" s="764"/>
      <c r="I258" s="473"/>
      <c r="J258" s="473"/>
      <c r="K258" s="480"/>
      <c r="L258" s="473"/>
      <c r="M258" s="473"/>
      <c r="N258" s="473"/>
      <c r="O258" s="473"/>
      <c r="P258" s="473"/>
      <c r="Q258" s="473"/>
      <c r="R258" s="473"/>
      <c r="S258" s="473"/>
      <c r="T258" s="473"/>
      <c r="U258" s="577"/>
      <c r="AD258" s="474"/>
      <c r="AE258" s="473"/>
      <c r="AF258" s="471"/>
      <c r="AG258" s="471"/>
      <c r="AH258" s="471"/>
    </row>
    <row r="259" spans="1:35" ht="11.25" customHeight="1" x14ac:dyDescent="0.2">
      <c r="A259" s="487"/>
      <c r="B259" s="764"/>
      <c r="C259" s="764"/>
      <c r="D259" s="764"/>
      <c r="E259" s="764"/>
      <c r="F259" s="764"/>
      <c r="G259" s="764"/>
      <c r="H259" s="764"/>
      <c r="I259" s="473"/>
      <c r="J259" s="473"/>
      <c r="K259" s="480"/>
      <c r="L259" s="473"/>
      <c r="M259" s="473"/>
      <c r="N259" s="473"/>
      <c r="O259" s="473"/>
      <c r="P259" s="473"/>
      <c r="Q259" s="473"/>
      <c r="R259" s="473"/>
      <c r="S259" s="473"/>
      <c r="T259" s="473"/>
      <c r="U259" s="577"/>
      <c r="W259" s="471"/>
      <c r="X259" s="471"/>
      <c r="Y259" s="471"/>
      <c r="Z259" s="471"/>
      <c r="AA259" s="471"/>
      <c r="AD259" s="474"/>
      <c r="AE259" s="473"/>
      <c r="AF259" s="471"/>
      <c r="AG259" s="471"/>
      <c r="AH259" s="471"/>
    </row>
    <row r="260" spans="1:35" ht="11.25" customHeight="1" x14ac:dyDescent="0.2">
      <c r="A260" s="487"/>
      <c r="B260" s="764"/>
      <c r="C260" s="764"/>
      <c r="D260" s="764"/>
      <c r="E260" s="764"/>
      <c r="F260" s="764"/>
      <c r="G260" s="764"/>
      <c r="H260" s="764"/>
      <c r="I260" s="545"/>
      <c r="J260" s="545"/>
      <c r="K260" s="480"/>
      <c r="L260" s="495"/>
      <c r="M260" s="495"/>
      <c r="N260" s="495"/>
      <c r="O260" s="495"/>
      <c r="P260" s="495"/>
      <c r="Q260" s="473"/>
      <c r="R260" s="473"/>
      <c r="S260" s="473"/>
      <c r="T260" s="473"/>
      <c r="U260" s="577"/>
      <c r="W260" s="471"/>
      <c r="X260" s="471"/>
      <c r="Y260" s="471"/>
      <c r="Z260" s="471"/>
      <c r="AA260" s="471"/>
      <c r="AD260" s="474"/>
      <c r="AE260" s="473"/>
      <c r="AF260" s="471"/>
      <c r="AG260" s="471"/>
      <c r="AH260" s="471"/>
    </row>
    <row r="261" spans="1:35" ht="11.25" customHeight="1" x14ac:dyDescent="0.2">
      <c r="A261" s="487"/>
      <c r="B261" s="548"/>
      <c r="C261" s="548"/>
      <c r="D261" s="545"/>
      <c r="E261" s="545"/>
      <c r="F261" s="545"/>
      <c r="G261" s="545"/>
      <c r="H261" s="545"/>
      <c r="I261" s="545"/>
      <c r="J261" s="545"/>
      <c r="K261" s="480"/>
      <c r="L261" s="495"/>
      <c r="M261" s="495"/>
      <c r="N261" s="495"/>
      <c r="O261" s="495"/>
      <c r="P261" s="495"/>
      <c r="Q261" s="473"/>
      <c r="R261" s="473"/>
      <c r="S261" s="473"/>
      <c r="T261" s="473"/>
      <c r="U261" s="577"/>
      <c r="X261" s="481"/>
    </row>
    <row r="262" spans="1:35" ht="11.25" customHeight="1" x14ac:dyDescent="0.2">
      <c r="A262" s="487"/>
      <c r="B262" s="548"/>
      <c r="C262" s="548"/>
      <c r="D262" s="545"/>
      <c r="E262" s="545"/>
      <c r="F262" s="545"/>
      <c r="G262" s="545"/>
      <c r="H262" s="545"/>
      <c r="I262" s="545"/>
      <c r="J262" s="545"/>
      <c r="K262" s="480"/>
      <c r="L262" s="585"/>
      <c r="M262" s="585"/>
      <c r="N262" s="585"/>
      <c r="O262" s="585"/>
      <c r="P262" s="585"/>
      <c r="Q262" s="585"/>
      <c r="R262" s="585"/>
      <c r="S262" s="586"/>
      <c r="T262" s="586"/>
      <c r="U262" s="577"/>
      <c r="X262" s="481"/>
    </row>
    <row r="263" spans="1:35" ht="16.5" customHeight="1" x14ac:dyDescent="0.2">
      <c r="A263" s="765"/>
      <c r="B263" s="762"/>
      <c r="C263" s="762"/>
      <c r="D263" s="762"/>
      <c r="E263" s="762"/>
      <c r="F263" s="762"/>
      <c r="G263" s="762"/>
      <c r="H263" s="762"/>
      <c r="I263" s="762"/>
      <c r="J263" s="762"/>
      <c r="K263" s="762"/>
      <c r="L263" s="762"/>
      <c r="M263" s="762"/>
      <c r="N263" s="762"/>
      <c r="O263" s="762"/>
      <c r="P263" s="762"/>
      <c r="Q263" s="762"/>
      <c r="R263" s="762"/>
      <c r="S263" s="762"/>
      <c r="T263" s="762"/>
      <c r="U263" s="766"/>
      <c r="W263" s="572">
        <f>D231</f>
        <v>2010</v>
      </c>
      <c r="X263" s="572">
        <f>E231</f>
        <v>2011</v>
      </c>
      <c r="Y263" s="572">
        <f>F231</f>
        <v>2012</v>
      </c>
      <c r="Z263" s="572">
        <f>G231</f>
        <v>2013</v>
      </c>
      <c r="AA263" s="572">
        <f>H231</f>
        <v>2014</v>
      </c>
    </row>
    <row r="264" spans="1:35" ht="11.25" customHeight="1" thickBot="1" x14ac:dyDescent="0.25">
      <c r="A264" s="551"/>
      <c r="B264" s="478"/>
      <c r="C264" s="478"/>
      <c r="D264" s="478"/>
      <c r="E264" s="478"/>
      <c r="F264" s="478"/>
      <c r="G264" s="478"/>
      <c r="H264" s="478"/>
      <c r="I264" s="478"/>
      <c r="J264" s="478"/>
      <c r="K264" s="479"/>
      <c r="L264" s="478"/>
      <c r="M264" s="478"/>
      <c r="N264" s="478"/>
      <c r="O264" s="478"/>
      <c r="P264" s="478"/>
      <c r="Q264" s="478"/>
      <c r="R264" s="478"/>
      <c r="S264" s="478"/>
      <c r="T264" s="478"/>
      <c r="U264" s="552"/>
      <c r="W264" s="599" t="e">
        <f ca="1">IF(OFFSET(D231,$W$5,0)=0,NA(),OFFSET(D231,$W$5,0))</f>
        <v>#N/A</v>
      </c>
      <c r="X264" s="599" t="e">
        <f ca="1">IF(OFFSET(E231,$W$5,0)=0,NA(),OFFSET(E231,$W$5,0))</f>
        <v>#N/A</v>
      </c>
      <c r="Y264" s="599" t="e">
        <f ca="1">IF(OFFSET(F231,$W$5,0)=0,NA(),OFFSET(F231,$W$5,0))</f>
        <v>#N/A</v>
      </c>
      <c r="Z264" s="599" t="e">
        <f ca="1">IF(OFFSET(G231,$W$5,0)=0,NA(),OFFSET(G231,$W$5,0))</f>
        <v>#N/A</v>
      </c>
      <c r="AA264" s="599" t="e">
        <f ca="1">IF(OFFSET(H231,$W$5,0)=0,NA(),OFFSET(H231,$W$5,0))</f>
        <v>#N/A</v>
      </c>
    </row>
    <row r="265" spans="1:35" s="606" customFormat="1" ht="11.25" customHeight="1" x14ac:dyDescent="0.2">
      <c r="K265" s="607"/>
      <c r="V265" s="608"/>
      <c r="W265" s="609"/>
      <c r="X265" s="609"/>
      <c r="Y265" s="609"/>
      <c r="Z265" s="609"/>
      <c r="AA265" s="609"/>
      <c r="AB265" s="610"/>
      <c r="AC265" s="610"/>
      <c r="AD265" s="611"/>
      <c r="AE265" s="610"/>
      <c r="AF265" s="610"/>
    </row>
    <row r="266" spans="1:35" s="606" customFormat="1" ht="11.25" customHeight="1" x14ac:dyDescent="0.2">
      <c r="A266" s="546"/>
      <c r="B266" s="546"/>
      <c r="C266" s="546"/>
      <c r="D266" s="546"/>
      <c r="E266" s="546"/>
      <c r="F266" s="546"/>
      <c r="K266" s="607"/>
      <c r="V266" s="608"/>
      <c r="W266" s="609"/>
      <c r="X266" s="609"/>
      <c r="Y266" s="609"/>
      <c r="Z266" s="609"/>
      <c r="AA266" s="609"/>
      <c r="AB266" s="610"/>
      <c r="AC266" s="610"/>
      <c r="AD266" s="611"/>
      <c r="AE266" s="610"/>
      <c r="AF266" s="610"/>
    </row>
    <row r="267" spans="1:35" s="606" customFormat="1" ht="11.25" customHeight="1" x14ac:dyDescent="0.2">
      <c r="A267" s="546"/>
      <c r="B267" s="758" t="s">
        <v>121</v>
      </c>
      <c r="C267" s="612"/>
      <c r="D267" s="490"/>
      <c r="E267" s="490"/>
      <c r="F267" s="546"/>
      <c r="K267" s="607"/>
      <c r="V267" s="608"/>
      <c r="W267" s="609"/>
      <c r="X267" s="609"/>
      <c r="Y267" s="609"/>
      <c r="Z267" s="609"/>
      <c r="AA267" s="609"/>
      <c r="AB267" s="610"/>
      <c r="AC267" s="610"/>
      <c r="AD267" s="611"/>
      <c r="AE267" s="610"/>
      <c r="AF267" s="610"/>
    </row>
    <row r="268" spans="1:35" s="606" customFormat="1" ht="11.25" customHeight="1" x14ac:dyDescent="0.2">
      <c r="A268" s="546"/>
      <c r="B268" s="759"/>
      <c r="C268" s="613"/>
      <c r="D268" s="546"/>
      <c r="E268" s="546"/>
      <c r="F268" s="546"/>
      <c r="K268" s="607"/>
      <c r="V268" s="608"/>
      <c r="W268" s="609"/>
      <c r="X268" s="609"/>
      <c r="Y268" s="609"/>
      <c r="Z268" s="609"/>
      <c r="AA268" s="609"/>
      <c r="AB268" s="610"/>
      <c r="AC268" s="610"/>
      <c r="AD268" s="611"/>
      <c r="AE268" s="610"/>
      <c r="AF268" s="610"/>
    </row>
    <row r="269" spans="1:35" s="606" customFormat="1" ht="11.25" customHeight="1" x14ac:dyDescent="0.2">
      <c r="A269" s="546"/>
      <c r="B269" s="653" t="s">
        <v>122</v>
      </c>
      <c r="C269" s="653"/>
      <c r="D269" s="757"/>
      <c r="E269" s="757"/>
      <c r="F269" s="757"/>
      <c r="K269" s="607"/>
      <c r="V269" s="608"/>
      <c r="W269" s="609"/>
      <c r="X269" s="609"/>
      <c r="Y269" s="609"/>
      <c r="Z269" s="609"/>
      <c r="AA269" s="609"/>
      <c r="AB269" s="610"/>
      <c r="AC269" s="610"/>
      <c r="AD269" s="611"/>
      <c r="AE269" s="610"/>
      <c r="AF269" s="610"/>
    </row>
    <row r="270" spans="1:35" s="606" customFormat="1" ht="11.25" customHeight="1" x14ac:dyDescent="0.2">
      <c r="A270" s="546"/>
      <c r="B270" s="653"/>
      <c r="C270" s="653"/>
      <c r="D270" s="757"/>
      <c r="E270" s="757"/>
      <c r="F270" s="757"/>
      <c r="K270" s="607"/>
      <c r="V270" s="608"/>
      <c r="W270" s="609"/>
      <c r="X270" s="609"/>
      <c r="Y270" s="609"/>
      <c r="Z270" s="609"/>
      <c r="AA270" s="609"/>
      <c r="AB270" s="610"/>
      <c r="AC270" s="610"/>
      <c r="AD270" s="611"/>
      <c r="AE270" s="610"/>
      <c r="AF270" s="610"/>
      <c r="AG270" s="614"/>
      <c r="AH270" s="614"/>
      <c r="AI270" s="614"/>
    </row>
    <row r="271" spans="1:35" s="606" customFormat="1" ht="11.25" customHeight="1" x14ac:dyDescent="0.2">
      <c r="A271" s="546"/>
      <c r="B271" s="653" t="s">
        <v>28</v>
      </c>
      <c r="C271" s="653"/>
      <c r="D271" s="757"/>
      <c r="E271" s="757"/>
      <c r="F271" s="757"/>
      <c r="K271" s="607"/>
      <c r="V271" s="608"/>
      <c r="W271" s="609"/>
      <c r="X271" s="609"/>
      <c r="Y271" s="609"/>
      <c r="Z271" s="609"/>
      <c r="AA271" s="609"/>
      <c r="AB271" s="610"/>
      <c r="AC271" s="610"/>
      <c r="AD271" s="611"/>
      <c r="AE271" s="610"/>
      <c r="AF271" s="610"/>
    </row>
    <row r="272" spans="1:35" s="606" customFormat="1" ht="11.25" customHeight="1" x14ac:dyDescent="0.2">
      <c r="A272" s="546"/>
      <c r="B272" s="653"/>
      <c r="C272" s="653"/>
      <c r="D272" s="757"/>
      <c r="E272" s="757"/>
      <c r="F272" s="757"/>
      <c r="K272" s="607"/>
      <c r="V272" s="608"/>
      <c r="W272" s="609"/>
      <c r="X272" s="609"/>
      <c r="Y272" s="609"/>
      <c r="Z272" s="609"/>
      <c r="AA272" s="609"/>
      <c r="AB272" s="610"/>
      <c r="AC272" s="610"/>
      <c r="AD272" s="611"/>
      <c r="AE272" s="610"/>
      <c r="AF272" s="610"/>
    </row>
    <row r="273" spans="1:34" s="606" customFormat="1" ht="11.25" customHeight="1" x14ac:dyDescent="0.2">
      <c r="A273" s="546"/>
      <c r="B273" s="653" t="s">
        <v>220</v>
      </c>
      <c r="C273" s="653"/>
      <c r="D273" s="757"/>
      <c r="E273" s="757"/>
      <c r="F273" s="757"/>
      <c r="K273" s="607"/>
      <c r="V273" s="608"/>
      <c r="W273" s="609"/>
      <c r="X273" s="609"/>
      <c r="Y273" s="609"/>
      <c r="Z273" s="609"/>
      <c r="AA273" s="609"/>
      <c r="AB273" s="609"/>
      <c r="AC273" s="609"/>
      <c r="AD273" s="610"/>
      <c r="AE273" s="610"/>
      <c r="AF273" s="611"/>
      <c r="AG273" s="610"/>
      <c r="AH273" s="610"/>
    </row>
    <row r="274" spans="1:34" s="606" customFormat="1" ht="11.25" customHeight="1" x14ac:dyDescent="0.2">
      <c r="A274" s="546"/>
      <c r="B274" s="653"/>
      <c r="C274" s="653"/>
      <c r="D274" s="757"/>
      <c r="E274" s="757"/>
      <c r="F274" s="757"/>
      <c r="K274" s="607"/>
      <c r="V274" s="608"/>
      <c r="W274" s="609"/>
      <c r="X274" s="609"/>
      <c r="Y274" s="609"/>
      <c r="Z274" s="609"/>
      <c r="AA274" s="609"/>
      <c r="AB274" s="609"/>
      <c r="AC274" s="609"/>
      <c r="AD274" s="610"/>
      <c r="AE274" s="610"/>
      <c r="AF274" s="611"/>
      <c r="AG274" s="610"/>
      <c r="AH274" s="610"/>
    </row>
    <row r="275" spans="1:34" s="606" customFormat="1" ht="11.25" customHeight="1" x14ac:dyDescent="0.2">
      <c r="A275" s="546"/>
      <c r="B275" s="653" t="s">
        <v>29</v>
      </c>
      <c r="C275" s="653"/>
      <c r="D275" s="757"/>
      <c r="E275" s="757"/>
      <c r="F275" s="757"/>
      <c r="K275" s="607"/>
      <c r="V275" s="608"/>
      <c r="W275" s="609"/>
      <c r="X275" s="609"/>
      <c r="Y275" s="609"/>
      <c r="Z275" s="609"/>
      <c r="AA275" s="609"/>
      <c r="AB275" s="610"/>
      <c r="AC275" s="610"/>
      <c r="AD275" s="611"/>
      <c r="AE275" s="610"/>
      <c r="AF275" s="610"/>
    </row>
    <row r="276" spans="1:34" s="606" customFormat="1" ht="11.25" customHeight="1" x14ac:dyDescent="0.2">
      <c r="A276" s="546"/>
      <c r="B276" s="653"/>
      <c r="C276" s="653"/>
      <c r="D276" s="757"/>
      <c r="E276" s="757"/>
      <c r="F276" s="757"/>
      <c r="K276" s="607"/>
      <c r="V276" s="608"/>
      <c r="W276" s="609"/>
      <c r="X276" s="609"/>
      <c r="Y276" s="609"/>
      <c r="Z276" s="609"/>
      <c r="AA276" s="609"/>
      <c r="AB276" s="610"/>
      <c r="AC276" s="610"/>
      <c r="AD276" s="611"/>
      <c r="AE276" s="610"/>
      <c r="AF276" s="610"/>
    </row>
    <row r="277" spans="1:34" s="606" customFormat="1" ht="11.25" customHeight="1" x14ac:dyDescent="0.2">
      <c r="A277" s="546"/>
      <c r="B277" s="653" t="s">
        <v>151</v>
      </c>
      <c r="C277" s="653"/>
      <c r="D277" s="757"/>
      <c r="E277" s="757"/>
      <c r="F277" s="757"/>
      <c r="K277" s="607"/>
      <c r="V277" s="608"/>
      <c r="W277" s="609"/>
      <c r="X277" s="609"/>
      <c r="Y277" s="609"/>
      <c r="Z277" s="609"/>
      <c r="AA277" s="609"/>
      <c r="AB277" s="610"/>
      <c r="AC277" s="610"/>
      <c r="AD277" s="611"/>
      <c r="AE277" s="610"/>
      <c r="AF277" s="610"/>
    </row>
    <row r="278" spans="1:34" s="606" customFormat="1" ht="11.25" customHeight="1" x14ac:dyDescent="0.2">
      <c r="A278" s="546"/>
      <c r="B278" s="653"/>
      <c r="C278" s="653"/>
      <c r="D278" s="757"/>
      <c r="E278" s="757"/>
      <c r="F278" s="757"/>
      <c r="K278" s="607"/>
      <c r="V278" s="608"/>
      <c r="W278" s="609"/>
      <c r="X278" s="609"/>
      <c r="Y278" s="609"/>
      <c r="Z278" s="609"/>
      <c r="AA278" s="609"/>
      <c r="AB278" s="610"/>
      <c r="AC278" s="610"/>
      <c r="AD278" s="611"/>
      <c r="AE278" s="610"/>
      <c r="AF278" s="610"/>
    </row>
    <row r="279" spans="1:34" s="606" customFormat="1" ht="11.25" customHeight="1" x14ac:dyDescent="0.2">
      <c r="A279" s="546"/>
      <c r="B279" s="653" t="s">
        <v>41</v>
      </c>
      <c r="C279" s="653"/>
      <c r="D279" s="757"/>
      <c r="E279" s="757"/>
      <c r="F279" s="757"/>
      <c r="K279" s="607"/>
      <c r="V279" s="608"/>
      <c r="W279" s="609"/>
      <c r="X279" s="609"/>
      <c r="Y279" s="609"/>
      <c r="Z279" s="609"/>
      <c r="AA279" s="609"/>
      <c r="AB279" s="610"/>
      <c r="AC279" s="610"/>
      <c r="AD279" s="611"/>
      <c r="AE279" s="610"/>
      <c r="AF279" s="610"/>
    </row>
    <row r="280" spans="1:34" s="606" customFormat="1" ht="11.25" customHeight="1" x14ac:dyDescent="0.2">
      <c r="A280" s="546"/>
      <c r="B280" s="653"/>
      <c r="C280" s="653"/>
      <c r="D280" s="757"/>
      <c r="E280" s="757"/>
      <c r="F280" s="757"/>
      <c r="K280" s="607"/>
      <c r="V280" s="608"/>
      <c r="W280" s="609"/>
      <c r="X280" s="609"/>
      <c r="Y280" s="609"/>
      <c r="Z280" s="609"/>
      <c r="AA280" s="609"/>
      <c r="AB280" s="610"/>
      <c r="AC280" s="610"/>
      <c r="AD280" s="611"/>
      <c r="AE280" s="610"/>
      <c r="AF280" s="610"/>
    </row>
    <row r="281" spans="1:34" s="606" customFormat="1" ht="11.25" customHeight="1" x14ac:dyDescent="0.2">
      <c r="A281" s="546"/>
      <c r="B281" s="653" t="s">
        <v>35</v>
      </c>
      <c r="C281" s="653"/>
      <c r="D281" s="757"/>
      <c r="E281" s="757"/>
      <c r="F281" s="757"/>
      <c r="K281" s="607"/>
      <c r="V281" s="608"/>
      <c r="W281" s="609"/>
      <c r="X281" s="609"/>
      <c r="Y281" s="609"/>
      <c r="Z281" s="609"/>
      <c r="AA281" s="609"/>
      <c r="AB281" s="610"/>
      <c r="AC281" s="610"/>
      <c r="AD281" s="611"/>
      <c r="AE281" s="610"/>
      <c r="AF281" s="610"/>
    </row>
    <row r="282" spans="1:34" s="606" customFormat="1" ht="11.25" customHeight="1" x14ac:dyDescent="0.2">
      <c r="A282" s="546"/>
      <c r="B282" s="653"/>
      <c r="C282" s="653"/>
      <c r="D282" s="757"/>
      <c r="E282" s="757"/>
      <c r="F282" s="757"/>
      <c r="K282" s="607"/>
      <c r="V282" s="608"/>
      <c r="W282" s="609"/>
      <c r="X282" s="609"/>
      <c r="Y282" s="609"/>
      <c r="Z282" s="609"/>
      <c r="AA282" s="609"/>
      <c r="AB282" s="610"/>
      <c r="AC282" s="610"/>
      <c r="AD282" s="611"/>
      <c r="AE282" s="610"/>
      <c r="AF282" s="610"/>
    </row>
    <row r="283" spans="1:34" s="606" customFormat="1" ht="11.25" customHeight="1" x14ac:dyDescent="0.2">
      <c r="A283" s="546"/>
      <c r="B283" s="653" t="s">
        <v>54</v>
      </c>
      <c r="C283" s="653"/>
      <c r="D283" s="757"/>
      <c r="E283" s="757"/>
      <c r="F283" s="757"/>
      <c r="K283" s="607"/>
      <c r="V283" s="608"/>
      <c r="W283" s="609"/>
      <c r="X283" s="609"/>
      <c r="Y283" s="609"/>
      <c r="Z283" s="609"/>
      <c r="AA283" s="609"/>
      <c r="AB283" s="610"/>
      <c r="AC283" s="610"/>
      <c r="AD283" s="611"/>
      <c r="AE283" s="610"/>
      <c r="AF283" s="610"/>
    </row>
    <row r="284" spans="1:34" s="606" customFormat="1" ht="11.25" customHeight="1" x14ac:dyDescent="0.2">
      <c r="A284" s="546"/>
      <c r="B284" s="653"/>
      <c r="C284" s="653"/>
      <c r="D284" s="757"/>
      <c r="E284" s="757"/>
      <c r="F284" s="757"/>
      <c r="K284" s="607"/>
      <c r="V284" s="608"/>
      <c r="W284" s="609"/>
      <c r="X284" s="609"/>
      <c r="Y284" s="609"/>
      <c r="Z284" s="609"/>
      <c r="AA284" s="609"/>
      <c r="AB284" s="610"/>
      <c r="AC284" s="610"/>
      <c r="AD284" s="611"/>
      <c r="AE284" s="610"/>
      <c r="AF284" s="610"/>
    </row>
    <row r="285" spans="1:34" s="606" customFormat="1" ht="11.25" customHeight="1" x14ac:dyDescent="0.2">
      <c r="A285" s="546"/>
      <c r="B285" s="653" t="s">
        <v>30</v>
      </c>
      <c r="C285" s="653"/>
      <c r="D285" s="757"/>
      <c r="E285" s="757"/>
      <c r="F285" s="757"/>
      <c r="K285" s="607"/>
      <c r="V285" s="608"/>
      <c r="W285" s="609"/>
      <c r="X285" s="609"/>
      <c r="Y285" s="609"/>
      <c r="Z285" s="609"/>
      <c r="AA285" s="609"/>
      <c r="AB285" s="610"/>
      <c r="AC285" s="610"/>
      <c r="AD285" s="611"/>
      <c r="AE285" s="610"/>
      <c r="AF285" s="610"/>
    </row>
    <row r="286" spans="1:34" s="606" customFormat="1" ht="11.25" customHeight="1" x14ac:dyDescent="0.2">
      <c r="A286" s="546"/>
      <c r="B286" s="653"/>
      <c r="C286" s="653"/>
      <c r="D286" s="757"/>
      <c r="E286" s="757"/>
      <c r="F286" s="757"/>
      <c r="K286" s="607"/>
      <c r="V286" s="608"/>
      <c r="W286" s="609"/>
      <c r="X286" s="609"/>
      <c r="Y286" s="609"/>
      <c r="Z286" s="609"/>
      <c r="AA286" s="609"/>
      <c r="AB286" s="610"/>
      <c r="AC286" s="610"/>
      <c r="AD286" s="611"/>
      <c r="AE286" s="610"/>
      <c r="AF286" s="610"/>
    </row>
    <row r="287" spans="1:34" s="606" customFormat="1" ht="11.25" customHeight="1" x14ac:dyDescent="0.2">
      <c r="A287" s="546"/>
      <c r="B287" s="653" t="s">
        <v>31</v>
      </c>
      <c r="C287" s="653"/>
      <c r="D287" s="767"/>
      <c r="E287" s="767"/>
      <c r="F287" s="767"/>
      <c r="G287" s="762"/>
      <c r="K287" s="607"/>
      <c r="V287" s="608"/>
      <c r="W287" s="609"/>
      <c r="X287" s="609"/>
      <c r="Y287" s="609"/>
      <c r="Z287" s="609"/>
      <c r="AA287" s="609"/>
      <c r="AB287" s="610"/>
      <c r="AC287" s="610"/>
      <c r="AD287" s="611"/>
      <c r="AE287" s="610"/>
      <c r="AF287" s="610"/>
    </row>
    <row r="288" spans="1:34" s="606" customFormat="1" ht="11.25" customHeight="1" x14ac:dyDescent="0.2">
      <c r="A288" s="546"/>
      <c r="B288" s="767"/>
      <c r="C288" s="767"/>
      <c r="D288" s="767"/>
      <c r="E288" s="767"/>
      <c r="F288" s="767"/>
      <c r="G288" s="762"/>
      <c r="K288" s="607"/>
      <c r="V288" s="608"/>
      <c r="W288" s="609"/>
      <c r="X288" s="609"/>
      <c r="Y288" s="609"/>
      <c r="Z288" s="609"/>
      <c r="AA288" s="609"/>
      <c r="AB288" s="610"/>
      <c r="AC288" s="610"/>
      <c r="AD288" s="611"/>
      <c r="AE288" s="610"/>
      <c r="AF288" s="610"/>
    </row>
    <row r="289" spans="1:35" s="606" customFormat="1" ht="11.25" customHeight="1" x14ac:dyDescent="0.2">
      <c r="A289" s="546"/>
      <c r="B289" s="653" t="s">
        <v>32</v>
      </c>
      <c r="C289" s="653"/>
      <c r="D289" s="757"/>
      <c r="E289" s="757"/>
      <c r="F289" s="757"/>
      <c r="K289" s="607"/>
      <c r="V289" s="608"/>
      <c r="W289" s="609"/>
      <c r="X289" s="609"/>
      <c r="Y289" s="609"/>
      <c r="Z289" s="609"/>
      <c r="AA289" s="609"/>
      <c r="AB289" s="610"/>
      <c r="AC289" s="610"/>
      <c r="AD289" s="611"/>
      <c r="AE289" s="610"/>
      <c r="AF289" s="610"/>
    </row>
    <row r="290" spans="1:35" s="606" customFormat="1" ht="11.25" customHeight="1" x14ac:dyDescent="0.2">
      <c r="A290" s="546"/>
      <c r="B290" s="653"/>
      <c r="C290" s="653"/>
      <c r="D290" s="757"/>
      <c r="E290" s="757"/>
      <c r="F290" s="757"/>
      <c r="K290" s="607"/>
      <c r="V290" s="608"/>
      <c r="W290" s="609"/>
      <c r="X290" s="609"/>
      <c r="Y290" s="609"/>
      <c r="Z290" s="609"/>
      <c r="AA290" s="609"/>
      <c r="AB290" s="610"/>
      <c r="AC290" s="610"/>
      <c r="AD290" s="611"/>
      <c r="AE290" s="610"/>
      <c r="AF290" s="610"/>
    </row>
    <row r="291" spans="1:35" s="606" customFormat="1" ht="11.25" customHeight="1" x14ac:dyDescent="0.2">
      <c r="A291" s="546"/>
      <c r="B291" s="653" t="s">
        <v>55</v>
      </c>
      <c r="C291" s="653"/>
      <c r="D291" s="757"/>
      <c r="E291" s="757"/>
      <c r="F291" s="757"/>
      <c r="K291" s="607"/>
      <c r="V291" s="608"/>
      <c r="W291" s="609"/>
      <c r="X291" s="609"/>
      <c r="Y291" s="609"/>
      <c r="Z291" s="609"/>
      <c r="AA291" s="609"/>
      <c r="AB291" s="610"/>
      <c r="AC291" s="610"/>
      <c r="AD291" s="611"/>
      <c r="AE291" s="610"/>
      <c r="AF291" s="610"/>
    </row>
    <row r="292" spans="1:35" s="606" customFormat="1" ht="11.25" customHeight="1" x14ac:dyDescent="0.2">
      <c r="A292" s="546"/>
      <c r="B292" s="653"/>
      <c r="C292" s="653"/>
      <c r="D292" s="757"/>
      <c r="E292" s="757"/>
      <c r="F292" s="757"/>
      <c r="K292" s="607"/>
      <c r="V292" s="608"/>
      <c r="W292" s="609"/>
      <c r="X292" s="609"/>
      <c r="Y292" s="609"/>
      <c r="Z292" s="609"/>
      <c r="AA292" s="609"/>
      <c r="AB292" s="610"/>
      <c r="AC292" s="610"/>
      <c r="AD292" s="611"/>
      <c r="AE292" s="610"/>
      <c r="AF292" s="610"/>
    </row>
    <row r="293" spans="1:35" s="606" customFormat="1" ht="11.25" customHeight="1" x14ac:dyDescent="0.2">
      <c r="A293" s="546"/>
      <c r="B293" s="653" t="s">
        <v>33</v>
      </c>
      <c r="C293" s="653"/>
      <c r="D293" s="757"/>
      <c r="E293" s="757"/>
      <c r="F293" s="757"/>
      <c r="K293" s="607"/>
      <c r="V293" s="608"/>
      <c r="W293" s="609"/>
      <c r="X293" s="609"/>
      <c r="Y293" s="609"/>
      <c r="Z293" s="609"/>
      <c r="AA293" s="609"/>
      <c r="AB293" s="610"/>
      <c r="AC293" s="610"/>
      <c r="AD293" s="611"/>
      <c r="AE293" s="610"/>
      <c r="AF293" s="610"/>
    </row>
    <row r="294" spans="1:35" s="606" customFormat="1" ht="11.25" customHeight="1" x14ac:dyDescent="0.2">
      <c r="A294" s="546"/>
      <c r="B294" s="653"/>
      <c r="C294" s="653"/>
      <c r="D294" s="757"/>
      <c r="E294" s="757"/>
      <c r="F294" s="757"/>
      <c r="K294" s="607"/>
      <c r="V294" s="608"/>
      <c r="W294" s="609"/>
      <c r="X294" s="609"/>
      <c r="Y294" s="609"/>
      <c r="Z294" s="609"/>
      <c r="AA294" s="609"/>
      <c r="AB294" s="610"/>
      <c r="AC294" s="610"/>
      <c r="AD294" s="611"/>
      <c r="AE294" s="610"/>
      <c r="AF294" s="610"/>
    </row>
    <row r="295" spans="1:35" s="606" customFormat="1" ht="11.25" customHeight="1" x14ac:dyDescent="0.2">
      <c r="A295" s="546"/>
      <c r="B295" s="653" t="s">
        <v>126</v>
      </c>
      <c r="C295" s="653"/>
      <c r="D295" s="757"/>
      <c r="E295" s="757"/>
      <c r="F295" s="757"/>
      <c r="K295" s="607"/>
      <c r="V295" s="608"/>
      <c r="W295" s="609"/>
      <c r="X295" s="609"/>
      <c r="Y295" s="609"/>
      <c r="Z295" s="609"/>
      <c r="AA295" s="609"/>
      <c r="AB295" s="610"/>
      <c r="AC295" s="610"/>
      <c r="AD295" s="611"/>
      <c r="AE295" s="610"/>
      <c r="AF295" s="610"/>
    </row>
    <row r="296" spans="1:35" s="606" customFormat="1" ht="11.25" customHeight="1" x14ac:dyDescent="0.2">
      <c r="B296" s="653"/>
      <c r="C296" s="653"/>
      <c r="D296" s="757"/>
      <c r="E296" s="757"/>
      <c r="F296" s="757"/>
      <c r="K296" s="607"/>
      <c r="V296" s="608"/>
      <c r="W296" s="609"/>
      <c r="X296" s="609"/>
      <c r="Y296" s="609"/>
      <c r="Z296" s="609"/>
      <c r="AA296" s="609"/>
      <c r="AB296" s="610"/>
      <c r="AC296" s="610"/>
      <c r="AD296" s="611"/>
      <c r="AE296" s="610"/>
      <c r="AF296" s="610"/>
    </row>
    <row r="297" spans="1:35" s="606" customFormat="1" ht="11.25" hidden="1" customHeight="1" x14ac:dyDescent="0.2">
      <c r="B297" s="653" t="s">
        <v>104</v>
      </c>
      <c r="C297" s="653"/>
      <c r="D297" s="757"/>
      <c r="E297" s="757"/>
      <c r="F297" s="757"/>
      <c r="W297" s="615"/>
      <c r="X297" s="615"/>
      <c r="Y297" s="615"/>
      <c r="Z297" s="615"/>
      <c r="AA297" s="615"/>
    </row>
    <row r="298" spans="1:35" s="606" customFormat="1" ht="11.25" hidden="1" customHeight="1" x14ac:dyDescent="0.2">
      <c r="B298" s="653"/>
      <c r="C298" s="653"/>
      <c r="D298" s="757"/>
      <c r="E298" s="757"/>
      <c r="F298" s="757"/>
      <c r="W298" s="615"/>
      <c r="X298" s="615"/>
      <c r="Y298" s="615"/>
      <c r="Z298" s="615"/>
      <c r="AA298" s="615"/>
    </row>
    <row r="299" spans="1:35" s="606" customFormat="1" ht="11.25" hidden="1" customHeight="1" x14ac:dyDescent="0.2">
      <c r="B299" s="653" t="s">
        <v>105</v>
      </c>
      <c r="C299" s="653"/>
      <c r="D299" s="757"/>
      <c r="E299" s="757"/>
      <c r="F299" s="757"/>
      <c r="K299" s="607"/>
      <c r="W299" s="615"/>
      <c r="X299" s="615"/>
      <c r="Y299" s="615"/>
      <c r="Z299" s="615"/>
      <c r="AA299" s="615"/>
    </row>
    <row r="300" spans="1:35" s="476" customFormat="1" ht="11.25" hidden="1" customHeight="1" x14ac:dyDescent="0.2">
      <c r="A300" s="471"/>
      <c r="B300" s="653"/>
      <c r="C300" s="653"/>
      <c r="D300" s="757"/>
      <c r="E300" s="757"/>
      <c r="F300" s="757"/>
      <c r="G300" s="606"/>
      <c r="H300" s="471"/>
      <c r="I300" s="471"/>
      <c r="J300" s="471"/>
      <c r="K300" s="472"/>
      <c r="L300" s="471"/>
      <c r="M300" s="471"/>
      <c r="N300" s="471"/>
      <c r="O300" s="471"/>
      <c r="P300" s="471"/>
      <c r="Q300" s="471"/>
      <c r="R300" s="471"/>
      <c r="S300" s="471"/>
      <c r="T300" s="471"/>
      <c r="U300" s="471"/>
      <c r="V300" s="474"/>
      <c r="W300" s="475"/>
      <c r="X300" s="475"/>
      <c r="Y300" s="475"/>
      <c r="Z300" s="475"/>
      <c r="AA300" s="475"/>
      <c r="AG300" s="474"/>
      <c r="AH300" s="473"/>
      <c r="AI300" s="471"/>
    </row>
    <row r="301" spans="1:35" ht="11.25" customHeight="1" x14ac:dyDescent="0.2">
      <c r="B301" s="653" t="s">
        <v>56</v>
      </c>
      <c r="C301" s="653"/>
      <c r="D301" s="757"/>
      <c r="E301" s="757"/>
      <c r="F301" s="757"/>
      <c r="G301" s="606"/>
    </row>
    <row r="302" spans="1:35" ht="11.25" customHeight="1" x14ac:dyDescent="0.2">
      <c r="B302" s="653"/>
      <c r="C302" s="653"/>
      <c r="D302" s="757"/>
      <c r="E302" s="757"/>
      <c r="F302" s="757"/>
    </row>
  </sheetData>
  <sheetProtection sheet="1" objects="1" scenarios="1"/>
  <mergeCells count="48">
    <mergeCell ref="B7:T8"/>
    <mergeCell ref="D9:H10"/>
    <mergeCell ref="I9:I11"/>
    <mergeCell ref="K9:O10"/>
    <mergeCell ref="P9:P11"/>
    <mergeCell ref="R9:T10"/>
    <mergeCell ref="A87:U87"/>
    <mergeCell ref="Z11:Z12"/>
    <mergeCell ref="A43:U43"/>
    <mergeCell ref="B51:H52"/>
    <mergeCell ref="B53:H53"/>
    <mergeCell ref="X82:X83"/>
    <mergeCell ref="Y82:Y83"/>
    <mergeCell ref="L84:O84"/>
    <mergeCell ref="Q84:T84"/>
    <mergeCell ref="X84:X85"/>
    <mergeCell ref="Y84:Y85"/>
    <mergeCell ref="L85:T85"/>
    <mergeCell ref="B283:F284"/>
    <mergeCell ref="B285:F286"/>
    <mergeCell ref="B287:G288"/>
    <mergeCell ref="B95:H96"/>
    <mergeCell ref="D98:E99"/>
    <mergeCell ref="A131:U131"/>
    <mergeCell ref="B139:H141"/>
    <mergeCell ref="A175:U175"/>
    <mergeCell ref="B167:H167"/>
    <mergeCell ref="B273:F274"/>
    <mergeCell ref="B275:F276"/>
    <mergeCell ref="B277:F278"/>
    <mergeCell ref="B279:F280"/>
    <mergeCell ref="B281:F282"/>
    <mergeCell ref="B299:F300"/>
    <mergeCell ref="B301:F302"/>
    <mergeCell ref="B267:B268"/>
    <mergeCell ref="B183:H185"/>
    <mergeCell ref="B293:F294"/>
    <mergeCell ref="B295:F296"/>
    <mergeCell ref="B297:F298"/>
    <mergeCell ref="B211:H216"/>
    <mergeCell ref="A219:U219"/>
    <mergeCell ref="B227:H229"/>
    <mergeCell ref="B255:H260"/>
    <mergeCell ref="A263:U263"/>
    <mergeCell ref="B289:F290"/>
    <mergeCell ref="B291:F292"/>
    <mergeCell ref="B269:F270"/>
    <mergeCell ref="B271:F272"/>
  </mergeCells>
  <conditionalFormatting sqref="B12:B31 D12:I31 R12:T31 B144:B163 B188:B207 D188:H207 B232:B251 D232:H251 D144:H163 K12:P31">
    <cfRule type="containsErrors" dxfId="10" priority="3">
      <formula>ISERROR(B12)</formula>
    </cfRule>
    <cfRule type="expression" dxfId="9" priority="4">
      <formula>$B12=$X$5</formula>
    </cfRule>
  </conditionalFormatting>
  <conditionalFormatting sqref="AA12:AB30">
    <cfRule type="containsErrors" dxfId="8" priority="1">
      <formula>ISERROR(AA12)</formula>
    </cfRule>
    <cfRule type="expression" dxfId="7" priority="2">
      <formula>$B12=$X$5</formula>
    </cfRule>
  </conditionalFormatting>
  <hyperlinks>
    <hyperlink ref="B269:B270" location="Coverage!A1" display="Participating LA's"/>
    <hyperlink ref="B295:B296" location="Adoption!A1" display="Adoption"/>
    <hyperlink ref="B293:B294" location="'Looked After Children'!A1" display="Looked After Children"/>
    <hyperlink ref="B291:B292" location="'Court Applications'!A1" display="Court Applications"/>
    <hyperlink ref="B289:B290" location="'Child Protection Plans'!A1" display="Child Protection Plans"/>
    <hyperlink ref="B287:B288" location="'Initial CP Conferences'!A1" display="Initial Child Protection Conferences"/>
    <hyperlink ref="B285:B286" location="'Section 47 Enquiries'!A1" display="Section 47 Enquiries"/>
    <hyperlink ref="B283:B284" location="'Children in Need'!A1" display="Children in Need"/>
    <hyperlink ref="B281:B282" location="Assessments!A1" display="Assessments"/>
    <hyperlink ref="B279:B280" location="'Re-referrals'!A1" display="Re-referrals"/>
    <hyperlink ref="B275:B276" location="Referrals!A1" display="Referrals"/>
    <hyperlink ref="B271:B272" location="Population!A1" display="Population"/>
    <hyperlink ref="B295:F296" location="Adoption_RO_SGO!A1" display="Adoption &amp; RO/SGO"/>
    <hyperlink ref="B299:B300" location="Adoption!A1" display="Adoption"/>
    <hyperlink ref="B297:B298" location="Adoption!A1" display="Adoption"/>
    <hyperlink ref="B297:F298" location="Ofsted!A1" display="Ofsted"/>
    <hyperlink ref="B299:F300" location="Education!A1" display="Education"/>
    <hyperlink ref="B301:B302" location="Adoption!A1" display="Adoption"/>
    <hyperlink ref="B301:F302" location="Sources!A1" display="Sources"/>
    <hyperlink ref="B277:F278" location="'Referral Source'!A1" display="Referral Source"/>
    <hyperlink ref="B273:F274" location="CAF_EHA!A1" display="CAF/ Early Help Assessments"/>
  </hyperlinks>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39"/>
  </sheetPr>
  <dimension ref="A1:AI168"/>
  <sheetViews>
    <sheetView showRowColHeaders="0" topLeftCell="A121" workbookViewId="0">
      <selection activeCell="B159" sqref="B159:F160"/>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4" width="21.85546875" style="228" hidden="1" customWidth="1"/>
    <col min="25" max="25" width="30.28515625" style="228" hidden="1" customWidth="1"/>
    <col min="26" max="26" width="17" style="228" hidden="1" customWidth="1"/>
    <col min="27" max="27" width="24.5703125" style="228" hidden="1" customWidth="1"/>
    <col min="28" max="28" width="3.5703125" style="32" customWidth="1"/>
    <col min="29" max="29" width="15.7109375" style="32" customWidth="1"/>
    <col min="30" max="30" width="8.7109375" style="32" customWidth="1"/>
    <col min="31" max="31" width="17" style="32" customWidth="1"/>
    <col min="32" max="32" width="5.7109375" style="32" customWidth="1"/>
    <col min="33" max="33" width="10.140625" style="25" customWidth="1"/>
    <col min="34" max="34" width="10.140625" style="28" customWidth="1"/>
    <col min="35" max="16384" width="9.140625" style="27"/>
  </cols>
  <sheetData>
    <row r="1" spans="1:34" ht="15" customHeight="1" x14ac:dyDescent="0.2">
      <c r="L1" s="28"/>
      <c r="M1" s="28"/>
      <c r="N1" s="28"/>
      <c r="O1" s="28"/>
      <c r="P1" s="28"/>
      <c r="Q1" s="28"/>
      <c r="R1" s="28"/>
      <c r="S1" s="28"/>
      <c r="T1" s="28"/>
    </row>
    <row r="2" spans="1:34" ht="18.75" thickBot="1" x14ac:dyDescent="0.3">
      <c r="A2" s="48" t="s">
        <v>1</v>
      </c>
      <c r="B2" s="45"/>
      <c r="C2" s="45"/>
      <c r="D2" s="45"/>
      <c r="E2" s="45"/>
      <c r="F2" s="45"/>
      <c r="G2" s="45"/>
      <c r="H2" s="45"/>
      <c r="I2" s="45"/>
      <c r="J2" s="45"/>
      <c r="K2" s="46"/>
      <c r="L2" s="45"/>
      <c r="M2" s="45"/>
      <c r="N2" s="45"/>
      <c r="O2" s="45"/>
      <c r="P2" s="45"/>
      <c r="Q2" s="45"/>
      <c r="R2" s="45"/>
      <c r="S2" s="45"/>
      <c r="T2" s="45"/>
      <c r="U2" s="28"/>
    </row>
    <row r="3" spans="1:34" ht="11.25" customHeight="1" x14ac:dyDescent="0.2">
      <c r="A3" s="28"/>
      <c r="B3" s="28"/>
      <c r="C3" s="28"/>
      <c r="D3" s="28"/>
      <c r="E3" s="28"/>
      <c r="F3" s="28"/>
      <c r="G3" s="28"/>
      <c r="H3" s="28"/>
      <c r="I3" s="28"/>
      <c r="J3" s="28"/>
      <c r="K3" s="3"/>
      <c r="L3" s="28"/>
      <c r="M3" s="28"/>
      <c r="N3" s="28"/>
      <c r="O3" s="28"/>
      <c r="P3" s="28"/>
      <c r="Q3" s="28"/>
      <c r="R3" s="28"/>
      <c r="S3" s="28"/>
      <c r="T3" s="28"/>
    </row>
    <row r="4" spans="1:34" ht="21" customHeight="1" thickBot="1" x14ac:dyDescent="0.25">
      <c r="X4" s="229"/>
    </row>
    <row r="5" spans="1:34"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4" ht="11.25" customHeight="1" x14ac:dyDescent="0.2">
      <c r="A6" s="40"/>
      <c r="B6" s="28"/>
      <c r="C6" s="28"/>
      <c r="D6" s="28"/>
      <c r="E6" s="28"/>
      <c r="F6" s="28"/>
      <c r="G6" s="28"/>
      <c r="H6" s="28"/>
      <c r="I6" s="28"/>
      <c r="J6" s="28"/>
      <c r="K6" s="98"/>
      <c r="L6" s="130"/>
      <c r="M6" s="130"/>
      <c r="N6" s="130"/>
      <c r="O6" s="130"/>
      <c r="P6" s="130"/>
      <c r="Q6" s="102"/>
      <c r="R6" s="102"/>
      <c r="S6" s="102"/>
      <c r="T6" s="102"/>
      <c r="U6" s="105"/>
    </row>
    <row r="7" spans="1:34" s="30" customFormat="1" ht="11.25" customHeight="1" x14ac:dyDescent="0.2">
      <c r="A7" s="42"/>
      <c r="B7" s="699" t="s">
        <v>47</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4"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4"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46" t="s">
        <v>196</v>
      </c>
      <c r="S9" s="747"/>
      <c r="T9" s="748"/>
      <c r="U9" s="105"/>
    </row>
    <row r="10" spans="1:34" ht="11.25" customHeight="1" x14ac:dyDescent="0.2">
      <c r="A10" s="40"/>
      <c r="B10" s="178"/>
      <c r="C10" s="259"/>
      <c r="D10" s="703"/>
      <c r="E10" s="703"/>
      <c r="F10" s="703"/>
      <c r="G10" s="703"/>
      <c r="H10" s="703"/>
      <c r="I10" s="718"/>
      <c r="J10" s="261"/>
      <c r="K10" s="706"/>
      <c r="L10" s="706"/>
      <c r="M10" s="706"/>
      <c r="N10" s="706"/>
      <c r="O10" s="706"/>
      <c r="P10" s="715"/>
      <c r="Q10" s="242"/>
      <c r="R10" s="749"/>
      <c r="S10" s="750"/>
      <c r="T10" s="751"/>
      <c r="U10" s="105"/>
    </row>
    <row r="11" spans="1:34"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379" t="s">
        <v>134</v>
      </c>
      <c r="S11" s="380" t="s">
        <v>136</v>
      </c>
      <c r="T11" s="381" t="s">
        <v>94</v>
      </c>
      <c r="U11" s="105"/>
      <c r="Y11" s="312" t="str">
        <f>K9</f>
        <v>Rate per 10,000 0-17 Year Olds</v>
      </c>
      <c r="Z11" s="692" t="s">
        <v>142</v>
      </c>
      <c r="AA11" s="231"/>
      <c r="AB11" s="27"/>
      <c r="AC11" s="27"/>
      <c r="AD11" s="27"/>
      <c r="AE11" s="27"/>
      <c r="AF11" s="27"/>
      <c r="AG11" s="27"/>
      <c r="AH11" s="27"/>
    </row>
    <row r="12" spans="1:34" ht="11.25" customHeight="1" x14ac:dyDescent="0.2">
      <c r="A12" s="56"/>
      <c r="B12" s="288" t="s">
        <v>2</v>
      </c>
      <c r="C12" s="259"/>
      <c r="D12" s="274">
        <v>5</v>
      </c>
      <c r="E12" s="274">
        <v>14</v>
      </c>
      <c r="F12" s="274">
        <v>15</v>
      </c>
      <c r="G12" s="274">
        <v>18</v>
      </c>
      <c r="H12" s="274">
        <v>22</v>
      </c>
      <c r="I12" s="302">
        <f t="shared" ref="I12:I33" si="0">IF(H12=0,"",(H12-E12)/E12)</f>
        <v>0.5714285714285714</v>
      </c>
      <c r="J12" s="275"/>
      <c r="K12" s="276">
        <f>IF(ISBLANK(D12),NA(),D12/Population!C12*10000)</f>
        <v>1.8587360594795539</v>
      </c>
      <c r="L12" s="276">
        <f>IF(ISBLANK(E12),NA(),E12/Population!D12*10000)</f>
        <v>5.1489518205222513</v>
      </c>
      <c r="M12" s="276">
        <f>IF(ISBLANK(F12),NA(),F12/Population!E12*10000)</f>
        <v>5.6390977443609023</v>
      </c>
      <c r="N12" s="276">
        <f>IF(ISBLANK(G12),NA(),G12/Population!F12*10000)</f>
        <v>6.7669172932330826</v>
      </c>
      <c r="O12" s="276">
        <f>IF(ISBLANK(H12),NA(),H12/Population!G12*10000)</f>
        <v>8.1180811808118083</v>
      </c>
      <c r="P12" s="442">
        <f>IF(ISBLANK(O12),NA(),RANK(Y13,$Y$13:$Y$31))</f>
        <v>7</v>
      </c>
      <c r="Q12" s="277"/>
      <c r="R12" s="295">
        <v>10.6</v>
      </c>
      <c r="S12" s="278">
        <f>(R12*$X$82)+$Y$82</f>
        <v>7.4760600000000004</v>
      </c>
      <c r="T12" s="279">
        <f>O12-S12</f>
        <v>0.64202118081180792</v>
      </c>
      <c r="U12" s="105"/>
      <c r="W12" s="236" t="s">
        <v>2</v>
      </c>
      <c r="X12" s="227">
        <v>1</v>
      </c>
      <c r="Y12" s="237">
        <f>O11</f>
        <v>2014</v>
      </c>
      <c r="Z12" s="693"/>
      <c r="AA12" s="231"/>
      <c r="AB12" s="27"/>
      <c r="AC12" s="27"/>
      <c r="AD12" s="27"/>
      <c r="AE12" s="27"/>
      <c r="AF12" s="27"/>
      <c r="AG12" s="27"/>
      <c r="AH12" s="27"/>
    </row>
    <row r="13" spans="1:34" ht="11.25" customHeight="1" x14ac:dyDescent="0.2">
      <c r="A13" s="56"/>
      <c r="B13" s="288" t="s">
        <v>84</v>
      </c>
      <c r="C13" s="259"/>
      <c r="D13" s="274">
        <v>110</v>
      </c>
      <c r="E13" s="274">
        <v>105</v>
      </c>
      <c r="F13" s="274">
        <v>96</v>
      </c>
      <c r="G13" s="274">
        <v>75</v>
      </c>
      <c r="H13" s="274">
        <v>69</v>
      </c>
      <c r="I13" s="302">
        <f t="shared" si="0"/>
        <v>-0.34285714285714286</v>
      </c>
      <c r="J13" s="275"/>
      <c r="K13" s="276">
        <f>IF(ISBLANK(D13),NA(),D13/Population!C13*10000)</f>
        <v>23.534445870774498</v>
      </c>
      <c r="L13" s="276">
        <f>IF(ISBLANK(E13),NA(),E13/Population!D13*10000)</f>
        <v>22.364217252396166</v>
      </c>
      <c r="M13" s="276">
        <f>IF(ISBLANK(F13),NA(),F13/Population!E13*10000)</f>
        <v>19.238476953907817</v>
      </c>
      <c r="N13" s="276">
        <f>IF(ISBLANK(G13),NA(),G13/Population!F13*10000)</f>
        <v>14.9402390438247</v>
      </c>
      <c r="O13" s="276">
        <f>IF(ISBLANK(H13),NA(),H13/Population!G13*10000)</f>
        <v>13.663366336633663</v>
      </c>
      <c r="P13" s="442">
        <f t="shared" ref="P13:P15" si="1">IF(ISBLANK(O13),NA(),RANK(Y14,$Y$13:$Y$31))</f>
        <v>3</v>
      </c>
      <c r="Q13" s="277"/>
      <c r="R13" s="295">
        <v>23.2</v>
      </c>
      <c r="S13" s="278">
        <f t="shared" ref="S13:S32" si="2">(R13*$X$82)+$Y$82</f>
        <v>10.085519999999999</v>
      </c>
      <c r="T13" s="279">
        <f t="shared" ref="T13:T32" si="3">O13-S13</f>
        <v>3.5778463366336641</v>
      </c>
      <c r="U13" s="105"/>
      <c r="W13" s="236" t="s">
        <v>84</v>
      </c>
      <c r="X13" s="227">
        <v>2</v>
      </c>
      <c r="Y13" s="300">
        <f>O12</f>
        <v>8.1180811808118083</v>
      </c>
      <c r="Z13" s="257" t="str">
        <f>B12</f>
        <v>Bracknell Forest</v>
      </c>
      <c r="AA13" s="231"/>
      <c r="AB13" s="27"/>
      <c r="AC13" s="27"/>
      <c r="AD13" s="27"/>
      <c r="AE13" s="27"/>
      <c r="AF13" s="27"/>
      <c r="AG13" s="27"/>
      <c r="AH13" s="27"/>
    </row>
    <row r="14" spans="1:34" ht="11.25" customHeight="1" x14ac:dyDescent="0.2">
      <c r="A14" s="56"/>
      <c r="B14" s="288" t="s">
        <v>13</v>
      </c>
      <c r="C14" s="259"/>
      <c r="D14" s="274">
        <v>55</v>
      </c>
      <c r="E14" s="274">
        <v>68</v>
      </c>
      <c r="F14" s="274">
        <v>56</v>
      </c>
      <c r="G14" s="274">
        <v>51</v>
      </c>
      <c r="H14" s="274">
        <v>62</v>
      </c>
      <c r="I14" s="302">
        <f t="shared" si="0"/>
        <v>-8.8235294117647065E-2</v>
      </c>
      <c r="J14" s="275"/>
      <c r="K14" s="276">
        <f>IF(ISBLANK(D14),NA(),D14/Population!C14*10000)</f>
        <v>4.7951176983435051</v>
      </c>
      <c r="L14" s="276">
        <f>IF(ISBLANK(E14),NA(),E14/Population!D14*10000)</f>
        <v>5.8991931985772537</v>
      </c>
      <c r="M14" s="276">
        <f>IF(ISBLANK(F14),NA(),F14/Population!E14*10000)</f>
        <v>4.8484848484848486</v>
      </c>
      <c r="N14" s="276">
        <f>IF(ISBLANK(G14),NA(),G14/Population!F14*10000)</f>
        <v>4.3852106620808255</v>
      </c>
      <c r="O14" s="276">
        <f>IF(ISBLANK(H14),NA(),H14/Population!G14*10000)</f>
        <v>5.2721088435374144</v>
      </c>
      <c r="P14" s="442">
        <f>IF(ISBLANK(O14),NA(),RANK(Y15,$Y$13:$Y$31))</f>
        <v>16</v>
      </c>
      <c r="Q14" s="277"/>
      <c r="R14" s="295">
        <v>10.4</v>
      </c>
      <c r="S14" s="278">
        <f t="shared" si="2"/>
        <v>7.4346399999999999</v>
      </c>
      <c r="T14" s="279">
        <f t="shared" si="3"/>
        <v>-2.1625311564625855</v>
      </c>
      <c r="U14" s="105"/>
      <c r="W14" s="236" t="s">
        <v>13</v>
      </c>
      <c r="X14" s="227">
        <v>3</v>
      </c>
      <c r="Y14" s="300">
        <f>O13</f>
        <v>13.663366336633663</v>
      </c>
      <c r="Z14" s="257" t="str">
        <f>B13</f>
        <v>Brighton &amp; Hove</v>
      </c>
      <c r="AA14" s="231"/>
      <c r="AB14" s="27"/>
      <c r="AC14" s="27"/>
      <c r="AD14" s="27"/>
      <c r="AE14" s="27"/>
      <c r="AF14" s="27"/>
      <c r="AG14" s="27"/>
      <c r="AH14" s="27"/>
    </row>
    <row r="15" spans="1:34" ht="11.25" customHeight="1" x14ac:dyDescent="0.2">
      <c r="A15" s="56"/>
      <c r="B15" s="288" t="s">
        <v>6</v>
      </c>
      <c r="C15" s="259"/>
      <c r="D15" s="274">
        <v>82</v>
      </c>
      <c r="E15" s="274">
        <v>127</v>
      </c>
      <c r="F15" s="274">
        <v>113</v>
      </c>
      <c r="G15" s="274">
        <v>87</v>
      </c>
      <c r="H15" s="274">
        <v>76</v>
      </c>
      <c r="I15" s="302">
        <f t="shared" si="0"/>
        <v>-0.40157480314960631</v>
      </c>
      <c r="J15" s="275"/>
      <c r="K15" s="276">
        <f>IF(ISBLANK(D15),NA(),D15/Population!C15*10000)</f>
        <v>7.9020911631492723</v>
      </c>
      <c r="L15" s="276">
        <f>IF(ISBLANK(E15),NA(),E15/Population!D15*10000)</f>
        <v>12.227999229732331</v>
      </c>
      <c r="M15" s="276">
        <f>IF(ISBLANK(F15),NA(),F15/Population!E15*10000)</f>
        <v>10.834132310642378</v>
      </c>
      <c r="N15" s="276">
        <f>IF(ISBLANK(G15),NA(),G15/Population!F15*10000)</f>
        <v>8.3333333333333339</v>
      </c>
      <c r="O15" s="276">
        <f>IF(ISBLANK(H15),NA(),H15/Population!G15*10000)</f>
        <v>7.2519083969465647</v>
      </c>
      <c r="P15" s="442">
        <f t="shared" si="1"/>
        <v>10</v>
      </c>
      <c r="Q15" s="277"/>
      <c r="R15" s="295">
        <v>18.100000000000001</v>
      </c>
      <c r="S15" s="278">
        <f t="shared" si="2"/>
        <v>9.0293100000000006</v>
      </c>
      <c r="T15" s="279">
        <f t="shared" si="3"/>
        <v>-1.7774016030534359</v>
      </c>
      <c r="U15" s="105"/>
      <c r="W15" s="236" t="s">
        <v>6</v>
      </c>
      <c r="X15" s="227">
        <v>4</v>
      </c>
      <c r="Y15" s="300">
        <f>O14</f>
        <v>5.2721088435374144</v>
      </c>
      <c r="Z15" s="257" t="str">
        <f>B14</f>
        <v>Buckinghamshire</v>
      </c>
      <c r="AA15" s="231"/>
      <c r="AB15" s="27"/>
      <c r="AC15" s="27"/>
      <c r="AD15" s="27"/>
      <c r="AE15" s="27"/>
      <c r="AF15" s="27"/>
      <c r="AG15" s="27"/>
      <c r="AH15" s="27"/>
    </row>
    <row r="16" spans="1:34" ht="11.25" customHeight="1" x14ac:dyDescent="0.2">
      <c r="A16" s="56"/>
      <c r="B16" s="288" t="s">
        <v>7</v>
      </c>
      <c r="C16" s="259"/>
      <c r="D16" s="274">
        <v>68</v>
      </c>
      <c r="E16" s="274">
        <v>68</v>
      </c>
      <c r="F16" s="274">
        <v>54</v>
      </c>
      <c r="G16" s="274">
        <v>84</v>
      </c>
      <c r="H16" s="274">
        <v>71</v>
      </c>
      <c r="I16" s="302">
        <f t="shared" si="0"/>
        <v>4.4117647058823532E-2</v>
      </c>
      <c r="J16" s="275"/>
      <c r="K16" s="276">
        <f>IF(ISBLANK(D16),NA(),D16/Population!C16*10000)</f>
        <v>5.4998382400517638</v>
      </c>
      <c r="L16" s="276">
        <f>IF(ISBLANK(E16),NA(),E16/Population!D16*10000)</f>
        <v>5.4860830980233963</v>
      </c>
      <c r="M16" s="276">
        <f>IF(ISBLANK(F16),NA(),F16/Population!E16*10000)</f>
        <v>4.4189852700490997</v>
      </c>
      <c r="N16" s="276">
        <f>IF(ISBLANK(G16),NA(),G16/Population!F16*10000)</f>
        <v>6.8571428571428568</v>
      </c>
      <c r="O16" s="276">
        <f>IF(ISBLANK(H16),NA(),H16/Population!G16*10000)</f>
        <v>5.7864710676446611</v>
      </c>
      <c r="P16" s="291" t="s">
        <v>140</v>
      </c>
      <c r="Q16" s="277"/>
      <c r="R16" s="295">
        <v>14.7</v>
      </c>
      <c r="S16" s="278">
        <f t="shared" si="2"/>
        <v>8.32517</v>
      </c>
      <c r="T16" s="279">
        <f t="shared" si="3"/>
        <v>-2.5386989323553388</v>
      </c>
      <c r="U16" s="105"/>
      <c r="W16" s="236" t="s">
        <v>7</v>
      </c>
      <c r="X16" s="227">
        <v>5</v>
      </c>
      <c r="Y16" s="300">
        <f>O15</f>
        <v>7.2519083969465647</v>
      </c>
      <c r="Z16" s="257" t="str">
        <f>B15</f>
        <v>East Sussex</v>
      </c>
      <c r="AA16" s="231"/>
      <c r="AB16" s="27"/>
      <c r="AC16" s="27"/>
      <c r="AD16" s="27"/>
      <c r="AE16" s="27"/>
      <c r="AF16" s="27"/>
      <c r="AG16" s="27"/>
      <c r="AH16" s="27"/>
    </row>
    <row r="17" spans="1:34" ht="11.25" customHeight="1" x14ac:dyDescent="0.2">
      <c r="A17" s="56"/>
      <c r="B17" s="288" t="s">
        <v>9</v>
      </c>
      <c r="C17" s="259"/>
      <c r="D17" s="274">
        <v>91</v>
      </c>
      <c r="E17" s="274">
        <v>96</v>
      </c>
      <c r="F17" s="274">
        <v>128</v>
      </c>
      <c r="G17" s="274">
        <v>159</v>
      </c>
      <c r="H17" s="274">
        <v>167</v>
      </c>
      <c r="I17" s="302">
        <f t="shared" si="0"/>
        <v>0.73958333333333337</v>
      </c>
      <c r="J17" s="275"/>
      <c r="K17" s="276">
        <f>IF(ISBLANK(D17),NA(),D17/Population!C17*10000)</f>
        <v>3.3051247593796536</v>
      </c>
      <c r="L17" s="276">
        <f>IF(ISBLANK(E17),NA(),E17/Population!D17*10000)</f>
        <v>3.4853325588149873</v>
      </c>
      <c r="M17" s="276">
        <f>IF(ISBLANK(F17),NA(),F17/Population!E17*10000)</f>
        <v>4.5681655960028555</v>
      </c>
      <c r="N17" s="276">
        <f>IF(ISBLANK(G17),NA(),G17/Population!F17*10000)</f>
        <v>5.6603773584905666</v>
      </c>
      <c r="O17" s="276">
        <f>IF(ISBLANK(H17),NA(),H17/Population!G17*10000)</f>
        <v>5.9240865555161406</v>
      </c>
      <c r="P17" s="442">
        <f t="shared" ref="P17:P30" si="4">IF(ISBLANK(O17),NA(),RANK(Y17,$Y$13:$Y$31))</f>
        <v>14</v>
      </c>
      <c r="Q17" s="277"/>
      <c r="R17" s="295">
        <v>12.1</v>
      </c>
      <c r="S17" s="278">
        <f t="shared" si="2"/>
        <v>7.7867100000000002</v>
      </c>
      <c r="T17" s="279">
        <f t="shared" si="3"/>
        <v>-1.8626234444838596</v>
      </c>
      <c r="U17" s="105"/>
      <c r="W17" s="236" t="s">
        <v>9</v>
      </c>
      <c r="X17" s="227">
        <v>6</v>
      </c>
      <c r="Y17" s="300">
        <f t="shared" ref="Y17:Y31" si="5">O17</f>
        <v>5.9240865555161406</v>
      </c>
      <c r="Z17" s="257" t="str">
        <f t="shared" ref="Z17:Z31" si="6">B17</f>
        <v>Hampshire</v>
      </c>
      <c r="AA17" s="231"/>
      <c r="AB17" s="27"/>
      <c r="AC17" s="27"/>
      <c r="AD17" s="27"/>
      <c r="AE17" s="27"/>
      <c r="AF17" s="27"/>
      <c r="AG17" s="27"/>
      <c r="AH17" s="27"/>
    </row>
    <row r="18" spans="1:34" ht="11.25" customHeight="1" x14ac:dyDescent="0.2">
      <c r="A18" s="56"/>
      <c r="B18" s="288" t="s">
        <v>3</v>
      </c>
      <c r="C18" s="259"/>
      <c r="D18" s="274">
        <v>26</v>
      </c>
      <c r="E18" s="274">
        <v>25</v>
      </c>
      <c r="F18" s="274">
        <v>18</v>
      </c>
      <c r="G18" s="274">
        <v>30</v>
      </c>
      <c r="H18" s="274">
        <v>39</v>
      </c>
      <c r="I18" s="302">
        <f t="shared" si="0"/>
        <v>0.56000000000000005</v>
      </c>
      <c r="J18" s="275"/>
      <c r="K18" s="276">
        <f>IF(ISBLANK(D18),NA(),D18/Population!C18*10000)</f>
        <v>9.8410295230885687</v>
      </c>
      <c r="L18" s="276">
        <f>IF(ISBLANK(E18),NA(),E18/Population!D18*10000)</f>
        <v>9.5201827875095208</v>
      </c>
      <c r="M18" s="276">
        <f>IF(ISBLANK(F18),NA(),F18/Population!E18*10000)</f>
        <v>6.8965517241379306</v>
      </c>
      <c r="N18" s="276">
        <f>IF(ISBLANK(G18),NA(),G18/Population!F18*10000)</f>
        <v>11.53846153846154</v>
      </c>
      <c r="O18" s="276">
        <f>IF(ISBLANK(H18),NA(),H18/Population!G18*10000)</f>
        <v>15.116279069767442</v>
      </c>
      <c r="P18" s="442">
        <f t="shared" si="4"/>
        <v>2</v>
      </c>
      <c r="Q18" s="277"/>
      <c r="R18" s="295">
        <v>20.8</v>
      </c>
      <c r="S18" s="278">
        <f t="shared" si="2"/>
        <v>9.5884800000000006</v>
      </c>
      <c r="T18" s="279">
        <f t="shared" si="3"/>
        <v>5.5277990697674415</v>
      </c>
      <c r="U18" s="105"/>
      <c r="W18" s="236" t="s">
        <v>3</v>
      </c>
      <c r="X18" s="227">
        <v>7</v>
      </c>
      <c r="Y18" s="300">
        <f t="shared" si="5"/>
        <v>15.116279069767442</v>
      </c>
      <c r="Z18" s="257" t="str">
        <f t="shared" si="6"/>
        <v>Isle of Wight</v>
      </c>
      <c r="AA18" s="231"/>
      <c r="AB18" s="27"/>
      <c r="AC18" s="27"/>
      <c r="AD18" s="27"/>
      <c r="AE18" s="27"/>
      <c r="AF18" s="27"/>
      <c r="AG18" s="27"/>
      <c r="AH18" s="27"/>
    </row>
    <row r="19" spans="1:34" ht="11.25" customHeight="1" x14ac:dyDescent="0.2">
      <c r="A19" s="56"/>
      <c r="B19" s="288" t="s">
        <v>14</v>
      </c>
      <c r="C19" s="259"/>
      <c r="D19" s="274">
        <v>155</v>
      </c>
      <c r="E19" s="274">
        <v>257</v>
      </c>
      <c r="F19" s="274">
        <v>320</v>
      </c>
      <c r="G19" s="274">
        <v>286</v>
      </c>
      <c r="H19" s="274">
        <v>275</v>
      </c>
      <c r="I19" s="302">
        <f t="shared" si="0"/>
        <v>7.0038910505836577E-2</v>
      </c>
      <c r="J19" s="275"/>
      <c r="K19" s="276">
        <f>IF(ISBLANK(D19),NA(),D19/Population!C19*10000)</f>
        <v>4.9775208734746306</v>
      </c>
      <c r="L19" s="276">
        <f>IF(ISBLANK(E19),NA(),E19/Population!D19*10000)</f>
        <v>8.2132242497842824</v>
      </c>
      <c r="M19" s="276">
        <f>IF(ISBLANK(F19),NA(),F19/Population!E19*10000)</f>
        <v>9.916330957545707</v>
      </c>
      <c r="N19" s="276">
        <f>IF(ISBLANK(G19),NA(),G19/Population!F19*10000)</f>
        <v>8.8298857672121027</v>
      </c>
      <c r="O19" s="276">
        <f>IF(ISBLANK(H19),NA(),H19/Population!G19*10000)</f>
        <v>8.4459459459459456</v>
      </c>
      <c r="P19" s="442">
        <f t="shared" si="4"/>
        <v>6</v>
      </c>
      <c r="Q19" s="277"/>
      <c r="R19" s="295">
        <v>17.8</v>
      </c>
      <c r="S19" s="278">
        <f t="shared" si="2"/>
        <v>8.9671800000000008</v>
      </c>
      <c r="T19" s="279">
        <f t="shared" si="3"/>
        <v>-0.52123405405405521</v>
      </c>
      <c r="U19" s="105"/>
      <c r="W19" s="236" t="s">
        <v>14</v>
      </c>
      <c r="X19" s="227">
        <v>8</v>
      </c>
      <c r="Y19" s="300">
        <f t="shared" si="5"/>
        <v>8.4459459459459456</v>
      </c>
      <c r="Z19" s="257" t="str">
        <f t="shared" si="6"/>
        <v>Kent</v>
      </c>
      <c r="AA19" s="231"/>
      <c r="AB19" s="27"/>
      <c r="AC19" s="27"/>
      <c r="AD19" s="27"/>
      <c r="AE19" s="27"/>
      <c r="AF19" s="27"/>
      <c r="AG19" s="27"/>
      <c r="AH19" s="27"/>
    </row>
    <row r="20" spans="1:34" ht="11.25" customHeight="1" x14ac:dyDescent="0.2">
      <c r="A20" s="56"/>
      <c r="B20" s="288" t="s">
        <v>4</v>
      </c>
      <c r="C20" s="259"/>
      <c r="D20" s="274">
        <v>46</v>
      </c>
      <c r="E20" s="274">
        <v>52</v>
      </c>
      <c r="F20" s="274">
        <v>55</v>
      </c>
      <c r="G20" s="274">
        <v>53</v>
      </c>
      <c r="H20" s="274">
        <v>49</v>
      </c>
      <c r="I20" s="302">
        <f t="shared" si="0"/>
        <v>-5.7692307692307696E-2</v>
      </c>
      <c r="J20" s="275"/>
      <c r="K20" s="276">
        <f>IF(ISBLANK(D20),NA(),D20/Population!C20*10000)</f>
        <v>7.8324536012259491</v>
      </c>
      <c r="L20" s="276">
        <f>IF(ISBLANK(E20),NA(),E20/Population!D20*10000)</f>
        <v>8.8540779839945518</v>
      </c>
      <c r="M20" s="276">
        <f>IF(ISBLANK(F20),NA(),F20/Population!E20*10000)</f>
        <v>9.0163934426229506</v>
      </c>
      <c r="N20" s="276">
        <f>IF(ISBLANK(G20),NA(),G20/Population!F20*10000)</f>
        <v>8.7027914614121507</v>
      </c>
      <c r="O20" s="276">
        <f>IF(ISBLANK(H20),NA(),H20/Population!G20*10000)</f>
        <v>7.954545454545455</v>
      </c>
      <c r="P20" s="442">
        <f t="shared" si="4"/>
        <v>8</v>
      </c>
      <c r="Q20" s="277"/>
      <c r="R20" s="295">
        <v>21.6</v>
      </c>
      <c r="S20" s="278">
        <f t="shared" si="2"/>
        <v>9.7541600000000006</v>
      </c>
      <c r="T20" s="279">
        <f t="shared" si="3"/>
        <v>-1.7996145454545456</v>
      </c>
      <c r="U20" s="105"/>
      <c r="W20" s="236" t="s">
        <v>4</v>
      </c>
      <c r="X20" s="227">
        <v>9</v>
      </c>
      <c r="Y20" s="300">
        <f t="shared" si="5"/>
        <v>7.954545454545455</v>
      </c>
      <c r="Z20" s="257" t="str">
        <f t="shared" si="6"/>
        <v>Medway</v>
      </c>
      <c r="AA20" s="231"/>
      <c r="AB20" s="27"/>
      <c r="AC20" s="27"/>
      <c r="AD20" s="27"/>
      <c r="AE20" s="27"/>
      <c r="AF20" s="27"/>
      <c r="AG20" s="27"/>
      <c r="AH20" s="27"/>
    </row>
    <row r="21" spans="1:34" ht="11.25" customHeight="1" x14ac:dyDescent="0.2">
      <c r="A21" s="56"/>
      <c r="B21" s="288" t="s">
        <v>15</v>
      </c>
      <c r="C21" s="259"/>
      <c r="D21" s="274">
        <v>38</v>
      </c>
      <c r="E21" s="274">
        <v>38</v>
      </c>
      <c r="F21" s="274">
        <v>37</v>
      </c>
      <c r="G21" s="274">
        <v>39</v>
      </c>
      <c r="H21" s="274">
        <v>49</v>
      </c>
      <c r="I21" s="302">
        <f t="shared" si="0"/>
        <v>0.28947368421052633</v>
      </c>
      <c r="J21" s="275"/>
      <c r="K21" s="276">
        <f>IF(ISBLANK(D21),NA(),D21/Population!C21*10000)</f>
        <v>6.6179031696273078</v>
      </c>
      <c r="L21" s="276">
        <f>IF(ISBLANK(E21),NA(),E21/Population!D21*10000)</f>
        <v>6.4802182810368354</v>
      </c>
      <c r="M21" s="276">
        <f>IF(ISBLANK(F21),NA(),F21/Population!E21*10000)</f>
        <v>5.967741935483871</v>
      </c>
      <c r="N21" s="276">
        <f>IF(ISBLANK(G21),NA(),G21/Population!F21*10000)</f>
        <v>6.1514195583596214</v>
      </c>
      <c r="O21" s="276">
        <f>IF(ISBLANK(H21),NA(),H21/Population!G21*10000)</f>
        <v>7.65625</v>
      </c>
      <c r="P21" s="442">
        <f t="shared" si="4"/>
        <v>9</v>
      </c>
      <c r="Q21" s="277"/>
      <c r="R21" s="295">
        <v>20.6</v>
      </c>
      <c r="S21" s="278">
        <f t="shared" si="2"/>
        <v>9.5470600000000019</v>
      </c>
      <c r="T21" s="279">
        <f t="shared" si="3"/>
        <v>-1.8908100000000019</v>
      </c>
      <c r="U21" s="105"/>
      <c r="W21" s="236" t="s">
        <v>15</v>
      </c>
      <c r="X21" s="227">
        <v>10</v>
      </c>
      <c r="Y21" s="300">
        <f t="shared" si="5"/>
        <v>7.65625</v>
      </c>
      <c r="Z21" s="257" t="str">
        <f t="shared" si="6"/>
        <v>Milton Keynes</v>
      </c>
      <c r="AA21" s="231"/>
      <c r="AB21" s="27"/>
      <c r="AC21" s="27"/>
      <c r="AD21" s="27"/>
      <c r="AE21" s="27"/>
      <c r="AF21" s="27"/>
      <c r="AG21" s="27"/>
      <c r="AH21" s="27"/>
    </row>
    <row r="22" spans="1:34" ht="11.25" customHeight="1" x14ac:dyDescent="0.2">
      <c r="A22" s="56"/>
      <c r="B22" s="288" t="s">
        <v>16</v>
      </c>
      <c r="C22" s="259"/>
      <c r="D22" s="274">
        <v>69</v>
      </c>
      <c r="E22" s="274">
        <v>62</v>
      </c>
      <c r="F22" s="274">
        <v>73</v>
      </c>
      <c r="G22" s="274">
        <v>90</v>
      </c>
      <c r="H22" s="274">
        <v>88</v>
      </c>
      <c r="I22" s="302">
        <f t="shared" si="0"/>
        <v>0.41935483870967744</v>
      </c>
      <c r="J22" s="275"/>
      <c r="K22" s="276">
        <f>IF(ISBLANK(D22),NA(),D22/Population!C22*10000)</f>
        <v>5.0178168860446508</v>
      </c>
      <c r="L22" s="276">
        <f>IF(ISBLANK(E22),NA(),E22/Population!D22*10000)</f>
        <v>4.4765342960288814</v>
      </c>
      <c r="M22" s="276">
        <f>IF(ISBLANK(F22),NA(),F22/Population!E22*10000)</f>
        <v>5.2898550724637676</v>
      </c>
      <c r="N22" s="276">
        <f>IF(ISBLANK(G22),NA(),G22/Population!F22*10000)</f>
        <v>6.4655172413793105</v>
      </c>
      <c r="O22" s="276">
        <f>IF(ISBLANK(H22),NA(),H22/Population!G22*10000)</f>
        <v>6.2722736992159653</v>
      </c>
      <c r="P22" s="442">
        <f t="shared" si="4"/>
        <v>12</v>
      </c>
      <c r="Q22" s="277"/>
      <c r="R22" s="295">
        <v>12.2</v>
      </c>
      <c r="S22" s="278">
        <f t="shared" si="2"/>
        <v>7.8074200000000005</v>
      </c>
      <c r="T22" s="279">
        <f t="shared" si="3"/>
        <v>-1.5351463007840351</v>
      </c>
      <c r="U22" s="105"/>
      <c r="W22" s="236" t="s">
        <v>16</v>
      </c>
      <c r="X22" s="227">
        <v>11</v>
      </c>
      <c r="Y22" s="300">
        <f t="shared" si="5"/>
        <v>6.2722736992159653</v>
      </c>
      <c r="Z22" s="257" t="str">
        <f t="shared" si="6"/>
        <v>Oxfordshire</v>
      </c>
      <c r="AA22" s="231"/>
      <c r="AB22" s="27"/>
      <c r="AC22" s="27"/>
      <c r="AD22" s="27"/>
      <c r="AE22" s="27"/>
      <c r="AF22" s="27"/>
      <c r="AG22" s="27"/>
      <c r="AH22" s="27"/>
    </row>
    <row r="23" spans="1:34" ht="11.25" customHeight="1" x14ac:dyDescent="0.2">
      <c r="A23" s="56"/>
      <c r="B23" s="288" t="s">
        <v>17</v>
      </c>
      <c r="C23" s="259"/>
      <c r="D23" s="274">
        <v>56</v>
      </c>
      <c r="E23" s="274">
        <v>74</v>
      </c>
      <c r="F23" s="274">
        <v>37</v>
      </c>
      <c r="G23" s="274">
        <v>49</v>
      </c>
      <c r="H23" s="274">
        <v>47</v>
      </c>
      <c r="I23" s="302">
        <f t="shared" si="0"/>
        <v>-0.36486486486486486</v>
      </c>
      <c r="J23" s="275"/>
      <c r="K23" s="276">
        <f>IF(ISBLANK(D23),NA(),D23/Population!C23*10000)</f>
        <v>14.594735470419598</v>
      </c>
      <c r="L23" s="276">
        <f>IF(ISBLANK(E23),NA(),E23/Population!D23*10000)</f>
        <v>19.195849546044098</v>
      </c>
      <c r="M23" s="276">
        <f>IF(ISBLANK(F23),NA(),F23/Population!E23*10000)</f>
        <v>8.7058823529411775</v>
      </c>
      <c r="N23" s="276">
        <f>IF(ISBLANK(G23),NA(),G23/Population!F23*10000)</f>
        <v>11.583924349881796</v>
      </c>
      <c r="O23" s="276">
        <f>IF(ISBLANK(H23),NA(),H23/Population!G23*10000)</f>
        <v>11.03286384976526</v>
      </c>
      <c r="P23" s="442">
        <f t="shared" si="4"/>
        <v>4</v>
      </c>
      <c r="Q23" s="277"/>
      <c r="R23" s="295">
        <v>26.5</v>
      </c>
      <c r="S23" s="278">
        <f t="shared" si="2"/>
        <v>10.76895</v>
      </c>
      <c r="T23" s="279">
        <f t="shared" si="3"/>
        <v>0.26391384976525956</v>
      </c>
      <c r="U23" s="105"/>
      <c r="W23" s="236" t="s">
        <v>17</v>
      </c>
      <c r="X23" s="227">
        <v>12</v>
      </c>
      <c r="Y23" s="300">
        <f t="shared" si="5"/>
        <v>11.03286384976526</v>
      </c>
      <c r="Z23" s="257" t="str">
        <f t="shared" si="6"/>
        <v>Portsmouth</v>
      </c>
      <c r="AA23" s="231"/>
      <c r="AB23" s="27"/>
      <c r="AC23" s="27"/>
      <c r="AD23" s="27"/>
      <c r="AE23" s="27"/>
      <c r="AF23" s="27"/>
      <c r="AG23" s="27"/>
      <c r="AH23" s="27"/>
    </row>
    <row r="24" spans="1:34" ht="11.25" customHeight="1" x14ac:dyDescent="0.2">
      <c r="A24" s="56"/>
      <c r="B24" s="288" t="s">
        <v>5</v>
      </c>
      <c r="C24" s="259"/>
      <c r="D24" s="274">
        <v>43</v>
      </c>
      <c r="E24" s="274">
        <v>52</v>
      </c>
      <c r="F24" s="274">
        <v>46</v>
      </c>
      <c r="G24" s="274">
        <v>58</v>
      </c>
      <c r="H24" s="274">
        <v>25</v>
      </c>
      <c r="I24" s="302">
        <f t="shared" si="0"/>
        <v>-0.51923076923076927</v>
      </c>
      <c r="J24" s="275"/>
      <c r="K24" s="276">
        <f>IF(ISBLANK(D24),NA(),D24/Population!C24*10000)</f>
        <v>14.18673705047839</v>
      </c>
      <c r="L24" s="276">
        <f>IF(ISBLANK(E24),NA(),E24/Population!D24*10000)</f>
        <v>16.844833171363785</v>
      </c>
      <c r="M24" s="276">
        <f>IF(ISBLANK(F24),NA(),F24/Population!E24*10000)</f>
        <v>13.77245508982036</v>
      </c>
      <c r="N24" s="276">
        <f>IF(ISBLANK(G24),NA(),G24/Population!F24*10000)</f>
        <v>17.058823529411764</v>
      </c>
      <c r="O24" s="276">
        <f>IF(ISBLANK(H24),NA(),H24/Population!G24*10000)</f>
        <v>7.2046109510086449</v>
      </c>
      <c r="P24" s="442">
        <f t="shared" si="4"/>
        <v>11</v>
      </c>
      <c r="Q24" s="277"/>
      <c r="R24" s="295">
        <v>23.2</v>
      </c>
      <c r="S24" s="278">
        <f t="shared" si="2"/>
        <v>10.085519999999999</v>
      </c>
      <c r="T24" s="279">
        <f t="shared" si="3"/>
        <v>-2.880909048991354</v>
      </c>
      <c r="U24" s="105"/>
      <c r="W24" s="236" t="s">
        <v>5</v>
      </c>
      <c r="X24" s="227">
        <v>13</v>
      </c>
      <c r="Y24" s="300">
        <f t="shared" si="5"/>
        <v>7.2046109510086449</v>
      </c>
      <c r="Z24" s="257" t="str">
        <f t="shared" si="6"/>
        <v>Reading</v>
      </c>
      <c r="AA24" s="231"/>
      <c r="AB24" s="27"/>
      <c r="AC24" s="27"/>
      <c r="AD24" s="27"/>
      <c r="AE24" s="27"/>
      <c r="AF24" s="27"/>
      <c r="AG24" s="27"/>
      <c r="AH24" s="27"/>
    </row>
    <row r="25" spans="1:34" ht="11.25" customHeight="1" x14ac:dyDescent="0.2">
      <c r="A25" s="56"/>
      <c r="B25" s="288" t="s">
        <v>18</v>
      </c>
      <c r="C25" s="259"/>
      <c r="D25" s="274">
        <v>32</v>
      </c>
      <c r="E25" s="274">
        <v>22</v>
      </c>
      <c r="F25" s="274">
        <v>28</v>
      </c>
      <c r="G25" s="274">
        <v>30</v>
      </c>
      <c r="H25" s="274">
        <v>39</v>
      </c>
      <c r="I25" s="302">
        <f t="shared" si="0"/>
        <v>0.77272727272727271</v>
      </c>
      <c r="J25" s="275"/>
      <c r="K25" s="276">
        <f>IF(ISBLANK(D25),NA(),D25/Population!C25*10000)</f>
        <v>10.396361273554255</v>
      </c>
      <c r="L25" s="276">
        <f>IF(ISBLANK(E25),NA(),E25/Population!D25*10000)</f>
        <v>6.9335014182161991</v>
      </c>
      <c r="M25" s="276">
        <f>IF(ISBLANK(F25),NA(),F25/Population!E25*10000)</f>
        <v>7.4866310160427805</v>
      </c>
      <c r="N25" s="276">
        <f>IF(ISBLANK(G25),NA(),G25/Population!F25*10000)</f>
        <v>7.8947368421052628</v>
      </c>
      <c r="O25" s="276">
        <f>IF(ISBLANK(H25),NA(),H25/Population!G25*10000)</f>
        <v>10.025706940874036</v>
      </c>
      <c r="P25" s="442">
        <f t="shared" si="4"/>
        <v>5</v>
      </c>
      <c r="Q25" s="277"/>
      <c r="R25" s="295">
        <v>26.7</v>
      </c>
      <c r="S25" s="278">
        <f t="shared" si="2"/>
        <v>10.810369999999999</v>
      </c>
      <c r="T25" s="279">
        <f t="shared" si="3"/>
        <v>-0.7846630591259629</v>
      </c>
      <c r="U25" s="105"/>
      <c r="W25" s="236" t="s">
        <v>18</v>
      </c>
      <c r="X25" s="227">
        <v>14</v>
      </c>
      <c r="Y25" s="300">
        <f t="shared" si="5"/>
        <v>10.025706940874036</v>
      </c>
      <c r="Z25" s="257" t="str">
        <f t="shared" si="6"/>
        <v>Slough</v>
      </c>
      <c r="AA25" s="231"/>
      <c r="AB25" s="27"/>
      <c r="AC25" s="27"/>
      <c r="AD25" s="27"/>
      <c r="AE25" s="27"/>
      <c r="AF25" s="27"/>
      <c r="AG25" s="27"/>
      <c r="AH25" s="27"/>
    </row>
    <row r="26" spans="1:34" ht="11.25" customHeight="1" x14ac:dyDescent="0.2">
      <c r="A26" s="56"/>
      <c r="B26" s="288" t="s">
        <v>19</v>
      </c>
      <c r="C26" s="259"/>
      <c r="D26" s="274">
        <v>45</v>
      </c>
      <c r="E26" s="274">
        <v>80</v>
      </c>
      <c r="F26" s="274">
        <v>81</v>
      </c>
      <c r="G26" s="274">
        <v>101</v>
      </c>
      <c r="H26" s="274">
        <v>101</v>
      </c>
      <c r="I26" s="302">
        <f t="shared" si="0"/>
        <v>0.26250000000000001</v>
      </c>
      <c r="J26" s="275"/>
      <c r="K26" s="276">
        <f>IF(ISBLANK(D26),NA(),D26/Population!C26*10000)</f>
        <v>10.371053238073287</v>
      </c>
      <c r="L26" s="276">
        <f>IF(ISBLANK(E26),NA(),E26/Population!D26*10000)</f>
        <v>18.467220683287163</v>
      </c>
      <c r="M26" s="276">
        <f>IF(ISBLANK(F26),NA(),F26/Population!E26*10000)</f>
        <v>17.532467532467532</v>
      </c>
      <c r="N26" s="276">
        <f>IF(ISBLANK(G26),NA(),G26/Population!F26*10000)</f>
        <v>21.72043010752688</v>
      </c>
      <c r="O26" s="276">
        <f>IF(ISBLANK(H26),NA(),H26/Population!G26*10000)</f>
        <v>21.308016877637129</v>
      </c>
      <c r="P26" s="442">
        <f t="shared" si="4"/>
        <v>1</v>
      </c>
      <c r="Q26" s="277"/>
      <c r="R26" s="295">
        <v>28.9</v>
      </c>
      <c r="S26" s="278">
        <f t="shared" si="2"/>
        <v>11.26599</v>
      </c>
      <c r="T26" s="279">
        <f t="shared" si="3"/>
        <v>10.042026877637129</v>
      </c>
      <c r="U26" s="105"/>
      <c r="W26" s="236" t="s">
        <v>19</v>
      </c>
      <c r="X26" s="227">
        <v>15</v>
      </c>
      <c r="Y26" s="300">
        <f t="shared" si="5"/>
        <v>21.308016877637129</v>
      </c>
      <c r="Z26" s="257" t="str">
        <f t="shared" si="6"/>
        <v>Southampton</v>
      </c>
      <c r="AA26" s="231"/>
      <c r="AB26" s="27"/>
      <c r="AC26" s="27"/>
      <c r="AD26" s="27"/>
      <c r="AE26" s="27"/>
      <c r="AF26" s="27"/>
      <c r="AG26" s="27"/>
      <c r="AH26" s="27"/>
    </row>
    <row r="27" spans="1:34" ht="11.25" customHeight="1" x14ac:dyDescent="0.2">
      <c r="A27" s="56"/>
      <c r="B27" s="288" t="s">
        <v>10</v>
      </c>
      <c r="C27" s="259"/>
      <c r="D27" s="274">
        <v>104</v>
      </c>
      <c r="E27" s="274">
        <v>103</v>
      </c>
      <c r="F27" s="274">
        <v>131</v>
      </c>
      <c r="G27" s="274">
        <v>125</v>
      </c>
      <c r="H27" s="274">
        <v>120</v>
      </c>
      <c r="I27" s="302">
        <f t="shared" si="0"/>
        <v>0.1650485436893204</v>
      </c>
      <c r="J27" s="275"/>
      <c r="K27" s="276">
        <f>IF(ISBLANK(D27),NA(),D27/Population!C27*10000)</f>
        <v>4.2805400065854462</v>
      </c>
      <c r="L27" s="276">
        <f>IF(ISBLANK(E27),NA(),E27/Population!D27*10000)</f>
        <v>4.1854606038441222</v>
      </c>
      <c r="M27" s="276">
        <f>IF(ISBLANK(F27),NA(),F27/Population!E27*10000)</f>
        <v>5.3036437246963564</v>
      </c>
      <c r="N27" s="276">
        <f>IF(ISBLANK(G27),NA(),G27/Population!F27*10000)</f>
        <v>5.0080128205128203</v>
      </c>
      <c r="O27" s="276">
        <f>IF(ISBLANK(H27),NA(),H27/Population!G27*10000)</f>
        <v>4.7619047619047619</v>
      </c>
      <c r="P27" s="442">
        <f t="shared" si="4"/>
        <v>18</v>
      </c>
      <c r="Q27" s="277"/>
      <c r="R27" s="295">
        <v>10</v>
      </c>
      <c r="S27" s="278">
        <f t="shared" si="2"/>
        <v>7.3518000000000008</v>
      </c>
      <c r="T27" s="279">
        <f t="shared" si="3"/>
        <v>-2.5898952380952389</v>
      </c>
      <c r="U27" s="105"/>
      <c r="W27" s="236" t="s">
        <v>10</v>
      </c>
      <c r="X27" s="227">
        <v>16</v>
      </c>
      <c r="Y27" s="300">
        <f t="shared" si="5"/>
        <v>4.7619047619047619</v>
      </c>
      <c r="Z27" s="257" t="str">
        <f t="shared" si="6"/>
        <v>Surrey</v>
      </c>
      <c r="AA27" s="231"/>
      <c r="AB27" s="27"/>
      <c r="AC27" s="27"/>
      <c r="AD27" s="27"/>
      <c r="AE27" s="27"/>
      <c r="AF27" s="27"/>
      <c r="AG27" s="27"/>
      <c r="AH27" s="27"/>
    </row>
    <row r="28" spans="1:34" ht="11.25" customHeight="1" x14ac:dyDescent="0.2">
      <c r="A28" s="56"/>
      <c r="B28" s="288" t="s">
        <v>20</v>
      </c>
      <c r="C28" s="259"/>
      <c r="D28" s="274">
        <v>15</v>
      </c>
      <c r="E28" s="274">
        <v>14</v>
      </c>
      <c r="F28" s="274">
        <v>12</v>
      </c>
      <c r="G28" s="274">
        <v>11</v>
      </c>
      <c r="H28" s="274">
        <v>22</v>
      </c>
      <c r="I28" s="302">
        <f t="shared" si="0"/>
        <v>0.5714285714285714</v>
      </c>
      <c r="J28" s="275"/>
      <c r="K28" s="276">
        <f>IF(ISBLANK(D28),NA(),D28/Population!C28*10000)</f>
        <v>4.0972411909314399</v>
      </c>
      <c r="L28" s="276">
        <f>IF(ISBLANK(E28),NA(),E28/Population!D28*10000)</f>
        <v>3.8105606967882419</v>
      </c>
      <c r="M28" s="276">
        <f>IF(ISBLANK(F28),NA(),F28/Population!E28*10000)</f>
        <v>3.3898305084745766</v>
      </c>
      <c r="N28" s="276">
        <f>IF(ISBLANK(G28),NA(),G28/Population!F28*10000)</f>
        <v>3.0640668523676879</v>
      </c>
      <c r="O28" s="276">
        <f>IF(ISBLANK(H28),NA(),H28/Population!G28*10000)</f>
        <v>6.1624649859943981</v>
      </c>
      <c r="P28" s="442">
        <f t="shared" si="4"/>
        <v>13</v>
      </c>
      <c r="Q28" s="277"/>
      <c r="R28" s="295">
        <v>10.4</v>
      </c>
      <c r="S28" s="278">
        <f t="shared" si="2"/>
        <v>7.4346399999999999</v>
      </c>
      <c r="T28" s="279">
        <f t="shared" si="3"/>
        <v>-1.2721750140056018</v>
      </c>
      <c r="U28" s="105"/>
      <c r="W28" s="236" t="s">
        <v>20</v>
      </c>
      <c r="X28" s="227">
        <v>17</v>
      </c>
      <c r="Y28" s="300">
        <f t="shared" si="5"/>
        <v>6.1624649859943981</v>
      </c>
      <c r="Z28" s="257" t="str">
        <f t="shared" si="6"/>
        <v>West Berkshire</v>
      </c>
      <c r="AA28" s="231"/>
      <c r="AB28" s="27"/>
      <c r="AC28" s="27"/>
      <c r="AD28" s="27"/>
      <c r="AE28" s="27"/>
      <c r="AF28" s="27"/>
      <c r="AG28" s="27"/>
      <c r="AH28" s="27"/>
    </row>
    <row r="29" spans="1:34" ht="11.25" customHeight="1" x14ac:dyDescent="0.2">
      <c r="A29" s="56"/>
      <c r="B29" s="288" t="s">
        <v>8</v>
      </c>
      <c r="C29" s="259"/>
      <c r="D29" s="274">
        <v>117</v>
      </c>
      <c r="E29" s="274">
        <v>89</v>
      </c>
      <c r="F29" s="274">
        <v>76</v>
      </c>
      <c r="G29" s="274">
        <v>70</v>
      </c>
      <c r="H29" s="274">
        <v>68</v>
      </c>
      <c r="I29" s="302">
        <f t="shared" si="0"/>
        <v>-0.23595505617977527</v>
      </c>
      <c r="J29" s="275"/>
      <c r="K29" s="276">
        <f>IF(ISBLANK(D29),NA(),D29/Population!C29*10000)</f>
        <v>7.1137593482094008</v>
      </c>
      <c r="L29" s="276">
        <f>IF(ISBLANK(E29),NA(),E29/Population!D29*10000)</f>
        <v>5.3883877217412364</v>
      </c>
      <c r="M29" s="276">
        <f>IF(ISBLANK(F29),NA(),F29/Population!E29*10000)</f>
        <v>4.6228710462287106</v>
      </c>
      <c r="N29" s="276">
        <f>IF(ISBLANK(G29),NA(),G29/Population!F29*10000)</f>
        <v>4.2270531400966185</v>
      </c>
      <c r="O29" s="276">
        <f>IF(ISBLANK(H29),NA(),H29/Population!G29*10000)</f>
        <v>4.0718562874251498</v>
      </c>
      <c r="P29" s="442">
        <f t="shared" si="4"/>
        <v>19</v>
      </c>
      <c r="Q29" s="277"/>
      <c r="R29" s="295">
        <v>13.2</v>
      </c>
      <c r="S29" s="278">
        <f t="shared" si="2"/>
        <v>8.014520000000001</v>
      </c>
      <c r="T29" s="279">
        <f t="shared" si="3"/>
        <v>-3.9426637125748512</v>
      </c>
      <c r="U29" s="105"/>
      <c r="W29" s="236" t="s">
        <v>8</v>
      </c>
      <c r="X29" s="227">
        <v>18</v>
      </c>
      <c r="Y29" s="300">
        <f t="shared" si="5"/>
        <v>4.0718562874251498</v>
      </c>
      <c r="Z29" s="257" t="str">
        <f t="shared" si="6"/>
        <v>West Sussex</v>
      </c>
      <c r="AA29" s="231"/>
      <c r="AB29" s="27"/>
      <c r="AC29" s="27"/>
      <c r="AD29" s="27"/>
      <c r="AE29" s="27"/>
      <c r="AF29" s="27"/>
      <c r="AG29" s="27"/>
      <c r="AH29" s="27"/>
    </row>
    <row r="30" spans="1:34" ht="11.25" customHeight="1" x14ac:dyDescent="0.2">
      <c r="A30" s="56"/>
      <c r="B30" s="288" t="s">
        <v>83</v>
      </c>
      <c r="C30" s="259"/>
      <c r="D30" s="274">
        <v>13</v>
      </c>
      <c r="E30" s="274">
        <v>20</v>
      </c>
      <c r="F30" s="274">
        <v>14</v>
      </c>
      <c r="G30" s="274">
        <v>22</v>
      </c>
      <c r="H30" s="274">
        <v>18</v>
      </c>
      <c r="I30" s="302">
        <f t="shared" si="0"/>
        <v>-0.1</v>
      </c>
      <c r="J30" s="275"/>
      <c r="K30" s="276">
        <f>IF(ISBLANK(D30),NA(),D30/Population!C30*10000)</f>
        <v>3.8957147138148036</v>
      </c>
      <c r="L30" s="276">
        <f>IF(ISBLANK(E30),NA(),E30/Population!D30*10000)</f>
        <v>5.8858151854031782</v>
      </c>
      <c r="M30" s="276">
        <f>IF(ISBLANK(F30),NA(),F30/Population!E30*10000)</f>
        <v>4.294478527607362</v>
      </c>
      <c r="N30" s="276">
        <f>IF(ISBLANK(G30),NA(),G30/Population!F30*10000)</f>
        <v>6.6465256797583079</v>
      </c>
      <c r="O30" s="276">
        <f>IF(ISBLANK(H30),NA(),H30/Population!G30*10000)</f>
        <v>5.4054054054054053</v>
      </c>
      <c r="P30" s="442">
        <f t="shared" si="4"/>
        <v>15</v>
      </c>
      <c r="Q30" s="277"/>
      <c r="R30" s="295">
        <v>9.1</v>
      </c>
      <c r="S30" s="278">
        <f t="shared" si="2"/>
        <v>7.1654099999999996</v>
      </c>
      <c r="T30" s="279">
        <f t="shared" si="3"/>
        <v>-1.7600045945945944</v>
      </c>
      <c r="U30" s="105"/>
      <c r="W30" s="236" t="s">
        <v>83</v>
      </c>
      <c r="X30" s="227">
        <v>19</v>
      </c>
      <c r="Y30" s="300">
        <f t="shared" si="5"/>
        <v>5.4054054054054053</v>
      </c>
      <c r="Z30" s="257" t="str">
        <f t="shared" si="6"/>
        <v>Windsor &amp; Maidenhead</v>
      </c>
      <c r="AA30" s="231"/>
      <c r="AB30" s="27"/>
      <c r="AC30" s="27"/>
      <c r="AD30" s="27"/>
      <c r="AE30" s="27"/>
      <c r="AF30" s="27"/>
      <c r="AG30" s="27"/>
      <c r="AH30" s="27"/>
    </row>
    <row r="31" spans="1:34" ht="11.25" customHeight="1" x14ac:dyDescent="0.2">
      <c r="A31" s="56"/>
      <c r="B31" s="288" t="s">
        <v>21</v>
      </c>
      <c r="C31" s="259"/>
      <c r="D31" s="274">
        <v>13</v>
      </c>
      <c r="E31" s="274">
        <v>11</v>
      </c>
      <c r="F31" s="274">
        <v>15</v>
      </c>
      <c r="G31" s="274">
        <v>15</v>
      </c>
      <c r="H31" s="274">
        <v>19</v>
      </c>
      <c r="I31" s="302">
        <f t="shared" si="0"/>
        <v>0.72727272727272729</v>
      </c>
      <c r="J31" s="275"/>
      <c r="K31" s="276">
        <f>IF(ISBLANK(D31),NA(),D31/Population!C31*10000)</f>
        <v>3.6071032186459488</v>
      </c>
      <c r="L31" s="276">
        <f>IF(ISBLANK(E31),NA(),E31/Population!D31*10000)</f>
        <v>3.0420353982300883</v>
      </c>
      <c r="M31" s="276">
        <f>IF(ISBLANK(F31),NA(),F31/Population!E31*10000)</f>
        <v>4.213483146067416</v>
      </c>
      <c r="N31" s="276">
        <f>IF(ISBLANK(G31),NA(),G31/Population!F31*10000)</f>
        <v>4.1899441340782122</v>
      </c>
      <c r="O31" s="276">
        <f>IF(ISBLANK(H31),NA(),H31/Population!G31*10000)</f>
        <v>5.2486187845303869</v>
      </c>
      <c r="P31" s="442">
        <f>IF(ISBLANK(O31),NA(),RANK(Y31,$Y$13:$Y$31))</f>
        <v>17</v>
      </c>
      <c r="Q31" s="277"/>
      <c r="R31" s="295">
        <v>6.6</v>
      </c>
      <c r="S31" s="278">
        <f t="shared" si="2"/>
        <v>6.6476600000000001</v>
      </c>
      <c r="T31" s="279">
        <f t="shared" si="3"/>
        <v>-1.3990412154696132</v>
      </c>
      <c r="U31" s="105"/>
      <c r="W31" s="236" t="s">
        <v>21</v>
      </c>
      <c r="X31" s="227">
        <v>20</v>
      </c>
      <c r="Y31" s="300">
        <f t="shared" si="5"/>
        <v>5.2486187845303869</v>
      </c>
      <c r="Z31" s="257" t="str">
        <f t="shared" si="6"/>
        <v>Wokingham</v>
      </c>
      <c r="AA31" s="231"/>
      <c r="AB31" s="27"/>
      <c r="AC31" s="27"/>
      <c r="AD31" s="27"/>
      <c r="AE31" s="27"/>
      <c r="AF31" s="27"/>
      <c r="AG31" s="27"/>
      <c r="AH31" s="27"/>
    </row>
    <row r="32" spans="1:34" ht="11.25" customHeight="1" x14ac:dyDescent="0.2">
      <c r="A32" s="56"/>
      <c r="B32" s="289" t="s">
        <v>119</v>
      </c>
      <c r="C32" s="259"/>
      <c r="D32" s="280">
        <v>1115</v>
      </c>
      <c r="E32" s="280">
        <v>1309</v>
      </c>
      <c r="F32" s="280">
        <v>1351</v>
      </c>
      <c r="G32" s="280">
        <v>1369</v>
      </c>
      <c r="H32" s="280">
        <v>1426</v>
      </c>
      <c r="I32" s="286">
        <f t="shared" si="0"/>
        <v>8.9381207028265852E-2</v>
      </c>
      <c r="J32" s="275"/>
      <c r="K32" s="281">
        <f>IF(ISBLANK(D32),NA(),D32/Population!C32*10000)</f>
        <v>6.1425738210665495</v>
      </c>
      <c r="L32" s="281">
        <f>IF(ISBLANK(E32),NA(),E32/Population!D32*10000)</f>
        <v>7.1674971253353776</v>
      </c>
      <c r="M32" s="281">
        <f>IF(ISBLANK(F32),NA(),F32/Population!E32*10000)</f>
        <v>7.2603181427343086</v>
      </c>
      <c r="N32" s="281">
        <f>IF(ISBLANK(G32),NA(),G32/Population!F32*10000)</f>
        <v>7.3106910178361639</v>
      </c>
      <c r="O32" s="281">
        <f>IF(ISBLANK(H32),NA(),H32/Population!G32*10000)</f>
        <v>7.5577697689209238</v>
      </c>
      <c r="P32" s="292" t="s">
        <v>140</v>
      </c>
      <c r="Q32" s="277"/>
      <c r="R32" s="296">
        <v>15.1</v>
      </c>
      <c r="S32" s="282">
        <f t="shared" si="2"/>
        <v>8.4080100000000009</v>
      </c>
      <c r="T32" s="283">
        <f t="shared" si="3"/>
        <v>-0.85024023107907709</v>
      </c>
      <c r="U32" s="105"/>
      <c r="W32" s="231" t="s">
        <v>119</v>
      </c>
      <c r="X32" s="231"/>
      <c r="Y32" s="231"/>
      <c r="Z32" s="231"/>
      <c r="AA32" s="231"/>
      <c r="AB32" s="27"/>
      <c r="AC32" s="27"/>
      <c r="AD32" s="27"/>
      <c r="AE32" s="27"/>
      <c r="AF32" s="27"/>
      <c r="AG32" s="27"/>
      <c r="AH32" s="27"/>
    </row>
    <row r="33" spans="1:34" ht="11.25" customHeight="1" x14ac:dyDescent="0.2">
      <c r="A33" s="40"/>
      <c r="B33" s="290" t="s">
        <v>101</v>
      </c>
      <c r="C33" s="259"/>
      <c r="D33" s="284">
        <v>8831</v>
      </c>
      <c r="E33" s="284">
        <v>9204</v>
      </c>
      <c r="F33" s="284">
        <v>10216</v>
      </c>
      <c r="G33" s="284">
        <v>11088</v>
      </c>
      <c r="H33" s="284">
        <v>10602</v>
      </c>
      <c r="I33" s="287">
        <f t="shared" si="0"/>
        <v>0.15189048239895697</v>
      </c>
      <c r="J33" s="275"/>
      <c r="K33" s="285">
        <f>IF(ISBLANK(D33),NA(),D33/Population!C33*10000)</f>
        <v>8.0192148779092474</v>
      </c>
      <c r="L33" s="285">
        <f>IF(ISBLANK(E33),NA(),E33/Population!D33*10000)</f>
        <v>8.3328806562007713</v>
      </c>
      <c r="M33" s="285">
        <f>IF(ISBLANK(F33),NA(),F33/Population!E33*10000)</f>
        <v>9.008182844243791</v>
      </c>
      <c r="N33" s="285">
        <f>IF(ISBLANK(G33),NA(),G33/Population!F33*10000)</f>
        <v>9.7284492213204654</v>
      </c>
      <c r="O33" s="285">
        <f>IF(ISBLANK(H33),NA(),H33/Population!G33*10000)</f>
        <v>9.2360766275514194</v>
      </c>
      <c r="P33" s="293" t="s">
        <v>140</v>
      </c>
      <c r="Q33" s="277"/>
      <c r="R33" s="297">
        <v>21.8</v>
      </c>
      <c r="S33" s="263" t="s">
        <v>140</v>
      </c>
      <c r="T33" s="264" t="s">
        <v>140</v>
      </c>
      <c r="U33" s="105"/>
      <c r="W33" s="231" t="s">
        <v>101</v>
      </c>
      <c r="X33" s="231"/>
      <c r="Y33" s="231"/>
      <c r="Z33" s="231"/>
      <c r="AA33" s="231"/>
      <c r="AB33" s="27"/>
      <c r="AC33" s="27"/>
      <c r="AD33" s="27"/>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K35" s="98"/>
      <c r="L35" s="90"/>
      <c r="M35" s="90"/>
      <c r="N35" s="90"/>
      <c r="O35" s="90"/>
      <c r="P35" s="90"/>
      <c r="Q35" s="90"/>
      <c r="R35" s="90"/>
      <c r="S35" s="90"/>
      <c r="T35" s="90"/>
      <c r="U35" s="105"/>
      <c r="W35" s="230"/>
      <c r="X35" s="230"/>
      <c r="Y35" s="231"/>
      <c r="Z35" s="231"/>
      <c r="AA35" s="231"/>
      <c r="AB35" s="27"/>
      <c r="AC35" s="27"/>
      <c r="AD35" s="27"/>
      <c r="AE35" s="27"/>
      <c r="AF35" s="27"/>
      <c r="AG35" s="27"/>
      <c r="AH35" s="27"/>
    </row>
    <row r="36" spans="1:34"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383"/>
      <c r="J51" s="383"/>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383"/>
      <c r="J52" s="383"/>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384"/>
      <c r="J53" s="384"/>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c r="X76" s="467"/>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4" ht="11.25" customHeight="1" x14ac:dyDescent="0.2">
      <c r="A81" s="40"/>
      <c r="K81" s="98"/>
      <c r="L81" s="90"/>
      <c r="M81" s="90"/>
      <c r="N81" s="90"/>
      <c r="O81" s="90"/>
      <c r="P81" s="90"/>
      <c r="Q81" s="90"/>
      <c r="R81" s="90"/>
      <c r="S81" s="90"/>
      <c r="T81" s="90"/>
      <c r="U81" s="105"/>
      <c r="X81" s="233" t="s">
        <v>92</v>
      </c>
      <c r="Y81" s="233" t="s">
        <v>93</v>
      </c>
    </row>
    <row r="82" spans="1:34" ht="11.25" customHeight="1" x14ac:dyDescent="0.2">
      <c r="A82" s="40"/>
      <c r="K82" s="98"/>
      <c r="L82" s="90"/>
      <c r="M82" s="90"/>
      <c r="N82" s="90"/>
      <c r="O82" s="90"/>
      <c r="P82" s="90"/>
      <c r="Q82" s="90"/>
      <c r="R82" s="90"/>
      <c r="S82" s="90"/>
      <c r="T82" s="90"/>
      <c r="U82" s="105"/>
      <c r="W82" s="237" t="str">
        <f>L84</f>
        <v>National Trend 2013</v>
      </c>
      <c r="X82" s="694">
        <v>0.20710000000000001</v>
      </c>
      <c r="Y82" s="694">
        <v>5.2808000000000002</v>
      </c>
      <c r="Z82" s="245">
        <v>0</v>
      </c>
      <c r="AA82" s="245">
        <f>(Z82*X82)+Y82</f>
        <v>5.2808000000000002</v>
      </c>
    </row>
    <row r="83" spans="1:34" ht="11.25" customHeight="1" x14ac:dyDescent="0.2">
      <c r="A83" s="40"/>
      <c r="K83" s="98"/>
      <c r="L83" s="90"/>
      <c r="M83" s="90"/>
      <c r="N83" s="90"/>
      <c r="O83" s="90"/>
      <c r="P83" s="90"/>
      <c r="Q83" s="90"/>
      <c r="R83" s="90"/>
      <c r="S83" s="90"/>
      <c r="T83" s="90"/>
      <c r="U83" s="105"/>
      <c r="W83" s="238" t="str">
        <f>"y = "&amp;X82&amp;"x + "&amp;Y82</f>
        <v>y = 0.2071x + 5.2808</v>
      </c>
      <c r="X83" s="695"/>
      <c r="Y83" s="695"/>
      <c r="Z83" s="246">
        <v>40</v>
      </c>
      <c r="AA83" s="245">
        <f>(Z83*X82)+Y82</f>
        <v>13.564800000000002</v>
      </c>
    </row>
    <row r="84" spans="1:34" ht="11.25" customHeight="1" x14ac:dyDescent="0.2">
      <c r="A84" s="40"/>
      <c r="K84" s="74"/>
      <c r="L84" s="720" t="s">
        <v>113</v>
      </c>
      <c r="M84" s="721"/>
      <c r="N84" s="721"/>
      <c r="O84" s="721"/>
      <c r="P84" s="301"/>
      <c r="Q84" s="720" t="s">
        <v>216</v>
      </c>
      <c r="R84" s="731"/>
      <c r="S84" s="731"/>
      <c r="T84" s="731"/>
      <c r="U84" s="105"/>
      <c r="W84" s="237" t="str">
        <f>Q84</f>
        <v>South East LA Trend 2014</v>
      </c>
      <c r="X84" s="692">
        <v>0.46060000000000001</v>
      </c>
      <c r="Y84" s="692">
        <v>0.66300000000000003</v>
      </c>
      <c r="Z84" s="245">
        <v>0</v>
      </c>
      <c r="AA84" s="245">
        <f>(Z84*X84)+Y84</f>
        <v>0.66300000000000003</v>
      </c>
    </row>
    <row r="85" spans="1:34" ht="11.25" customHeight="1" x14ac:dyDescent="0.2">
      <c r="A85" s="40"/>
      <c r="K85" s="385"/>
      <c r="L85" s="732" t="str">
        <f>Y5</f>
        <v>Selected LA- (none)</v>
      </c>
      <c r="M85" s="721"/>
      <c r="N85" s="721"/>
      <c r="O85" s="721"/>
      <c r="P85" s="721"/>
      <c r="Q85" s="721"/>
      <c r="R85" s="721"/>
      <c r="S85" s="721"/>
      <c r="T85" s="721"/>
      <c r="U85" s="105"/>
      <c r="W85" s="238" t="str">
        <f>"y = "&amp;X84&amp;"x + "&amp;Y84</f>
        <v>y = 0.4606x + 0.663</v>
      </c>
      <c r="X85" s="698"/>
      <c r="Y85" s="698"/>
      <c r="Z85" s="246">
        <v>40</v>
      </c>
      <c r="AA85" s="245">
        <f>(Z85*X84)+Y84</f>
        <v>19.087</v>
      </c>
    </row>
    <row r="86" spans="1:34"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4"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4"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4" ht="15" customHeight="1" x14ac:dyDescent="0.2">
      <c r="L89" s="28"/>
      <c r="M89" s="28"/>
      <c r="N89" s="28"/>
      <c r="O89" s="28"/>
      <c r="P89" s="28"/>
      <c r="Q89" s="28"/>
      <c r="R89" s="28"/>
      <c r="S89" s="28"/>
      <c r="T89" s="28"/>
      <c r="X89" s="229"/>
    </row>
    <row r="90" spans="1:34"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4" ht="11.25" customHeight="1" x14ac:dyDescent="0.2">
      <c r="Q91" s="28"/>
      <c r="R91" s="28"/>
      <c r="S91" s="28"/>
      <c r="T91" s="28"/>
      <c r="X91" s="229"/>
    </row>
    <row r="92" spans="1:34" ht="21" customHeight="1" thickBot="1" x14ac:dyDescent="0.25">
      <c r="X92" s="229"/>
    </row>
    <row r="93" spans="1:34"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4"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4" s="30" customFormat="1" ht="11.25" customHeight="1" x14ac:dyDescent="0.2">
      <c r="A95" s="42"/>
      <c r="B95" s="729"/>
      <c r="C95" s="729"/>
      <c r="D95" s="635"/>
      <c r="E95" s="635"/>
      <c r="F95" s="635"/>
      <c r="G95" s="635"/>
      <c r="H95" s="635"/>
      <c r="I95" s="382"/>
      <c r="J95" s="382"/>
      <c r="K95" s="386"/>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4" ht="21" customHeight="1" x14ac:dyDescent="0.2">
      <c r="A96" s="40"/>
      <c r="B96" s="635"/>
      <c r="C96" s="635"/>
      <c r="D96" s="635"/>
      <c r="E96" s="635"/>
      <c r="F96" s="635"/>
      <c r="G96" s="635"/>
      <c r="H96" s="635"/>
      <c r="I96" s="382"/>
      <c r="J96" s="382"/>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7">IF(W12=$X$5,I12,"")</f>
        <v/>
      </c>
      <c r="X98" s="236" t="e">
        <f t="shared" ref="X98:X119" si="8">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7"/>
        <v/>
      </c>
      <c r="X99" s="236" t="e">
        <f t="shared" si="8"/>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7"/>
        <v/>
      </c>
      <c r="X100" s="236" t="e">
        <f t="shared" si="8"/>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7"/>
        <v/>
      </c>
      <c r="X101" s="236" t="e">
        <f t="shared" si="8"/>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7"/>
        <v/>
      </c>
      <c r="X102" s="236" t="e">
        <f t="shared" si="8"/>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7"/>
        <v/>
      </c>
      <c r="X103" s="236" t="e">
        <f t="shared" si="8"/>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7"/>
        <v/>
      </c>
      <c r="X104" s="236" t="e">
        <f t="shared" si="8"/>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 t="shared" si="7"/>
        <v/>
      </c>
      <c r="X105" s="236" t="e">
        <f t="shared" si="8"/>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7"/>
        <v/>
      </c>
      <c r="X106" s="236" t="e">
        <f t="shared" si="8"/>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7"/>
        <v/>
      </c>
      <c r="X107" s="236" t="e">
        <f t="shared" si="8"/>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7"/>
        <v/>
      </c>
      <c r="X108" s="236" t="e">
        <f t="shared" si="8"/>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7"/>
        <v/>
      </c>
      <c r="X109" s="236" t="e">
        <f t="shared" si="8"/>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7"/>
        <v/>
      </c>
      <c r="X110" s="236" t="e">
        <f t="shared" si="8"/>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7"/>
        <v/>
      </c>
      <c r="X111" s="236" t="e">
        <f t="shared" si="8"/>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7"/>
        <v/>
      </c>
      <c r="X112" s="236" t="e">
        <f t="shared" si="8"/>
        <v>#N/A</v>
      </c>
    </row>
    <row r="113" spans="1:34"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7"/>
        <v/>
      </c>
      <c r="X113" s="236" t="e">
        <f t="shared" si="8"/>
        <v>#N/A</v>
      </c>
    </row>
    <row r="114" spans="1:34"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7"/>
        <v/>
      </c>
      <c r="X114" s="236" t="e">
        <f t="shared" si="8"/>
        <v>#N/A</v>
      </c>
    </row>
    <row r="115" spans="1:34"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7"/>
        <v/>
      </c>
      <c r="X115" s="236" t="e">
        <f t="shared" si="8"/>
        <v>#N/A</v>
      </c>
    </row>
    <row r="116" spans="1:34"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7"/>
        <v/>
      </c>
      <c r="X116" s="236" t="e">
        <f t="shared" si="8"/>
        <v>#N/A</v>
      </c>
    </row>
    <row r="117" spans="1:34"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7"/>
        <v/>
      </c>
      <c r="X117" s="236" t="e">
        <f t="shared" si="8"/>
        <v>#N/A</v>
      </c>
    </row>
    <row r="118" spans="1:34"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7"/>
        <v/>
      </c>
      <c r="X118" s="236" t="e">
        <f t="shared" si="8"/>
        <v>#N/A</v>
      </c>
    </row>
    <row r="119" spans="1:34"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7"/>
        <v/>
      </c>
      <c r="X119" s="236" t="e">
        <f t="shared" si="8"/>
        <v>#N/A</v>
      </c>
    </row>
    <row r="120" spans="1:34"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4"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4"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5"/>
      <c r="AE122" s="28"/>
      <c r="AF122" s="27"/>
      <c r="AG122" s="27"/>
      <c r="AH122" s="27"/>
    </row>
    <row r="123" spans="1:34"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5"/>
      <c r="AE123" s="28"/>
      <c r="AF123" s="27"/>
      <c r="AG123" s="27"/>
      <c r="AH123" s="27"/>
    </row>
    <row r="124" spans="1:34"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5"/>
      <c r="AE124" s="28"/>
      <c r="AF124" s="27"/>
      <c r="AG124" s="27"/>
      <c r="AH124" s="27"/>
    </row>
    <row r="125" spans="1:34"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5"/>
      <c r="AE125" s="28"/>
      <c r="AF125" s="27"/>
      <c r="AG125" s="27"/>
      <c r="AH125" s="27"/>
    </row>
    <row r="126" spans="1:34"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5"/>
      <c r="AE126" s="28"/>
      <c r="AF126" s="27"/>
      <c r="AG126" s="27"/>
      <c r="AH126" s="27"/>
    </row>
    <row r="127" spans="1:34"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5"/>
      <c r="AE127" s="28"/>
      <c r="AF127" s="27"/>
      <c r="AG127" s="27"/>
      <c r="AH127" s="27"/>
    </row>
    <row r="128" spans="1:34"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5"/>
      <c r="AE128" s="28"/>
      <c r="AF128" s="27"/>
      <c r="AG128" s="27"/>
      <c r="AH128" s="27"/>
    </row>
    <row r="129" spans="1:35"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5"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5"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5"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5" s="91" customFormat="1" ht="11.25" customHeight="1" x14ac:dyDescent="0.2">
      <c r="K133" s="85"/>
      <c r="V133" s="148"/>
      <c r="W133" s="239"/>
      <c r="X133" s="239"/>
      <c r="Y133" s="239"/>
      <c r="Z133" s="239"/>
      <c r="AA133" s="239"/>
      <c r="AB133" s="149"/>
      <c r="AC133" s="149"/>
      <c r="AD133" s="150"/>
      <c r="AE133" s="149"/>
      <c r="AF133" s="149"/>
    </row>
    <row r="134" spans="1:35" s="91" customFormat="1" ht="11.25" customHeight="1" x14ac:dyDescent="0.2">
      <c r="A134" s="90"/>
      <c r="B134" s="90"/>
      <c r="C134" s="90"/>
      <c r="D134" s="90"/>
      <c r="E134" s="90"/>
      <c r="F134" s="90"/>
      <c r="K134" s="85"/>
      <c r="V134" s="148"/>
      <c r="W134" s="239"/>
      <c r="X134" s="239"/>
      <c r="Y134" s="239"/>
      <c r="Z134" s="239"/>
      <c r="AA134" s="239"/>
      <c r="AB134" s="149"/>
      <c r="AC134" s="149"/>
      <c r="AD134" s="150"/>
      <c r="AE134" s="149"/>
      <c r="AF134" s="149"/>
    </row>
    <row r="135" spans="1:35" s="91" customFormat="1" ht="11.25" customHeight="1" x14ac:dyDescent="0.2">
      <c r="A135" s="90"/>
      <c r="B135" s="662" t="s">
        <v>121</v>
      </c>
      <c r="C135" s="411"/>
      <c r="D135" s="102"/>
      <c r="E135" s="102"/>
      <c r="F135" s="90"/>
      <c r="K135" s="85"/>
      <c r="V135" s="148"/>
      <c r="W135" s="239"/>
      <c r="X135" s="239"/>
      <c r="Y135" s="239"/>
      <c r="Z135" s="239"/>
      <c r="AA135" s="239"/>
      <c r="AB135" s="149"/>
      <c r="AC135" s="149"/>
      <c r="AD135" s="150"/>
      <c r="AE135" s="149"/>
      <c r="AF135" s="149"/>
    </row>
    <row r="136" spans="1:35" s="91" customFormat="1" ht="11.25" customHeight="1" x14ac:dyDescent="0.2">
      <c r="A136" s="90"/>
      <c r="B136" s="663"/>
      <c r="C136" s="412"/>
      <c r="D136" s="90"/>
      <c r="E136" s="90"/>
      <c r="F136" s="90"/>
      <c r="K136" s="85"/>
      <c r="V136" s="148"/>
      <c r="W136" s="239"/>
      <c r="X136" s="239"/>
      <c r="Y136" s="239"/>
      <c r="Z136" s="239"/>
      <c r="AA136" s="239"/>
      <c r="AB136" s="149"/>
      <c r="AC136" s="149"/>
      <c r="AD136" s="150"/>
      <c r="AE136" s="149"/>
      <c r="AF136" s="149"/>
    </row>
    <row r="137" spans="1:35" s="91" customFormat="1" ht="11.25" customHeight="1" x14ac:dyDescent="0.2">
      <c r="A137" s="90"/>
      <c r="B137" s="653" t="s">
        <v>122</v>
      </c>
      <c r="C137" s="653"/>
      <c r="D137" s="654"/>
      <c r="E137" s="654"/>
      <c r="F137" s="654"/>
      <c r="K137" s="85"/>
      <c r="V137" s="148"/>
      <c r="W137" s="239"/>
      <c r="X137" s="239"/>
      <c r="Y137" s="239"/>
      <c r="Z137" s="239"/>
      <c r="AA137" s="239"/>
      <c r="AB137" s="149"/>
      <c r="AC137" s="149"/>
      <c r="AD137" s="150"/>
      <c r="AE137" s="149"/>
      <c r="AF137" s="149"/>
    </row>
    <row r="138" spans="1:35" s="91" customFormat="1" ht="11.25" customHeight="1" x14ac:dyDescent="0.2">
      <c r="A138" s="90"/>
      <c r="B138" s="653"/>
      <c r="C138" s="653"/>
      <c r="D138" s="654"/>
      <c r="E138" s="654"/>
      <c r="F138" s="654"/>
      <c r="K138" s="85"/>
      <c r="V138" s="148"/>
      <c r="W138" s="239"/>
      <c r="X138" s="239"/>
      <c r="Y138" s="239"/>
      <c r="Z138" s="239"/>
      <c r="AA138" s="239"/>
      <c r="AB138" s="149"/>
      <c r="AC138" s="149"/>
      <c r="AD138" s="150"/>
      <c r="AE138" s="149"/>
      <c r="AF138" s="149"/>
      <c r="AG138" s="142"/>
      <c r="AH138" s="142"/>
      <c r="AI138" s="142"/>
    </row>
    <row r="139" spans="1:35" s="91" customFormat="1" ht="11.25" customHeight="1" x14ac:dyDescent="0.2">
      <c r="A139" s="90"/>
      <c r="B139" s="653" t="s">
        <v>28</v>
      </c>
      <c r="C139" s="653"/>
      <c r="D139" s="654"/>
      <c r="E139" s="654"/>
      <c r="F139" s="654"/>
      <c r="K139" s="85"/>
      <c r="V139" s="148"/>
      <c r="W139" s="239"/>
      <c r="X139" s="239"/>
      <c r="Y139" s="239"/>
      <c r="Z139" s="239"/>
      <c r="AA139" s="239"/>
      <c r="AB139" s="149"/>
      <c r="AC139" s="149"/>
      <c r="AD139" s="150"/>
      <c r="AE139" s="149"/>
      <c r="AF139" s="149"/>
    </row>
    <row r="140" spans="1:35" s="91" customFormat="1" ht="11.25" customHeight="1" x14ac:dyDescent="0.2">
      <c r="A140" s="90"/>
      <c r="B140" s="653"/>
      <c r="C140" s="653"/>
      <c r="D140" s="654"/>
      <c r="E140" s="654"/>
      <c r="F140" s="654"/>
      <c r="K140" s="85"/>
      <c r="V140" s="148"/>
      <c r="W140" s="239"/>
      <c r="X140" s="239"/>
      <c r="Y140" s="239"/>
      <c r="Z140" s="239"/>
      <c r="AA140" s="239"/>
      <c r="AB140" s="149"/>
      <c r="AC140" s="149"/>
      <c r="AD140" s="150"/>
      <c r="AE140" s="149"/>
      <c r="AF140" s="149"/>
    </row>
    <row r="141" spans="1:35" s="91" customFormat="1" ht="11.25" customHeight="1" x14ac:dyDescent="0.2">
      <c r="A141" s="90"/>
      <c r="B141" s="653" t="s">
        <v>29</v>
      </c>
      <c r="C141" s="653"/>
      <c r="D141" s="654"/>
      <c r="E141" s="654"/>
      <c r="F141" s="654"/>
      <c r="K141" s="85"/>
      <c r="V141" s="148"/>
      <c r="W141" s="239"/>
      <c r="X141" s="239"/>
      <c r="Y141" s="239"/>
      <c r="Z141" s="239"/>
      <c r="AA141" s="239"/>
      <c r="AB141" s="149"/>
      <c r="AC141" s="149"/>
      <c r="AD141" s="150"/>
      <c r="AE141" s="149"/>
      <c r="AF141" s="149"/>
    </row>
    <row r="142" spans="1:35" s="91" customFormat="1" ht="11.25" customHeight="1" x14ac:dyDescent="0.2">
      <c r="A142" s="90"/>
      <c r="B142" s="653"/>
      <c r="C142" s="653"/>
      <c r="D142" s="654"/>
      <c r="E142" s="654"/>
      <c r="F142" s="654"/>
      <c r="K142" s="85"/>
      <c r="V142" s="148"/>
      <c r="W142" s="239"/>
      <c r="X142" s="239"/>
      <c r="Y142" s="239"/>
      <c r="Z142" s="239"/>
      <c r="AA142" s="239"/>
      <c r="AB142" s="149"/>
      <c r="AC142" s="149"/>
      <c r="AD142" s="150"/>
      <c r="AE142" s="149"/>
      <c r="AF142" s="149"/>
    </row>
    <row r="143" spans="1:35" s="91" customFormat="1" ht="11.25" customHeight="1" x14ac:dyDescent="0.2">
      <c r="A143" s="90"/>
      <c r="B143" s="653" t="s">
        <v>151</v>
      </c>
      <c r="C143" s="653"/>
      <c r="D143" s="654"/>
      <c r="E143" s="654"/>
      <c r="F143" s="654"/>
      <c r="K143" s="85"/>
      <c r="V143" s="148"/>
      <c r="W143" s="239"/>
      <c r="X143" s="239"/>
      <c r="Y143" s="239"/>
      <c r="Z143" s="239"/>
      <c r="AA143" s="239"/>
      <c r="AB143" s="149"/>
      <c r="AC143" s="149"/>
      <c r="AD143" s="150"/>
      <c r="AE143" s="149"/>
      <c r="AF143" s="149"/>
    </row>
    <row r="144" spans="1:35" s="91" customFormat="1" ht="11.25" customHeight="1" x14ac:dyDescent="0.2">
      <c r="A144" s="90"/>
      <c r="B144" s="653"/>
      <c r="C144" s="653"/>
      <c r="D144" s="654"/>
      <c r="E144" s="654"/>
      <c r="F144" s="654"/>
      <c r="K144" s="85"/>
      <c r="V144" s="148"/>
      <c r="W144" s="239"/>
      <c r="X144" s="239"/>
      <c r="Y144" s="239"/>
      <c r="Z144" s="239"/>
      <c r="AA144" s="239"/>
      <c r="AB144" s="149"/>
      <c r="AC144" s="149"/>
      <c r="AD144" s="150"/>
      <c r="AE144" s="149"/>
      <c r="AF144" s="149"/>
    </row>
    <row r="145" spans="1:32" s="91" customFormat="1" ht="11.25" customHeight="1" x14ac:dyDescent="0.2">
      <c r="A145" s="90"/>
      <c r="B145" s="653" t="s">
        <v>41</v>
      </c>
      <c r="C145" s="653"/>
      <c r="D145" s="654"/>
      <c r="E145" s="654"/>
      <c r="F145" s="654"/>
      <c r="K145" s="85"/>
      <c r="V145" s="148"/>
      <c r="W145" s="239"/>
      <c r="X145" s="239"/>
      <c r="Y145" s="239"/>
      <c r="Z145" s="239"/>
      <c r="AA145" s="239"/>
      <c r="AB145" s="149"/>
      <c r="AC145" s="149"/>
      <c r="AD145" s="150"/>
      <c r="AE145" s="149"/>
      <c r="AF145" s="149"/>
    </row>
    <row r="146" spans="1:32" s="91" customFormat="1" ht="11.25" customHeight="1" x14ac:dyDescent="0.2">
      <c r="A146" s="90"/>
      <c r="B146" s="653"/>
      <c r="C146" s="653"/>
      <c r="D146" s="654"/>
      <c r="E146" s="654"/>
      <c r="F146" s="654"/>
      <c r="K146" s="85"/>
      <c r="V146" s="148"/>
      <c r="W146" s="239"/>
      <c r="X146" s="239"/>
      <c r="Y146" s="239"/>
      <c r="Z146" s="239"/>
      <c r="AA146" s="239"/>
      <c r="AB146" s="149"/>
      <c r="AC146" s="149"/>
      <c r="AD146" s="150"/>
      <c r="AE146" s="149"/>
      <c r="AF146" s="149"/>
    </row>
    <row r="147" spans="1:32" s="91" customFormat="1" ht="11.25" customHeight="1" x14ac:dyDescent="0.2">
      <c r="A147" s="90"/>
      <c r="B147" s="653" t="s">
        <v>35</v>
      </c>
      <c r="C147" s="653"/>
      <c r="D147" s="654"/>
      <c r="E147" s="654"/>
      <c r="F147" s="654"/>
      <c r="K147" s="85"/>
      <c r="V147" s="148"/>
      <c r="W147" s="239"/>
      <c r="X147" s="239"/>
      <c r="Y147" s="239"/>
      <c r="Z147" s="239"/>
      <c r="AA147" s="239"/>
      <c r="AB147" s="149"/>
      <c r="AC147" s="149"/>
      <c r="AD147" s="150"/>
      <c r="AE147" s="149"/>
      <c r="AF147" s="149"/>
    </row>
    <row r="148" spans="1:32" s="91" customFormat="1" ht="11.25" customHeight="1" x14ac:dyDescent="0.2">
      <c r="A148" s="90"/>
      <c r="B148" s="653"/>
      <c r="C148" s="653"/>
      <c r="D148" s="654"/>
      <c r="E148" s="654"/>
      <c r="F148" s="654"/>
      <c r="K148" s="85"/>
      <c r="V148" s="148"/>
      <c r="W148" s="239"/>
      <c r="X148" s="239"/>
      <c r="Y148" s="239"/>
      <c r="Z148" s="239"/>
      <c r="AA148" s="239"/>
      <c r="AB148" s="149"/>
      <c r="AC148" s="149"/>
      <c r="AD148" s="150"/>
      <c r="AE148" s="149"/>
      <c r="AF148" s="149"/>
    </row>
    <row r="149" spans="1:32" s="91" customFormat="1" ht="11.25" customHeight="1" x14ac:dyDescent="0.2">
      <c r="A149" s="90"/>
      <c r="B149" s="653" t="s">
        <v>54</v>
      </c>
      <c r="C149" s="653"/>
      <c r="D149" s="654"/>
      <c r="E149" s="654"/>
      <c r="F149" s="654"/>
      <c r="K149" s="85"/>
      <c r="V149" s="148"/>
      <c r="W149" s="239"/>
      <c r="X149" s="239"/>
      <c r="Y149" s="239"/>
      <c r="Z149" s="239"/>
      <c r="AA149" s="239"/>
      <c r="AB149" s="149"/>
      <c r="AC149" s="149"/>
      <c r="AD149" s="150"/>
      <c r="AE149" s="149"/>
      <c r="AF149" s="149"/>
    </row>
    <row r="150" spans="1:32" s="91" customFormat="1" ht="11.25" customHeight="1" x14ac:dyDescent="0.2">
      <c r="A150" s="90"/>
      <c r="B150" s="653"/>
      <c r="C150" s="653"/>
      <c r="D150" s="654"/>
      <c r="E150" s="654"/>
      <c r="F150" s="654"/>
      <c r="K150" s="85"/>
      <c r="V150" s="148"/>
      <c r="W150" s="239"/>
      <c r="X150" s="239"/>
      <c r="Y150" s="239"/>
      <c r="Z150" s="239"/>
      <c r="AA150" s="239"/>
      <c r="AB150" s="149"/>
      <c r="AC150" s="149"/>
      <c r="AD150" s="150"/>
      <c r="AE150" s="149"/>
      <c r="AF150" s="149"/>
    </row>
    <row r="151" spans="1:32" s="91" customFormat="1" ht="11.25" customHeight="1" x14ac:dyDescent="0.2">
      <c r="A151" s="90"/>
      <c r="B151" s="653" t="s">
        <v>30</v>
      </c>
      <c r="C151" s="653"/>
      <c r="D151" s="654"/>
      <c r="E151" s="654"/>
      <c r="F151" s="654"/>
      <c r="K151" s="85"/>
      <c r="V151" s="148"/>
      <c r="W151" s="239"/>
      <c r="X151" s="239"/>
      <c r="Y151" s="239"/>
      <c r="Z151" s="239"/>
      <c r="AA151" s="239"/>
      <c r="AB151" s="149"/>
      <c r="AC151" s="149"/>
      <c r="AD151" s="150"/>
      <c r="AE151" s="149"/>
      <c r="AF151" s="149"/>
    </row>
    <row r="152" spans="1:32" s="91" customFormat="1" ht="11.25" customHeight="1" x14ac:dyDescent="0.2">
      <c r="A152" s="90"/>
      <c r="B152" s="653"/>
      <c r="C152" s="653"/>
      <c r="D152" s="654"/>
      <c r="E152" s="654"/>
      <c r="F152" s="654"/>
      <c r="K152" s="85"/>
      <c r="V152" s="148"/>
      <c r="W152" s="239"/>
      <c r="X152" s="239"/>
      <c r="Y152" s="239"/>
      <c r="Z152" s="239"/>
      <c r="AA152" s="239"/>
      <c r="AB152" s="149"/>
      <c r="AC152" s="149"/>
      <c r="AD152" s="150"/>
      <c r="AE152" s="149"/>
      <c r="AF152" s="149"/>
    </row>
    <row r="153" spans="1:32" s="91" customFormat="1" ht="11.25" customHeight="1" x14ac:dyDescent="0.2">
      <c r="A153" s="90"/>
      <c r="B153" s="653" t="s">
        <v>31</v>
      </c>
      <c r="C153" s="653"/>
      <c r="D153" s="664"/>
      <c r="E153" s="664"/>
      <c r="F153" s="664"/>
      <c r="G153" s="617"/>
      <c r="K153" s="85"/>
      <c r="V153" s="148"/>
      <c r="W153" s="239"/>
      <c r="X153" s="239"/>
      <c r="Y153" s="239"/>
      <c r="Z153" s="239"/>
      <c r="AA153" s="239"/>
      <c r="AB153" s="149"/>
      <c r="AC153" s="149"/>
      <c r="AD153" s="150"/>
      <c r="AE153" s="149"/>
      <c r="AF153" s="149"/>
    </row>
    <row r="154" spans="1:32" s="91" customFormat="1" ht="11.25" customHeight="1" x14ac:dyDescent="0.2">
      <c r="A154" s="90"/>
      <c r="B154" s="664"/>
      <c r="C154" s="664"/>
      <c r="D154" s="664"/>
      <c r="E154" s="664"/>
      <c r="F154" s="664"/>
      <c r="G154" s="617"/>
      <c r="K154" s="85"/>
      <c r="V154" s="148"/>
      <c r="W154" s="239"/>
      <c r="X154" s="239"/>
      <c r="Y154" s="239"/>
      <c r="Z154" s="239"/>
      <c r="AA154" s="239"/>
      <c r="AB154" s="149"/>
      <c r="AC154" s="149"/>
      <c r="AD154" s="150"/>
      <c r="AE154" s="149"/>
      <c r="AF154" s="149"/>
    </row>
    <row r="155" spans="1:32" s="91" customFormat="1" ht="11.25" customHeight="1" x14ac:dyDescent="0.2">
      <c r="A155" s="90"/>
      <c r="B155" s="653" t="s">
        <v>32</v>
      </c>
      <c r="C155" s="653"/>
      <c r="D155" s="654"/>
      <c r="E155" s="654"/>
      <c r="F155" s="654"/>
      <c r="K155" s="85"/>
      <c r="V155" s="148"/>
      <c r="W155" s="239"/>
      <c r="X155" s="239"/>
      <c r="Y155" s="239"/>
      <c r="Z155" s="239"/>
      <c r="AA155" s="239"/>
      <c r="AB155" s="149"/>
      <c r="AC155" s="149"/>
      <c r="AD155" s="150"/>
      <c r="AE155" s="149"/>
      <c r="AF155" s="149"/>
    </row>
    <row r="156" spans="1:32" s="91" customFormat="1" ht="11.25" customHeight="1" x14ac:dyDescent="0.2">
      <c r="A156" s="90"/>
      <c r="B156" s="653"/>
      <c r="C156" s="653"/>
      <c r="D156" s="654"/>
      <c r="E156" s="654"/>
      <c r="F156" s="654"/>
      <c r="K156" s="85"/>
      <c r="V156" s="148"/>
      <c r="W156" s="239"/>
      <c r="X156" s="239"/>
      <c r="Y156" s="239"/>
      <c r="Z156" s="239"/>
      <c r="AA156" s="239"/>
      <c r="AB156" s="149"/>
      <c r="AC156" s="149"/>
      <c r="AD156" s="150"/>
      <c r="AE156" s="149"/>
      <c r="AF156" s="149"/>
    </row>
    <row r="157" spans="1:32" s="91" customFormat="1" ht="11.25" customHeight="1" x14ac:dyDescent="0.2">
      <c r="A157" s="90"/>
      <c r="B157" s="653" t="s">
        <v>55</v>
      </c>
      <c r="C157" s="653"/>
      <c r="D157" s="654"/>
      <c r="E157" s="654"/>
      <c r="F157" s="654"/>
      <c r="K157" s="85"/>
      <c r="V157" s="148"/>
      <c r="W157" s="239"/>
      <c r="X157" s="239"/>
      <c r="Y157" s="239"/>
      <c r="Z157" s="239"/>
      <c r="AA157" s="239"/>
      <c r="AB157" s="149"/>
      <c r="AC157" s="149"/>
      <c r="AD157" s="150"/>
      <c r="AE157" s="149"/>
      <c r="AF157" s="149"/>
    </row>
    <row r="158" spans="1:32" s="91" customFormat="1" ht="11.25" customHeight="1" x14ac:dyDescent="0.2">
      <c r="A158" s="90"/>
      <c r="B158" s="653"/>
      <c r="C158" s="653"/>
      <c r="D158" s="654"/>
      <c r="E158" s="654"/>
      <c r="F158" s="654"/>
      <c r="K158" s="85"/>
      <c r="V158" s="148"/>
      <c r="W158" s="239"/>
      <c r="X158" s="239"/>
      <c r="Y158" s="239"/>
      <c r="Z158" s="239"/>
      <c r="AA158" s="239"/>
      <c r="AB158" s="149"/>
      <c r="AC158" s="149"/>
      <c r="AD158" s="150"/>
      <c r="AE158" s="149"/>
      <c r="AF158" s="149"/>
    </row>
    <row r="159" spans="1:32" s="91" customFormat="1" ht="11.25" customHeight="1" x14ac:dyDescent="0.2">
      <c r="A159" s="90"/>
      <c r="B159" s="653" t="s">
        <v>33</v>
      </c>
      <c r="C159" s="653"/>
      <c r="D159" s="654"/>
      <c r="E159" s="654"/>
      <c r="F159" s="654"/>
      <c r="K159" s="85"/>
      <c r="V159" s="148"/>
      <c r="W159" s="239"/>
      <c r="X159" s="239"/>
      <c r="Y159" s="239"/>
      <c r="Z159" s="239"/>
      <c r="AA159" s="239"/>
      <c r="AB159" s="149"/>
      <c r="AC159" s="149"/>
      <c r="AD159" s="150"/>
      <c r="AE159" s="149"/>
      <c r="AF159" s="149"/>
    </row>
    <row r="160" spans="1:32" s="91" customFormat="1" ht="11.25" customHeight="1" x14ac:dyDescent="0.2">
      <c r="A160" s="90"/>
      <c r="B160" s="653"/>
      <c r="C160" s="653"/>
      <c r="D160" s="654"/>
      <c r="E160" s="654"/>
      <c r="F160" s="654"/>
      <c r="K160" s="85"/>
      <c r="V160" s="148"/>
      <c r="W160" s="239"/>
      <c r="X160" s="239"/>
      <c r="Y160" s="239"/>
      <c r="Z160" s="239"/>
      <c r="AA160" s="239"/>
      <c r="AB160" s="149"/>
      <c r="AC160" s="149"/>
      <c r="AD160" s="150"/>
      <c r="AE160" s="149"/>
      <c r="AF160" s="149"/>
    </row>
    <row r="161" spans="1:35" s="91" customFormat="1" ht="11.25" customHeight="1" x14ac:dyDescent="0.2">
      <c r="A161" s="90"/>
      <c r="B161" s="653" t="s">
        <v>126</v>
      </c>
      <c r="C161" s="653"/>
      <c r="D161" s="654"/>
      <c r="E161" s="654"/>
      <c r="F161" s="654"/>
      <c r="K161" s="85"/>
      <c r="V161" s="148"/>
      <c r="W161" s="239"/>
      <c r="X161" s="239"/>
      <c r="Y161" s="239"/>
      <c r="Z161" s="239"/>
      <c r="AA161" s="239"/>
      <c r="AB161" s="149"/>
      <c r="AC161" s="149"/>
      <c r="AD161" s="150"/>
      <c r="AE161" s="149"/>
      <c r="AF161" s="149"/>
    </row>
    <row r="162" spans="1:35" s="91" customFormat="1" ht="11.25" customHeight="1" x14ac:dyDescent="0.2">
      <c r="B162" s="653"/>
      <c r="C162" s="653"/>
      <c r="D162" s="654"/>
      <c r="E162" s="654"/>
      <c r="F162" s="654"/>
      <c r="K162" s="85"/>
      <c r="V162" s="148"/>
      <c r="W162" s="239"/>
      <c r="X162" s="239"/>
      <c r="Y162" s="239"/>
      <c r="Z162" s="239"/>
      <c r="AA162" s="239"/>
      <c r="AB162" s="149"/>
      <c r="AC162" s="149"/>
      <c r="AD162" s="150"/>
      <c r="AE162" s="149"/>
      <c r="AF162" s="149"/>
    </row>
    <row r="163" spans="1:35" s="91" customFormat="1" ht="11.25" hidden="1" customHeight="1" x14ac:dyDescent="0.2">
      <c r="B163" s="653" t="s">
        <v>104</v>
      </c>
      <c r="C163" s="653"/>
      <c r="D163" s="654"/>
      <c r="E163" s="654"/>
      <c r="F163" s="654"/>
      <c r="W163" s="240"/>
      <c r="X163" s="240"/>
      <c r="Y163" s="240"/>
      <c r="Z163" s="240"/>
      <c r="AA163" s="240"/>
    </row>
    <row r="164" spans="1:35" s="91" customFormat="1" ht="11.25" hidden="1" customHeight="1" x14ac:dyDescent="0.2">
      <c r="B164" s="653"/>
      <c r="C164" s="653"/>
      <c r="D164" s="654"/>
      <c r="E164" s="654"/>
      <c r="F164" s="654"/>
      <c r="W164" s="240"/>
      <c r="X164" s="240"/>
      <c r="Y164" s="240"/>
      <c r="Z164" s="240"/>
      <c r="AA164" s="240"/>
    </row>
    <row r="165" spans="1:35" s="84" customFormat="1" ht="11.25" hidden="1" customHeight="1" x14ac:dyDescent="0.2">
      <c r="B165" s="653" t="s">
        <v>105</v>
      </c>
      <c r="C165" s="653"/>
      <c r="D165" s="654"/>
      <c r="E165" s="654"/>
      <c r="F165" s="654"/>
      <c r="G165" s="91"/>
      <c r="K165" s="85"/>
      <c r="W165" s="240"/>
      <c r="X165" s="240"/>
      <c r="Y165" s="240"/>
      <c r="Z165" s="240"/>
      <c r="AA165" s="240"/>
    </row>
    <row r="166" spans="1:35" s="32" customFormat="1" ht="11.25" hidden="1" customHeight="1" x14ac:dyDescent="0.2">
      <c r="A166" s="27"/>
      <c r="B166" s="653"/>
      <c r="C166" s="653"/>
      <c r="D166" s="654"/>
      <c r="E166" s="654"/>
      <c r="F166" s="654"/>
      <c r="G166" s="91"/>
      <c r="H166" s="27"/>
      <c r="I166" s="27"/>
      <c r="J166" s="27"/>
      <c r="K166" s="2"/>
      <c r="L166" s="27"/>
      <c r="M166" s="27"/>
      <c r="N166" s="27"/>
      <c r="O166" s="27"/>
      <c r="P166" s="27"/>
      <c r="Q166" s="27"/>
      <c r="R166" s="27"/>
      <c r="S166" s="27"/>
      <c r="T166" s="27"/>
      <c r="U166" s="27"/>
      <c r="V166" s="25"/>
      <c r="W166" s="228"/>
      <c r="X166" s="228"/>
      <c r="Y166" s="228"/>
      <c r="Z166" s="228"/>
      <c r="AA166" s="228"/>
      <c r="AG166" s="25"/>
      <c r="AH166" s="28"/>
      <c r="AI166" s="27"/>
    </row>
    <row r="167" spans="1:35" ht="11.25" customHeight="1" x14ac:dyDescent="0.2">
      <c r="B167" s="653" t="s">
        <v>56</v>
      </c>
      <c r="C167" s="653"/>
      <c r="D167" s="654"/>
      <c r="E167" s="654"/>
      <c r="F167" s="654"/>
      <c r="G167" s="84"/>
    </row>
    <row r="168" spans="1:35" ht="11.25" customHeight="1" x14ac:dyDescent="0.2">
      <c r="B168" s="653"/>
      <c r="C168" s="653"/>
      <c r="D168" s="654"/>
      <c r="E168" s="654"/>
      <c r="F168" s="654"/>
    </row>
  </sheetData>
  <sheetProtection sheet="1" objects="1" scenarios="1"/>
  <mergeCells count="38">
    <mergeCell ref="B7:T8"/>
    <mergeCell ref="D9:H10"/>
    <mergeCell ref="I9:I11"/>
    <mergeCell ref="K9:O10"/>
    <mergeCell ref="P9:P11"/>
    <mergeCell ref="R9:T10"/>
    <mergeCell ref="A87:U87"/>
    <mergeCell ref="Z11:Z12"/>
    <mergeCell ref="A43:U43"/>
    <mergeCell ref="B51:H52"/>
    <mergeCell ref="B53:H53"/>
    <mergeCell ref="X82:X83"/>
    <mergeCell ref="Y82:Y83"/>
    <mergeCell ref="L84:O84"/>
    <mergeCell ref="Q84:T84"/>
    <mergeCell ref="X84:X85"/>
    <mergeCell ref="Y84:Y85"/>
    <mergeCell ref="L85:T85"/>
    <mergeCell ref="B147:F148"/>
    <mergeCell ref="B135:B136"/>
    <mergeCell ref="B95:H96"/>
    <mergeCell ref="D98:E99"/>
    <mergeCell ref="A131:U131"/>
    <mergeCell ref="B137:F138"/>
    <mergeCell ref="B139:F140"/>
    <mergeCell ref="B141:F142"/>
    <mergeCell ref="B143:F144"/>
    <mergeCell ref="B145:F146"/>
    <mergeCell ref="B167:F168"/>
    <mergeCell ref="B161:F162"/>
    <mergeCell ref="B163:F164"/>
    <mergeCell ref="B165:F166"/>
    <mergeCell ref="B149:F150"/>
    <mergeCell ref="B155:F156"/>
    <mergeCell ref="B157:F158"/>
    <mergeCell ref="B159:F160"/>
    <mergeCell ref="B151:F152"/>
    <mergeCell ref="B153:G154"/>
  </mergeCells>
  <conditionalFormatting sqref="B12:B31 D12:I31 R12:T31 K12:P31">
    <cfRule type="containsErrors" dxfId="6" priority="1">
      <formula>ISERROR(B12)</formula>
    </cfRule>
    <cfRule type="expression" dxfId="5" priority="2">
      <formula>$B12=$X$5</formula>
    </cfRule>
  </conditionalFormatting>
  <hyperlinks>
    <hyperlink ref="B137:B138" location="Coverage!A1" display="Participating LA's"/>
    <hyperlink ref="B161:B162" location="Adoption!A1" display="Adoption"/>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1:F162" location="Adoption_RO_SGO!A1" display="Adoption &amp; RO/SGO"/>
    <hyperlink ref="B165:B166" location="Adoption!A1" display="Adoption"/>
    <hyperlink ref="B163:B164" location="Adoption!A1" display="Adoption"/>
    <hyperlink ref="B163:F164" location="Ofsted!A1" display="Ofsted"/>
    <hyperlink ref="B165:F166" location="Education!A1" display="Education"/>
    <hyperlink ref="B167:B168" location="Adoption!A1" display="Adoption"/>
    <hyperlink ref="B167:F168" location="Sources!A1" display="Sources"/>
    <hyperlink ref="B143:F144" location="'Referral Source'!A1" display="Referral Source"/>
  </hyperlinks>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39"/>
  </sheetPr>
  <dimension ref="A1:AI168"/>
  <sheetViews>
    <sheetView showRowColHeaders="0" topLeftCell="A118" workbookViewId="0">
      <selection activeCell="B161" sqref="B161:F162"/>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3" width="21.85546875" style="228" hidden="1" customWidth="1"/>
    <col min="24" max="25" width="8.42578125" style="228" hidden="1" customWidth="1"/>
    <col min="26" max="27" width="17" style="228" hidden="1" customWidth="1"/>
    <col min="28" max="28" width="8.42578125" style="32" hidden="1" customWidth="1"/>
    <col min="29" max="29" width="10.85546875" style="32" hidden="1" customWidth="1"/>
    <col min="30" max="30" width="15.140625" style="32" hidden="1" customWidth="1"/>
    <col min="31" max="31" width="7.85546875" style="32" hidden="1" customWidth="1"/>
    <col min="32" max="32" width="7.85546875" style="32" customWidth="1"/>
    <col min="33" max="33" width="7.85546875" style="25" customWidth="1"/>
    <col min="34" max="34" width="7.85546875" style="28" customWidth="1"/>
    <col min="35" max="35" width="7.85546875" style="27" customWidth="1"/>
    <col min="36" max="36" width="9.140625" style="27"/>
    <col min="37" max="37" width="17" style="27" bestFit="1" customWidth="1"/>
    <col min="38" max="16384" width="9.140625" style="27"/>
  </cols>
  <sheetData>
    <row r="1" spans="1:34" ht="15" customHeight="1" x14ac:dyDescent="0.2">
      <c r="L1" s="28"/>
      <c r="M1" s="28"/>
      <c r="N1" s="28"/>
      <c r="O1" s="28"/>
      <c r="P1" s="28"/>
      <c r="Q1" s="28"/>
      <c r="R1" s="28"/>
      <c r="S1" s="28"/>
      <c r="T1" s="28"/>
    </row>
    <row r="2" spans="1:34" ht="18.75" thickBot="1" x14ac:dyDescent="0.3">
      <c r="A2" s="48" t="s">
        <v>1</v>
      </c>
      <c r="B2" s="45"/>
      <c r="C2" s="45"/>
      <c r="D2" s="45"/>
      <c r="E2" s="45"/>
      <c r="F2" s="45"/>
      <c r="G2" s="45"/>
      <c r="H2" s="45"/>
      <c r="I2" s="45"/>
      <c r="J2" s="45"/>
      <c r="K2" s="46"/>
      <c r="L2" s="45"/>
      <c r="M2" s="45"/>
      <c r="N2" s="45"/>
      <c r="O2" s="45"/>
      <c r="P2" s="45"/>
      <c r="Q2" s="45"/>
      <c r="R2" s="45"/>
      <c r="S2" s="45"/>
      <c r="T2" s="45"/>
      <c r="U2" s="28"/>
    </row>
    <row r="3" spans="1:34" ht="11.25" customHeight="1" x14ac:dyDescent="0.2">
      <c r="A3" s="28"/>
      <c r="B3" s="28"/>
      <c r="C3" s="28"/>
      <c r="D3" s="28"/>
      <c r="E3" s="28"/>
      <c r="F3" s="28"/>
      <c r="G3" s="28"/>
      <c r="H3" s="28"/>
      <c r="I3" s="28"/>
      <c r="J3" s="28"/>
      <c r="K3" s="3"/>
      <c r="L3" s="28"/>
      <c r="M3" s="28"/>
      <c r="N3" s="28"/>
      <c r="O3" s="28"/>
      <c r="P3" s="28"/>
      <c r="Q3" s="28"/>
      <c r="R3" s="28"/>
      <c r="S3" s="28"/>
      <c r="T3" s="28"/>
    </row>
    <row r="4" spans="1:34" ht="21" customHeight="1" thickBot="1" x14ac:dyDescent="0.25">
      <c r="X4" s="229"/>
    </row>
    <row r="5" spans="1:34"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4" ht="11.25" customHeight="1" x14ac:dyDescent="0.2">
      <c r="A6" s="40"/>
      <c r="B6" s="28"/>
      <c r="C6" s="28"/>
      <c r="D6" s="28"/>
      <c r="E6" s="28"/>
      <c r="F6" s="28"/>
      <c r="G6" s="28"/>
      <c r="H6" s="28"/>
      <c r="I6" s="28"/>
      <c r="J6" s="28"/>
      <c r="K6" s="98"/>
      <c r="L6" s="130"/>
      <c r="M6" s="130"/>
      <c r="N6" s="130"/>
      <c r="O6" s="130"/>
      <c r="P6" s="130"/>
      <c r="Q6" s="102"/>
      <c r="R6" s="102"/>
      <c r="S6" s="102"/>
      <c r="T6" s="102"/>
      <c r="U6" s="105"/>
    </row>
    <row r="7" spans="1:34" s="30" customFormat="1" ht="11.25" customHeight="1" x14ac:dyDescent="0.2">
      <c r="A7" s="42"/>
      <c r="B7" s="699" t="s">
        <v>162</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4"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4"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46" t="s">
        <v>135</v>
      </c>
      <c r="S9" s="747"/>
      <c r="T9" s="748"/>
      <c r="U9" s="105"/>
    </row>
    <row r="10" spans="1:34" ht="11.25" customHeight="1" x14ac:dyDescent="0.2">
      <c r="A10" s="40"/>
      <c r="B10" s="178"/>
      <c r="C10" s="259"/>
      <c r="D10" s="703"/>
      <c r="E10" s="703"/>
      <c r="F10" s="703"/>
      <c r="G10" s="703"/>
      <c r="H10" s="703"/>
      <c r="I10" s="718"/>
      <c r="J10" s="261"/>
      <c r="K10" s="706"/>
      <c r="L10" s="706"/>
      <c r="M10" s="706"/>
      <c r="N10" s="706"/>
      <c r="O10" s="706"/>
      <c r="P10" s="715"/>
      <c r="Q10" s="242"/>
      <c r="R10" s="749"/>
      <c r="S10" s="750"/>
      <c r="T10" s="751"/>
      <c r="U10" s="105"/>
      <c r="AE10" s="424" t="s">
        <v>219</v>
      </c>
    </row>
    <row r="11" spans="1:34"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379" t="s">
        <v>134</v>
      </c>
      <c r="S11" s="380" t="s">
        <v>136</v>
      </c>
      <c r="T11" s="381" t="s">
        <v>94</v>
      </c>
      <c r="U11" s="105"/>
      <c r="Y11" s="312" t="str">
        <f>K9</f>
        <v>Rate per 10,000 0-17 Year Olds</v>
      </c>
      <c r="Z11" s="692" t="s">
        <v>142</v>
      </c>
      <c r="AA11" s="444"/>
      <c r="AB11" s="444"/>
      <c r="AC11" s="231"/>
      <c r="AD11" s="27"/>
      <c r="AE11" s="27"/>
      <c r="AF11" s="27"/>
      <c r="AG11" s="27"/>
      <c r="AH11" s="27"/>
    </row>
    <row r="12" spans="1:34" ht="11.25" customHeight="1" x14ac:dyDescent="0.2">
      <c r="A12" s="56"/>
      <c r="B12" s="288" t="s">
        <v>2</v>
      </c>
      <c r="C12" s="259"/>
      <c r="D12" s="274">
        <v>90</v>
      </c>
      <c r="E12" s="274">
        <v>85</v>
      </c>
      <c r="F12" s="274">
        <v>100</v>
      </c>
      <c r="G12" s="274">
        <v>105</v>
      </c>
      <c r="H12" s="274">
        <v>115</v>
      </c>
      <c r="I12" s="302">
        <f t="shared" ref="I12:I33" si="0">IF(H12=0,"",(H12-E12)/E12)</f>
        <v>0.35294117647058826</v>
      </c>
      <c r="J12" s="275"/>
      <c r="K12" s="276">
        <f>IF(ISBLANK(D12),NA(),D12/Population!C12*10000)</f>
        <v>33.457249070631974</v>
      </c>
      <c r="L12" s="276">
        <f>IF(ISBLANK(E12),NA(),E12/Population!D12*10000)</f>
        <v>31.261493196027953</v>
      </c>
      <c r="M12" s="276">
        <f>IF(ISBLANK(F12),NA(),F12/Population!E12*10000)</f>
        <v>37.593984962406012</v>
      </c>
      <c r="N12" s="276">
        <f>IF(ISBLANK(G12),NA(),G12/Population!F12*10000)</f>
        <v>39.473684210526315</v>
      </c>
      <c r="O12" s="276">
        <f>IF(ISBLANK(H12),NA(),H12/Population!G12*10000)</f>
        <v>42.435424354243537</v>
      </c>
      <c r="P12" s="442">
        <f>RANK(O12,($O$12:$O$15,$O$17:$O$31),1)</f>
        <v>7</v>
      </c>
      <c r="Q12" s="277"/>
      <c r="R12" s="295">
        <v>10.6</v>
      </c>
      <c r="S12" s="278">
        <f t="shared" ref="S12:S32" si="1">(R12*$X$82)+$Y$82</f>
        <v>47.450499999999998</v>
      </c>
      <c r="T12" s="279">
        <f t="shared" ref="T12:T32" si="2">O12-S12</f>
        <v>-5.0150756457564611</v>
      </c>
      <c r="U12" s="105"/>
      <c r="W12" s="236" t="s">
        <v>2</v>
      </c>
      <c r="X12" s="227">
        <v>1</v>
      </c>
      <c r="Y12" s="237">
        <f>O11</f>
        <v>2014</v>
      </c>
      <c r="Z12" s="693"/>
      <c r="AA12" s="257" t="s">
        <v>2</v>
      </c>
      <c r="AB12" s="300">
        <v>42.481203007518793</v>
      </c>
      <c r="AC12" s="257">
        <f>RANK(AB12,$AB$12:$AB$27)</f>
        <v>10</v>
      </c>
      <c r="AD12" s="236" t="s">
        <v>2</v>
      </c>
      <c r="AE12" s="27">
        <f>IF(ISBLANK(H12),0,Population!G12)</f>
        <v>27100</v>
      </c>
      <c r="AF12" s="27"/>
      <c r="AG12" s="27"/>
      <c r="AH12" s="27"/>
    </row>
    <row r="13" spans="1:34" ht="11.25" customHeight="1" x14ac:dyDescent="0.2">
      <c r="A13" s="56"/>
      <c r="B13" s="288" t="s">
        <v>84</v>
      </c>
      <c r="C13" s="259"/>
      <c r="D13" s="274">
        <v>465</v>
      </c>
      <c r="E13" s="274">
        <v>485</v>
      </c>
      <c r="F13" s="274">
        <v>485</v>
      </c>
      <c r="G13" s="274">
        <v>445</v>
      </c>
      <c r="H13" s="274">
        <v>465</v>
      </c>
      <c r="I13" s="302">
        <f t="shared" si="0"/>
        <v>-4.1237113402061855E-2</v>
      </c>
      <c r="J13" s="275"/>
      <c r="K13" s="276">
        <f>IF(ISBLANK(D13),NA(),D13/Population!C13*10000)</f>
        <v>99.486521181001294</v>
      </c>
      <c r="L13" s="276">
        <f>IF(ISBLANK(E13),NA(),E13/Population!D13*10000)</f>
        <v>103.30138445154419</v>
      </c>
      <c r="M13" s="276">
        <f>IF(ISBLANK(F13),NA(),F13/Population!E13*10000)</f>
        <v>97.194388777555105</v>
      </c>
      <c r="N13" s="276">
        <f>IF(ISBLANK(G13),NA(),G13/Population!F13*10000)</f>
        <v>88.645418326693218</v>
      </c>
      <c r="O13" s="276">
        <f>IF(ISBLANK(H13),NA(),H13/Population!G13*10000)</f>
        <v>92.079207920792072</v>
      </c>
      <c r="P13" s="442">
        <f>RANK(O13,($O$12:$O$15,$O$17:$O$31),1)</f>
        <v>18</v>
      </c>
      <c r="Q13" s="277"/>
      <c r="R13" s="295">
        <v>23.2</v>
      </c>
      <c r="S13" s="278">
        <f t="shared" si="1"/>
        <v>64.239999999999995</v>
      </c>
      <c r="T13" s="279">
        <f t="shared" si="2"/>
        <v>27.839207920792077</v>
      </c>
      <c r="U13" s="105"/>
      <c r="W13" s="236" t="s">
        <v>84</v>
      </c>
      <c r="X13" s="227">
        <v>2</v>
      </c>
      <c r="Y13" s="300">
        <f>O12</f>
        <v>42.435424354243537</v>
      </c>
      <c r="Z13" s="257" t="str">
        <f>B12</f>
        <v>Bracknell Forest</v>
      </c>
      <c r="AA13" s="257" t="s">
        <v>84</v>
      </c>
      <c r="AB13" s="300">
        <v>92.231075697211153</v>
      </c>
      <c r="AC13" s="257">
        <f t="shared" ref="AC13:AC27" si="3">RANK(AB13,$AB$12:$AB$27)</f>
        <v>1</v>
      </c>
      <c r="AD13" s="236" t="s">
        <v>84</v>
      </c>
      <c r="AE13" s="27">
        <f>IF(ISBLANK(H13),0,Population!G13)</f>
        <v>50500</v>
      </c>
      <c r="AF13" s="27"/>
      <c r="AG13" s="27"/>
      <c r="AH13" s="27"/>
    </row>
    <row r="14" spans="1:34" ht="11.25" customHeight="1" x14ac:dyDescent="0.2">
      <c r="A14" s="56"/>
      <c r="B14" s="288" t="s">
        <v>13</v>
      </c>
      <c r="C14" s="259"/>
      <c r="D14" s="274">
        <v>345</v>
      </c>
      <c r="E14" s="274">
        <v>390</v>
      </c>
      <c r="F14" s="274">
        <v>375</v>
      </c>
      <c r="G14" s="274">
        <v>400</v>
      </c>
      <c r="H14" s="274">
        <v>445</v>
      </c>
      <c r="I14" s="302">
        <f t="shared" si="0"/>
        <v>0.14102564102564102</v>
      </c>
      <c r="J14" s="275"/>
      <c r="K14" s="276">
        <f>IF(ISBLANK(D14),NA(),D14/Population!C14*10000)</f>
        <v>30.078465562336532</v>
      </c>
      <c r="L14" s="276">
        <f>IF(ISBLANK(E14),NA(),E14/Population!D14*10000)</f>
        <v>33.833608050663656</v>
      </c>
      <c r="M14" s="276">
        <f>IF(ISBLANK(F14),NA(),F14/Population!E14*10000)</f>
        <v>32.467532467532472</v>
      </c>
      <c r="N14" s="276">
        <f>IF(ISBLANK(G14),NA(),G14/Population!F14*10000)</f>
        <v>34.393809114359414</v>
      </c>
      <c r="O14" s="276">
        <f>IF(ISBLANK(H14),NA(),H14/Population!G14*10000)</f>
        <v>37.84013605442177</v>
      </c>
      <c r="P14" s="442">
        <f>RANK(O14,($O$12:$O$15,$O$17:$O$31),1)</f>
        <v>6</v>
      </c>
      <c r="Q14" s="277"/>
      <c r="R14" s="295">
        <v>10.4</v>
      </c>
      <c r="S14" s="278">
        <f t="shared" si="1"/>
        <v>47.183999999999997</v>
      </c>
      <c r="T14" s="279">
        <f t="shared" si="2"/>
        <v>-9.343863945578228</v>
      </c>
      <c r="U14" s="105"/>
      <c r="W14" s="236" t="s">
        <v>13</v>
      </c>
      <c r="X14" s="227">
        <v>3</v>
      </c>
      <c r="Y14" s="300">
        <f>O13</f>
        <v>92.079207920792072</v>
      </c>
      <c r="Z14" s="257" t="str">
        <f>B13</f>
        <v>Brighton &amp; Hove</v>
      </c>
      <c r="AA14" s="257" t="s">
        <v>13</v>
      </c>
      <c r="AB14" s="300">
        <v>38.091143594153053</v>
      </c>
      <c r="AC14" s="257">
        <f t="shared" si="3"/>
        <v>11</v>
      </c>
      <c r="AD14" s="236" t="s">
        <v>13</v>
      </c>
      <c r="AE14" s="27">
        <f>IF(ISBLANK(H14),0,Population!G14)</f>
        <v>117600</v>
      </c>
      <c r="AF14" s="27"/>
      <c r="AG14" s="27"/>
      <c r="AH14" s="27"/>
    </row>
    <row r="15" spans="1:34" ht="11.25" customHeight="1" x14ac:dyDescent="0.2">
      <c r="A15" s="56"/>
      <c r="B15" s="288" t="s">
        <v>6</v>
      </c>
      <c r="C15" s="259"/>
      <c r="D15" s="274">
        <v>530</v>
      </c>
      <c r="E15" s="274">
        <v>590</v>
      </c>
      <c r="F15" s="274">
        <v>620</v>
      </c>
      <c r="G15" s="274">
        <v>595</v>
      </c>
      <c r="H15" s="274">
        <v>575</v>
      </c>
      <c r="I15" s="302">
        <f t="shared" si="0"/>
        <v>-2.5423728813559324E-2</v>
      </c>
      <c r="J15" s="275"/>
      <c r="K15" s="276">
        <f>IF(ISBLANK(D15),NA(),D15/Population!C15*10000)</f>
        <v>51.074491664257494</v>
      </c>
      <c r="L15" s="276">
        <f>IF(ISBLANK(E15),NA(),E15/Population!D15*10000)</f>
        <v>56.807240516079339</v>
      </c>
      <c r="M15" s="276">
        <f>IF(ISBLANK(F15),NA(),F15/Population!E15*10000)</f>
        <v>59.443911792905084</v>
      </c>
      <c r="N15" s="276">
        <f>IF(ISBLANK(G15),NA(),G15/Population!F15*10000)</f>
        <v>56.992337164750957</v>
      </c>
      <c r="O15" s="276">
        <f>IF(ISBLANK(H15),NA(),H15/Population!G15*10000)</f>
        <v>54.866412213740453</v>
      </c>
      <c r="P15" s="442">
        <f>RANK(O15,($O$12:$O$15,$O$17:$O$31),1)</f>
        <v>12</v>
      </c>
      <c r="Q15" s="277"/>
      <c r="R15" s="295">
        <v>18.100000000000001</v>
      </c>
      <c r="S15" s="278">
        <f t="shared" si="1"/>
        <v>57.444250000000004</v>
      </c>
      <c r="T15" s="279">
        <f t="shared" si="2"/>
        <v>-2.5778377862595505</v>
      </c>
      <c r="U15" s="105"/>
      <c r="W15" s="236" t="s">
        <v>6</v>
      </c>
      <c r="X15" s="227">
        <v>4</v>
      </c>
      <c r="Y15" s="300">
        <f>O14</f>
        <v>37.84013605442177</v>
      </c>
      <c r="Z15" s="257" t="str">
        <f>B14</f>
        <v>Buckinghamshire</v>
      </c>
      <c r="AA15" s="257" t="s">
        <v>6</v>
      </c>
      <c r="AB15" s="300">
        <v>55.076628352490417</v>
      </c>
      <c r="AC15" s="257">
        <f t="shared" si="3"/>
        <v>6</v>
      </c>
      <c r="AD15" s="236" t="s">
        <v>6</v>
      </c>
      <c r="AE15" s="27">
        <f>IF(ISBLANK(H15),0,Population!G15)</f>
        <v>104800</v>
      </c>
      <c r="AF15" s="27"/>
      <c r="AG15" s="27"/>
      <c r="AH15" s="27"/>
    </row>
    <row r="16" spans="1:34" ht="11.25" customHeight="1" x14ac:dyDescent="0.2">
      <c r="A16" s="56"/>
      <c r="B16" s="288" t="s">
        <v>7</v>
      </c>
      <c r="C16" s="259"/>
      <c r="D16" s="274">
        <v>490</v>
      </c>
      <c r="E16" s="274">
        <v>480</v>
      </c>
      <c r="F16" s="274">
        <v>460</v>
      </c>
      <c r="G16" s="274">
        <v>520</v>
      </c>
      <c r="H16" s="274">
        <v>475</v>
      </c>
      <c r="I16" s="302">
        <f t="shared" si="0"/>
        <v>-1.0416666666666666E-2</v>
      </c>
      <c r="J16" s="275"/>
      <c r="K16" s="276">
        <f>IF(ISBLANK(D16),NA(),D16/Population!C16*10000)</f>
        <v>39.631187318020061</v>
      </c>
      <c r="L16" s="276">
        <f>IF(ISBLANK(E16),NA(),E16/Population!D16*10000)</f>
        <v>38.725292456635742</v>
      </c>
      <c r="M16" s="276">
        <f>IF(ISBLANK(F16),NA(),F16/Population!E16*10000)</f>
        <v>37.643207855973813</v>
      </c>
      <c r="N16" s="276">
        <f>IF(ISBLANK(G16),NA(),G16/Population!F16*10000)</f>
        <v>42.448979591836732</v>
      </c>
      <c r="O16" s="276">
        <f>IF(ISBLANK(H16),NA(),H16/Population!G16*10000)</f>
        <v>38.712306438467806</v>
      </c>
      <c r="P16" s="443" t="s">
        <v>140</v>
      </c>
      <c r="Q16" s="277"/>
      <c r="R16" s="295">
        <v>14.7</v>
      </c>
      <c r="S16" s="278">
        <f t="shared" si="1"/>
        <v>52.91375</v>
      </c>
      <c r="T16" s="279">
        <f t="shared" si="2"/>
        <v>-14.201443561532194</v>
      </c>
      <c r="U16" s="105"/>
      <c r="W16" s="236" t="s">
        <v>7</v>
      </c>
      <c r="X16" s="227">
        <v>5</v>
      </c>
      <c r="Y16" s="300">
        <f>O15</f>
        <v>54.866412213740453</v>
      </c>
      <c r="Z16" s="257" t="str">
        <f>B15</f>
        <v>East Sussex</v>
      </c>
      <c r="AA16" s="257" t="s">
        <v>9</v>
      </c>
      <c r="AB16" s="300">
        <v>45.105019579921681</v>
      </c>
      <c r="AC16" s="257">
        <f t="shared" si="3"/>
        <v>8</v>
      </c>
      <c r="AD16" s="236" t="s">
        <v>7</v>
      </c>
      <c r="AE16" s="27">
        <f>IF(ISBLANK(H16),0,Population!G16)</f>
        <v>122700</v>
      </c>
      <c r="AF16" s="27"/>
      <c r="AG16" s="27"/>
      <c r="AH16" s="27"/>
    </row>
    <row r="17" spans="1:34" ht="11.25" customHeight="1" x14ac:dyDescent="0.2">
      <c r="A17" s="56"/>
      <c r="B17" s="288" t="s">
        <v>9</v>
      </c>
      <c r="C17" s="259"/>
      <c r="D17" s="274">
        <v>1105</v>
      </c>
      <c r="E17" s="274">
        <v>1080</v>
      </c>
      <c r="F17" s="274">
        <v>1105</v>
      </c>
      <c r="G17" s="274">
        <v>1130</v>
      </c>
      <c r="H17" s="274">
        <v>1265</v>
      </c>
      <c r="I17" s="302">
        <f t="shared" si="0"/>
        <v>0.17129629629629631</v>
      </c>
      <c r="J17" s="275"/>
      <c r="K17" s="276">
        <f>IF(ISBLANK(D17),NA(),D17/Population!C17*10000)</f>
        <v>40.133657792467226</v>
      </c>
      <c r="L17" s="276">
        <f>IF(ISBLANK(E17),NA(),E17/Population!D17*10000)</f>
        <v>39.209991286668604</v>
      </c>
      <c r="M17" s="276">
        <f>IF(ISBLANK(F17),NA(),F17/Population!E17*10000)</f>
        <v>39.436117059243394</v>
      </c>
      <c r="N17" s="276">
        <f>IF(ISBLANK(G17),NA(),G17/Population!F17*10000)</f>
        <v>40.227839088643641</v>
      </c>
      <c r="O17" s="276">
        <f>IF(ISBLANK(H17),NA(),H17/Population!G17*10000)</f>
        <v>44.874068818730045</v>
      </c>
      <c r="P17" s="442">
        <f>RANK(O17,($O$12:$O$15,$O$17:$O$31),1)</f>
        <v>9</v>
      </c>
      <c r="Q17" s="277"/>
      <c r="R17" s="295">
        <v>12.1</v>
      </c>
      <c r="S17" s="278">
        <f t="shared" si="1"/>
        <v>49.449249999999999</v>
      </c>
      <c r="T17" s="279">
        <f t="shared" si="2"/>
        <v>-4.5751811812699543</v>
      </c>
      <c r="U17" s="105"/>
      <c r="W17" s="236" t="s">
        <v>9</v>
      </c>
      <c r="X17" s="227">
        <v>6</v>
      </c>
      <c r="Y17" s="300">
        <f t="shared" ref="Y17:Y31" si="4">O17</f>
        <v>44.874068818730045</v>
      </c>
      <c r="Z17" s="257" t="str">
        <f t="shared" ref="Z17:Z31" si="5">B17</f>
        <v>Hampshire</v>
      </c>
      <c r="AA17" s="257" t="s">
        <v>14</v>
      </c>
      <c r="AB17" s="300">
        <v>56.715035504785426</v>
      </c>
      <c r="AC17" s="257">
        <f t="shared" si="3"/>
        <v>5</v>
      </c>
      <c r="AD17" s="236" t="s">
        <v>9</v>
      </c>
      <c r="AE17" s="27">
        <f>IF(ISBLANK(H17),0,Population!G17)</f>
        <v>281900</v>
      </c>
      <c r="AF17" s="27"/>
      <c r="AG17" s="27"/>
      <c r="AH17" s="27"/>
    </row>
    <row r="18" spans="1:34" ht="11.25" customHeight="1" x14ac:dyDescent="0.2">
      <c r="A18" s="56"/>
      <c r="B18" s="288" t="s">
        <v>3</v>
      </c>
      <c r="C18" s="259"/>
      <c r="D18" s="274">
        <v>180</v>
      </c>
      <c r="E18" s="274">
        <v>175</v>
      </c>
      <c r="F18" s="274">
        <v>160</v>
      </c>
      <c r="G18" s="274">
        <v>180</v>
      </c>
      <c r="H18" s="274">
        <v>190</v>
      </c>
      <c r="I18" s="302">
        <f t="shared" si="0"/>
        <v>8.5714285714285715E-2</v>
      </c>
      <c r="J18" s="275"/>
      <c r="K18" s="276">
        <f>IF(ISBLANK(D18),NA(),D18/Population!C18*10000)</f>
        <v>68.130204390613173</v>
      </c>
      <c r="L18" s="276">
        <f>IF(ISBLANK(E18),NA(),E18/Population!D18*10000)</f>
        <v>66.641279512566641</v>
      </c>
      <c r="M18" s="276">
        <f>IF(ISBLANK(F18),NA(),F18/Population!E18*10000)</f>
        <v>61.302681992337163</v>
      </c>
      <c r="N18" s="276">
        <f>IF(ISBLANK(G18),NA(),G18/Population!F18*10000)</f>
        <v>69.230769230769226</v>
      </c>
      <c r="O18" s="276">
        <f>IF(ISBLANK(H18),NA(),H18/Population!G18*10000)</f>
        <v>73.643410852713174</v>
      </c>
      <c r="P18" s="442">
        <f>RANK(O18,($O$12:$O$15,$O$17:$O$31),1)</f>
        <v>16</v>
      </c>
      <c r="Q18" s="277"/>
      <c r="R18" s="295">
        <v>20.8</v>
      </c>
      <c r="S18" s="278">
        <f t="shared" si="1"/>
        <v>61.042000000000002</v>
      </c>
      <c r="T18" s="279">
        <f t="shared" si="2"/>
        <v>12.601410852713173</v>
      </c>
      <c r="U18" s="105"/>
      <c r="W18" s="236" t="s">
        <v>3</v>
      </c>
      <c r="X18" s="227">
        <v>7</v>
      </c>
      <c r="Y18" s="300">
        <f t="shared" si="4"/>
        <v>73.643410852713174</v>
      </c>
      <c r="Z18" s="257" t="str">
        <f t="shared" si="5"/>
        <v>Isle of Wight</v>
      </c>
      <c r="AA18" s="257" t="s">
        <v>4</v>
      </c>
      <c r="AB18" s="300">
        <v>62.068965517241374</v>
      </c>
      <c r="AC18" s="257">
        <f t="shared" si="3"/>
        <v>3</v>
      </c>
      <c r="AD18" s="236" t="s">
        <v>3</v>
      </c>
      <c r="AE18" s="27">
        <f>IF(ISBLANK(H18),0,Population!G18)</f>
        <v>25800</v>
      </c>
      <c r="AF18" s="27"/>
      <c r="AG18" s="27"/>
      <c r="AH18" s="27"/>
    </row>
    <row r="19" spans="1:34" ht="11.25" customHeight="1" x14ac:dyDescent="0.2">
      <c r="A19" s="56"/>
      <c r="B19" s="288" t="s">
        <v>14</v>
      </c>
      <c r="C19" s="259"/>
      <c r="D19" s="274">
        <v>1480</v>
      </c>
      <c r="E19" s="274">
        <v>1695</v>
      </c>
      <c r="F19" s="274">
        <v>1800</v>
      </c>
      <c r="G19" s="274">
        <v>1830</v>
      </c>
      <c r="H19" s="274">
        <v>1835</v>
      </c>
      <c r="I19" s="302">
        <f t="shared" si="0"/>
        <v>8.2595870206489674E-2</v>
      </c>
      <c r="J19" s="275"/>
      <c r="K19" s="276">
        <f>IF(ISBLANK(D19),NA(),D19/Population!C19*10000)</f>
        <v>47.527296082209375</v>
      </c>
      <c r="L19" s="276">
        <f>IF(ISBLANK(E19),NA(),E19/Population!D19*10000)</f>
        <v>54.168930363363273</v>
      </c>
      <c r="M19" s="276">
        <f>IF(ISBLANK(F19),NA(),F19/Population!E19*10000)</f>
        <v>55.779361636194615</v>
      </c>
      <c r="N19" s="276">
        <f>IF(ISBLANK(G19),NA(),G19/Population!F19*10000)</f>
        <v>56.498919419573944</v>
      </c>
      <c r="O19" s="276">
        <f>IF(ISBLANK(H19),NA(),H19/Population!G19*10000)</f>
        <v>56.35749385749385</v>
      </c>
      <c r="P19" s="442">
        <f>RANK(O19,($O$12:$O$15,$O$17:$O$31),1)</f>
        <v>13</v>
      </c>
      <c r="Q19" s="277"/>
      <c r="R19" s="295">
        <v>17.8</v>
      </c>
      <c r="S19" s="278">
        <f t="shared" si="1"/>
        <v>57.044499999999999</v>
      </c>
      <c r="T19" s="279">
        <f t="shared" si="2"/>
        <v>-0.68700614250614933</v>
      </c>
      <c r="U19" s="105"/>
      <c r="W19" s="236" t="s">
        <v>14</v>
      </c>
      <c r="X19" s="227">
        <v>8</v>
      </c>
      <c r="Y19" s="300">
        <f t="shared" si="4"/>
        <v>56.35749385749385</v>
      </c>
      <c r="Z19" s="257" t="str">
        <f t="shared" si="5"/>
        <v>Kent</v>
      </c>
      <c r="AA19" s="257" t="s">
        <v>15</v>
      </c>
      <c r="AB19" s="300">
        <v>48.107255520504729</v>
      </c>
      <c r="AC19" s="257">
        <f t="shared" si="3"/>
        <v>7</v>
      </c>
      <c r="AD19" s="236" t="s">
        <v>14</v>
      </c>
      <c r="AE19" s="27">
        <f>IF(ISBLANK(H19),0,Population!G19)</f>
        <v>325600</v>
      </c>
      <c r="AF19" s="27"/>
      <c r="AG19" s="27"/>
      <c r="AH19" s="27"/>
    </row>
    <row r="20" spans="1:34" ht="11.25" customHeight="1" x14ac:dyDescent="0.2">
      <c r="A20" s="56"/>
      <c r="B20" s="288" t="s">
        <v>4</v>
      </c>
      <c r="C20" s="259"/>
      <c r="D20" s="274">
        <v>355</v>
      </c>
      <c r="E20" s="274">
        <v>425</v>
      </c>
      <c r="F20" s="274">
        <v>440</v>
      </c>
      <c r="G20" s="274">
        <v>410</v>
      </c>
      <c r="H20" s="274">
        <v>380</v>
      </c>
      <c r="I20" s="302">
        <f t="shared" si="0"/>
        <v>-0.10588235294117647</v>
      </c>
      <c r="J20" s="275"/>
      <c r="K20" s="276">
        <f>IF(ISBLANK(D20),NA(),D20/Population!C20*10000)</f>
        <v>60.446109313808961</v>
      </c>
      <c r="L20" s="276">
        <f>IF(ISBLANK(E20),NA(),E20/Population!D20*10000)</f>
        <v>72.365060446109311</v>
      </c>
      <c r="M20" s="276">
        <f>IF(ISBLANK(F20),NA(),F20/Population!E20*10000)</f>
        <v>72.131147540983605</v>
      </c>
      <c r="N20" s="276">
        <f>IF(ISBLANK(G20),NA(),G20/Population!F20*10000)</f>
        <v>67.323481116584574</v>
      </c>
      <c r="O20" s="276">
        <f>IF(ISBLANK(H20),NA(),H20/Population!G20*10000)</f>
        <v>61.688311688311693</v>
      </c>
      <c r="P20" s="442">
        <f>RANK(O20,($O$12:$O$15,$O$17:$O$31),1)</f>
        <v>15</v>
      </c>
      <c r="Q20" s="277"/>
      <c r="R20" s="295">
        <v>21.6</v>
      </c>
      <c r="S20" s="278">
        <f t="shared" si="1"/>
        <v>62.108000000000004</v>
      </c>
      <c r="T20" s="279">
        <f t="shared" si="2"/>
        <v>-0.41968831168831144</v>
      </c>
      <c r="U20" s="105"/>
      <c r="W20" s="236" t="s">
        <v>4</v>
      </c>
      <c r="X20" s="227">
        <v>9</v>
      </c>
      <c r="Y20" s="300">
        <f t="shared" si="4"/>
        <v>61.688311688311693</v>
      </c>
      <c r="Z20" s="257" t="str">
        <f t="shared" si="5"/>
        <v>Medway</v>
      </c>
      <c r="AA20" s="257" t="s">
        <v>16</v>
      </c>
      <c r="AB20" s="300">
        <v>33.261494252873561</v>
      </c>
      <c r="AC20" s="257">
        <f t="shared" si="3"/>
        <v>13</v>
      </c>
      <c r="AD20" s="236" t="s">
        <v>4</v>
      </c>
      <c r="AE20" s="27">
        <f>IF(ISBLANK(H20),0,Population!G20)</f>
        <v>61600</v>
      </c>
      <c r="AF20" s="27"/>
      <c r="AG20" s="27"/>
      <c r="AH20" s="27"/>
    </row>
    <row r="21" spans="1:34" ht="11.25" customHeight="1" x14ac:dyDescent="0.2">
      <c r="A21" s="56"/>
      <c r="B21" s="288" t="s">
        <v>15</v>
      </c>
      <c r="C21" s="259"/>
      <c r="D21" s="274">
        <v>260</v>
      </c>
      <c r="E21" s="274">
        <v>270</v>
      </c>
      <c r="F21" s="274">
        <v>280</v>
      </c>
      <c r="G21" s="274">
        <v>280</v>
      </c>
      <c r="H21" s="274">
        <v>305</v>
      </c>
      <c r="I21" s="302">
        <f t="shared" si="0"/>
        <v>0.12962962962962962</v>
      </c>
      <c r="J21" s="275"/>
      <c r="K21" s="276">
        <f>IF(ISBLANK(D21),NA(),D21/Population!C21*10000)</f>
        <v>45.280390107976309</v>
      </c>
      <c r="L21" s="276">
        <f>IF(ISBLANK(E21),NA(),E21/Population!D21*10000)</f>
        <v>46.043656207366979</v>
      </c>
      <c r="M21" s="276">
        <f>IF(ISBLANK(F21),NA(),F21/Population!E21*10000)</f>
        <v>45.161290322580648</v>
      </c>
      <c r="N21" s="276">
        <f>IF(ISBLANK(G21),NA(),G21/Population!F21*10000)</f>
        <v>44.164037854889585</v>
      </c>
      <c r="O21" s="276">
        <f>IF(ISBLANK(H21),NA(),H21/Population!G21*10000)</f>
        <v>47.65625</v>
      </c>
      <c r="P21" s="442">
        <f>RANK(O21,($O$12:$O$15,$O$17:$O$31),1)</f>
        <v>10</v>
      </c>
      <c r="Q21" s="277"/>
      <c r="R21" s="295">
        <v>20.6</v>
      </c>
      <c r="S21" s="278">
        <f t="shared" si="1"/>
        <v>60.775500000000008</v>
      </c>
      <c r="T21" s="279">
        <f t="shared" si="2"/>
        <v>-13.119250000000008</v>
      </c>
      <c r="U21" s="105"/>
      <c r="W21" s="236" t="s">
        <v>15</v>
      </c>
      <c r="X21" s="227">
        <v>10</v>
      </c>
      <c r="Y21" s="300">
        <f t="shared" si="4"/>
        <v>47.65625</v>
      </c>
      <c r="Z21" s="257" t="str">
        <f t="shared" si="5"/>
        <v>Milton Keynes</v>
      </c>
      <c r="AA21" s="257" t="s">
        <v>17</v>
      </c>
      <c r="AB21" s="300">
        <v>75.177304964539005</v>
      </c>
      <c r="AC21" s="257">
        <f t="shared" si="3"/>
        <v>2</v>
      </c>
      <c r="AD21" s="236" t="s">
        <v>15</v>
      </c>
      <c r="AE21" s="27">
        <f>IF(ISBLANK(H21),0,Population!G21)</f>
        <v>64000</v>
      </c>
      <c r="AF21" s="27"/>
      <c r="AG21" s="27"/>
      <c r="AH21" s="27"/>
    </row>
    <row r="22" spans="1:34" ht="11.25" customHeight="1" x14ac:dyDescent="0.2">
      <c r="A22" s="56"/>
      <c r="B22" s="288" t="s">
        <v>16</v>
      </c>
      <c r="C22" s="259"/>
      <c r="D22" s="274">
        <v>450</v>
      </c>
      <c r="E22" s="274">
        <v>425</v>
      </c>
      <c r="F22" s="274">
        <v>450</v>
      </c>
      <c r="G22" s="274">
        <v>415</v>
      </c>
      <c r="H22" s="274">
        <v>465</v>
      </c>
      <c r="I22" s="302">
        <f t="shared" si="0"/>
        <v>9.4117647058823528E-2</v>
      </c>
      <c r="J22" s="275"/>
      <c r="K22" s="276">
        <f>IF(ISBLANK(D22),NA(),D22/Population!C22*10000)</f>
        <v>32.724892735073809</v>
      </c>
      <c r="L22" s="276">
        <f>IF(ISBLANK(E22),NA(),E22/Population!D22*10000)</f>
        <v>30.685920577617328</v>
      </c>
      <c r="M22" s="276">
        <f>IF(ISBLANK(F22),NA(),F22/Population!E22*10000)</f>
        <v>32.608695652173914</v>
      </c>
      <c r="N22" s="276">
        <f>IF(ISBLANK(G22),NA(),G22/Population!F22*10000)</f>
        <v>29.8132183908046</v>
      </c>
      <c r="O22" s="276">
        <f>IF(ISBLANK(H22),NA(),H22/Population!G22*10000)</f>
        <v>33.143264433357089</v>
      </c>
      <c r="P22" s="442">
        <f>RANK(O22,($O$12:$O$15,$O$17:$O$31),1)</f>
        <v>4</v>
      </c>
      <c r="Q22" s="277"/>
      <c r="R22" s="295">
        <v>12.2</v>
      </c>
      <c r="S22" s="278">
        <f t="shared" si="1"/>
        <v>49.582499999999996</v>
      </c>
      <c r="T22" s="279">
        <f t="shared" si="2"/>
        <v>-16.439235566642907</v>
      </c>
      <c r="U22" s="105"/>
      <c r="W22" s="236" t="s">
        <v>16</v>
      </c>
      <c r="X22" s="227">
        <v>11</v>
      </c>
      <c r="Y22" s="300">
        <f t="shared" si="4"/>
        <v>33.143264433357089</v>
      </c>
      <c r="Z22" s="257" t="str">
        <f t="shared" si="5"/>
        <v>Oxfordshire</v>
      </c>
      <c r="AA22" s="257" t="s">
        <v>5</v>
      </c>
      <c r="AB22" s="300">
        <v>62.058823529411768</v>
      </c>
      <c r="AC22" s="257">
        <f t="shared" si="3"/>
        <v>4</v>
      </c>
      <c r="AD22" s="236" t="s">
        <v>16</v>
      </c>
      <c r="AE22" s="27">
        <f>IF(ISBLANK(H22),0,Population!G22)</f>
        <v>140300</v>
      </c>
      <c r="AF22" s="27"/>
      <c r="AG22" s="27"/>
      <c r="AH22" s="27"/>
    </row>
    <row r="23" spans="1:34" ht="11.25" customHeight="1" x14ac:dyDescent="0.2">
      <c r="A23" s="56"/>
      <c r="B23" s="288" t="s">
        <v>17</v>
      </c>
      <c r="C23" s="259"/>
      <c r="D23" s="274">
        <v>290</v>
      </c>
      <c r="E23" s="274">
        <v>315</v>
      </c>
      <c r="F23" s="274">
        <v>300</v>
      </c>
      <c r="G23" s="274">
        <v>305</v>
      </c>
      <c r="H23" s="274">
        <v>320</v>
      </c>
      <c r="I23" s="302">
        <f t="shared" si="0"/>
        <v>1.5873015873015872E-2</v>
      </c>
      <c r="J23" s="275"/>
      <c r="K23" s="276">
        <f>IF(ISBLANK(D23),NA(),D23/Population!C23*10000)</f>
        <v>75.579880114672918</v>
      </c>
      <c r="L23" s="276">
        <f>IF(ISBLANK(E23),NA(),E23/Population!D23*10000)</f>
        <v>81.712062256809347</v>
      </c>
      <c r="M23" s="276">
        <f>IF(ISBLANK(F23),NA(),F23/Population!E23*10000)</f>
        <v>70.588235294117652</v>
      </c>
      <c r="N23" s="276">
        <f>IF(ISBLANK(G23),NA(),G23/Population!F23*10000)</f>
        <v>72.104018912529554</v>
      </c>
      <c r="O23" s="276">
        <f>IF(ISBLANK(H23),NA(),H23/Population!G23*10000)</f>
        <v>75.117370892018783</v>
      </c>
      <c r="P23" s="442">
        <f>RANK(O23,($O$12:$O$15,$O$17:$O$31),1)</f>
        <v>17</v>
      </c>
      <c r="Q23" s="277"/>
      <c r="R23" s="295">
        <v>26.5</v>
      </c>
      <c r="S23" s="278">
        <f t="shared" si="1"/>
        <v>68.637249999999995</v>
      </c>
      <c r="T23" s="279">
        <f t="shared" si="2"/>
        <v>6.4801208920187889</v>
      </c>
      <c r="U23" s="105"/>
      <c r="W23" s="236" t="s">
        <v>17</v>
      </c>
      <c r="X23" s="227">
        <v>12</v>
      </c>
      <c r="Y23" s="300">
        <f t="shared" si="4"/>
        <v>75.117370892018783</v>
      </c>
      <c r="Z23" s="257" t="str">
        <f t="shared" si="5"/>
        <v>Portsmouth</v>
      </c>
      <c r="AA23" s="257" t="s">
        <v>10</v>
      </c>
      <c r="AB23" s="300">
        <v>31.770833333333336</v>
      </c>
      <c r="AC23" s="257">
        <f t="shared" si="3"/>
        <v>15</v>
      </c>
      <c r="AD23" s="236" t="s">
        <v>17</v>
      </c>
      <c r="AE23" s="27">
        <f>IF(ISBLANK(H23),0,Population!G23)</f>
        <v>42600</v>
      </c>
      <c r="AF23" s="27"/>
      <c r="AG23" s="27"/>
      <c r="AH23" s="27"/>
    </row>
    <row r="24" spans="1:34" ht="11.25" customHeight="1" x14ac:dyDescent="0.2">
      <c r="A24" s="56"/>
      <c r="B24" s="288" t="s">
        <v>5</v>
      </c>
      <c r="C24" s="259"/>
      <c r="D24" s="274">
        <v>205</v>
      </c>
      <c r="E24" s="274">
        <v>215</v>
      </c>
      <c r="F24" s="274">
        <v>235</v>
      </c>
      <c r="G24" s="274">
        <v>225</v>
      </c>
      <c r="H24" s="274">
        <v>210</v>
      </c>
      <c r="I24" s="302">
        <f t="shared" si="0"/>
        <v>-2.3255813953488372E-2</v>
      </c>
      <c r="J24" s="275"/>
      <c r="K24" s="276">
        <f>IF(ISBLANK(D24),NA(),D24/Population!C24*10000)</f>
        <v>67.634444077862085</v>
      </c>
      <c r="L24" s="276">
        <f>IF(ISBLANK(E24),NA(),E24/Population!D24*10000)</f>
        <v>69.64690638160026</v>
      </c>
      <c r="M24" s="276">
        <f>IF(ISBLANK(F24),NA(),F24/Population!E24*10000)</f>
        <v>70.359281437125745</v>
      </c>
      <c r="N24" s="276">
        <f>IF(ISBLANK(G24),NA(),G24/Population!F24*10000)</f>
        <v>66.17647058823529</v>
      </c>
      <c r="O24" s="276">
        <f>IF(ISBLANK(H24),NA(),H24/Population!G24*10000)</f>
        <v>60.518731988472624</v>
      </c>
      <c r="P24" s="442">
        <f>RANK(O24,($O$12:$O$15,$O$17:$O$31),1)</f>
        <v>14</v>
      </c>
      <c r="Q24" s="277"/>
      <c r="R24" s="295">
        <v>23.2</v>
      </c>
      <c r="S24" s="278">
        <f t="shared" si="1"/>
        <v>64.239999999999995</v>
      </c>
      <c r="T24" s="279">
        <f t="shared" si="2"/>
        <v>-3.7212680115273713</v>
      </c>
      <c r="U24" s="105"/>
      <c r="W24" s="236" t="s">
        <v>5</v>
      </c>
      <c r="X24" s="227">
        <v>13</v>
      </c>
      <c r="Y24" s="300">
        <f t="shared" si="4"/>
        <v>60.518731988472624</v>
      </c>
      <c r="Z24" s="257" t="str">
        <f t="shared" si="5"/>
        <v>Reading</v>
      </c>
      <c r="AA24" s="257" t="s">
        <v>20</v>
      </c>
      <c r="AB24" s="300">
        <v>44.289693593314766</v>
      </c>
      <c r="AC24" s="257">
        <f t="shared" si="3"/>
        <v>9</v>
      </c>
      <c r="AD24" s="236" t="s">
        <v>5</v>
      </c>
      <c r="AE24" s="27">
        <f>IF(ISBLANK(H24),0,Population!G24)</f>
        <v>34700</v>
      </c>
      <c r="AF24" s="27"/>
      <c r="AG24" s="27"/>
      <c r="AH24" s="27"/>
    </row>
    <row r="25" spans="1:34" ht="11.25" customHeight="1" x14ac:dyDescent="0.2">
      <c r="A25" s="56"/>
      <c r="B25" s="288" t="s">
        <v>18</v>
      </c>
      <c r="C25" s="259"/>
      <c r="D25" s="274">
        <v>175</v>
      </c>
      <c r="E25" s="274">
        <v>165</v>
      </c>
      <c r="F25" s="274">
        <v>170</v>
      </c>
      <c r="G25" s="274">
        <v>185</v>
      </c>
      <c r="H25" s="274">
        <v>190</v>
      </c>
      <c r="I25" s="302">
        <f t="shared" si="0"/>
        <v>0.15151515151515152</v>
      </c>
      <c r="J25" s="275"/>
      <c r="K25" s="276">
        <f>IF(ISBLANK(D25),NA(),D25/Population!C25*10000)</f>
        <v>56.855100714749831</v>
      </c>
      <c r="L25" s="276">
        <f>IF(ISBLANK(E25),NA(),E25/Population!D25*10000)</f>
        <v>52.001260636621495</v>
      </c>
      <c r="M25" s="276">
        <f>IF(ISBLANK(F25),NA(),F25/Population!E25*10000)</f>
        <v>45.454545454545453</v>
      </c>
      <c r="N25" s="276">
        <f>IF(ISBLANK(G25),NA(),G25/Population!F25*10000)</f>
        <v>48.684210526315795</v>
      </c>
      <c r="O25" s="276">
        <f>IF(ISBLANK(H25),NA(),H25/Population!G25*10000)</f>
        <v>48.843187660668377</v>
      </c>
      <c r="P25" s="442">
        <f>RANK(O25,($O$12:$O$15,$O$17:$O$31),1)</f>
        <v>11</v>
      </c>
      <c r="Q25" s="277"/>
      <c r="R25" s="295">
        <v>26.7</v>
      </c>
      <c r="S25" s="278">
        <f t="shared" si="1"/>
        <v>68.903750000000002</v>
      </c>
      <c r="T25" s="279">
        <f t="shared" si="2"/>
        <v>-20.060562339331625</v>
      </c>
      <c r="U25" s="105"/>
      <c r="W25" s="236" t="s">
        <v>18</v>
      </c>
      <c r="X25" s="227">
        <v>14</v>
      </c>
      <c r="Y25" s="300">
        <f t="shared" si="4"/>
        <v>48.843187660668377</v>
      </c>
      <c r="Z25" s="257" t="str">
        <f t="shared" si="5"/>
        <v>Slough</v>
      </c>
      <c r="AA25" s="257" t="s">
        <v>8</v>
      </c>
      <c r="AB25" s="300">
        <v>36.896135265700487</v>
      </c>
      <c r="AC25" s="257">
        <f t="shared" si="3"/>
        <v>12</v>
      </c>
      <c r="AD25" s="236" t="s">
        <v>18</v>
      </c>
      <c r="AE25" s="27">
        <f>IF(ISBLANK(H25),0,Population!G25)</f>
        <v>38900</v>
      </c>
      <c r="AF25" s="27"/>
      <c r="AG25" s="27"/>
      <c r="AH25" s="27"/>
    </row>
    <row r="26" spans="1:34" ht="11.25" customHeight="1" x14ac:dyDescent="0.2">
      <c r="A26" s="56"/>
      <c r="B26" s="288" t="s">
        <v>19</v>
      </c>
      <c r="C26" s="259"/>
      <c r="D26" s="274">
        <v>375</v>
      </c>
      <c r="E26" s="274">
        <v>385</v>
      </c>
      <c r="F26" s="274">
        <v>430</v>
      </c>
      <c r="G26" s="274">
        <v>485</v>
      </c>
      <c r="H26" s="274">
        <v>500</v>
      </c>
      <c r="I26" s="302">
        <f t="shared" si="0"/>
        <v>0.29870129870129869</v>
      </c>
      <c r="J26" s="275"/>
      <c r="K26" s="276">
        <f>IF(ISBLANK(D26),NA(),D26/Population!C26*10000)</f>
        <v>86.425443650610731</v>
      </c>
      <c r="L26" s="276">
        <f>IF(ISBLANK(E26),NA(),E26/Population!D26*10000)</f>
        <v>88.873499538319479</v>
      </c>
      <c r="M26" s="276">
        <f>IF(ISBLANK(F26),NA(),F26/Population!E26*10000)</f>
        <v>93.073593073593074</v>
      </c>
      <c r="N26" s="276">
        <f>IF(ISBLANK(G26),NA(),G26/Population!F26*10000)</f>
        <v>104.3010752688172</v>
      </c>
      <c r="O26" s="276">
        <f>IF(ISBLANK(H26),NA(),H26/Population!G26*10000)</f>
        <v>105.48523206751054</v>
      </c>
      <c r="P26" s="442">
        <f>RANK(O26,($O$12:$O$15,$O$17:$O$31),1)</f>
        <v>19</v>
      </c>
      <c r="Q26" s="277"/>
      <c r="R26" s="295">
        <v>28.9</v>
      </c>
      <c r="S26" s="278">
        <f t="shared" si="1"/>
        <v>71.835250000000002</v>
      </c>
      <c r="T26" s="279">
        <f t="shared" si="2"/>
        <v>33.649982067510535</v>
      </c>
      <c r="U26" s="105"/>
      <c r="W26" s="236" t="s">
        <v>19</v>
      </c>
      <c r="X26" s="227">
        <v>15</v>
      </c>
      <c r="Y26" s="300">
        <f t="shared" si="4"/>
        <v>105.48523206751054</v>
      </c>
      <c r="Z26" s="257" t="str">
        <f t="shared" si="5"/>
        <v>Southampton</v>
      </c>
      <c r="AA26" s="257" t="s">
        <v>83</v>
      </c>
      <c r="AB26" s="300">
        <v>32.32628398791541</v>
      </c>
      <c r="AC26" s="257">
        <f t="shared" si="3"/>
        <v>14</v>
      </c>
      <c r="AD26" s="236" t="s">
        <v>19</v>
      </c>
      <c r="AE26" s="27">
        <f>IF(ISBLANK(H26),0,Population!G26)</f>
        <v>47400</v>
      </c>
      <c r="AF26" s="27"/>
      <c r="AG26" s="27"/>
      <c r="AH26" s="27"/>
    </row>
    <row r="27" spans="1:34" ht="11.25" customHeight="1" x14ac:dyDescent="0.2">
      <c r="A27" s="56"/>
      <c r="B27" s="288" t="s">
        <v>10</v>
      </c>
      <c r="C27" s="259"/>
      <c r="D27" s="274">
        <v>765</v>
      </c>
      <c r="E27" s="274">
        <v>730</v>
      </c>
      <c r="F27" s="274">
        <v>805</v>
      </c>
      <c r="G27" s="274">
        <v>830</v>
      </c>
      <c r="H27" s="274">
        <v>795</v>
      </c>
      <c r="I27" s="302">
        <f t="shared" si="0"/>
        <v>8.9041095890410954E-2</v>
      </c>
      <c r="J27" s="275"/>
      <c r="K27" s="276">
        <f>IF(ISBLANK(D27),NA(),D27/Population!C27*10000)</f>
        <v>31.486664471517944</v>
      </c>
      <c r="L27" s="276">
        <f>IF(ISBLANK(E27),NA(),E27/Population!D27*10000)</f>
        <v>29.663944085497178</v>
      </c>
      <c r="M27" s="276">
        <f>IF(ISBLANK(F27),NA(),F27/Population!E27*10000)</f>
        <v>32.591093117408903</v>
      </c>
      <c r="N27" s="276">
        <f>IF(ISBLANK(G27),NA(),G27/Population!F27*10000)</f>
        <v>33.253205128205124</v>
      </c>
      <c r="O27" s="276">
        <f>IF(ISBLANK(H27),NA(),H27/Population!G27*10000)</f>
        <v>31.547619047619047</v>
      </c>
      <c r="P27" s="442">
        <f>RANK(O27,($O$12:$O$15,$O$17:$O$31),1)</f>
        <v>3</v>
      </c>
      <c r="Q27" s="277"/>
      <c r="R27" s="295">
        <v>10</v>
      </c>
      <c r="S27" s="278">
        <f t="shared" si="1"/>
        <v>46.650999999999996</v>
      </c>
      <c r="T27" s="279">
        <f t="shared" si="2"/>
        <v>-15.103380952380949</v>
      </c>
      <c r="U27" s="105"/>
      <c r="W27" s="236" t="s">
        <v>10</v>
      </c>
      <c r="X27" s="227">
        <v>16</v>
      </c>
      <c r="Y27" s="300">
        <f t="shared" si="4"/>
        <v>31.547619047619047</v>
      </c>
      <c r="Z27" s="257" t="str">
        <f t="shared" si="5"/>
        <v>Surrey</v>
      </c>
      <c r="AA27" s="257" t="s">
        <v>21</v>
      </c>
      <c r="AB27" s="300">
        <v>20.670391061452516</v>
      </c>
      <c r="AC27" s="257">
        <f t="shared" si="3"/>
        <v>16</v>
      </c>
      <c r="AD27" s="236" t="s">
        <v>10</v>
      </c>
      <c r="AE27" s="27">
        <f>IF(ISBLANK(H27),0,Population!G27)</f>
        <v>252000</v>
      </c>
      <c r="AF27" s="27"/>
      <c r="AG27" s="27"/>
      <c r="AH27" s="27"/>
    </row>
    <row r="28" spans="1:34" ht="11.25" customHeight="1" x14ac:dyDescent="0.2">
      <c r="A28" s="56"/>
      <c r="B28" s="288" t="s">
        <v>20</v>
      </c>
      <c r="C28" s="259"/>
      <c r="D28" s="274">
        <v>125</v>
      </c>
      <c r="E28" s="274">
        <v>125</v>
      </c>
      <c r="F28" s="274">
        <v>125</v>
      </c>
      <c r="G28" s="274">
        <v>145</v>
      </c>
      <c r="H28" s="274">
        <v>160</v>
      </c>
      <c r="I28" s="302">
        <f t="shared" si="0"/>
        <v>0.28000000000000003</v>
      </c>
      <c r="J28" s="275"/>
      <c r="K28" s="276">
        <f>IF(ISBLANK(D28),NA(),D28/Population!C28*10000)</f>
        <v>34.143676591095328</v>
      </c>
      <c r="L28" s="276">
        <f>IF(ISBLANK(E28),NA(),E28/Population!D28*10000)</f>
        <v>34.022863364180729</v>
      </c>
      <c r="M28" s="276">
        <f>IF(ISBLANK(F28),NA(),F28/Population!E28*10000)</f>
        <v>35.310734463276837</v>
      </c>
      <c r="N28" s="276">
        <f>IF(ISBLANK(G28),NA(),G28/Population!F28*10000)</f>
        <v>40.389972144846801</v>
      </c>
      <c r="O28" s="276">
        <f>IF(ISBLANK(H28),NA(),H28/Population!G28*10000)</f>
        <v>44.817927170868344</v>
      </c>
      <c r="P28" s="442">
        <f>RANK(O28,($O$12:$O$15,$O$17:$O$31),1)</f>
        <v>8</v>
      </c>
      <c r="Q28" s="277"/>
      <c r="R28" s="295">
        <v>10.4</v>
      </c>
      <c r="S28" s="278">
        <f t="shared" si="1"/>
        <v>47.183999999999997</v>
      </c>
      <c r="T28" s="279">
        <f t="shared" si="2"/>
        <v>-2.3660728291316531</v>
      </c>
      <c r="U28" s="105"/>
      <c r="W28" s="236" t="s">
        <v>20</v>
      </c>
      <c r="X28" s="227">
        <v>17</v>
      </c>
      <c r="Y28" s="300">
        <f t="shared" si="4"/>
        <v>44.817927170868344</v>
      </c>
      <c r="Z28" s="257" t="str">
        <f t="shared" si="5"/>
        <v>West Berkshire</v>
      </c>
      <c r="AA28" s="300"/>
      <c r="AB28" s="300"/>
      <c r="AC28" s="300"/>
      <c r="AD28" s="236" t="s">
        <v>20</v>
      </c>
      <c r="AE28" s="27">
        <f>IF(ISBLANK(H28),0,Population!G28)</f>
        <v>35700</v>
      </c>
      <c r="AF28" s="27"/>
      <c r="AG28" s="27"/>
      <c r="AH28" s="27"/>
    </row>
    <row r="29" spans="1:34" ht="11.25" customHeight="1" x14ac:dyDescent="0.2">
      <c r="A29" s="56"/>
      <c r="B29" s="288" t="s">
        <v>8</v>
      </c>
      <c r="C29" s="259"/>
      <c r="D29" s="274">
        <v>785</v>
      </c>
      <c r="E29" s="274">
        <v>745</v>
      </c>
      <c r="F29" s="274">
        <v>670</v>
      </c>
      <c r="G29" s="274">
        <v>670</v>
      </c>
      <c r="H29" s="274">
        <v>605</v>
      </c>
      <c r="I29" s="302">
        <f t="shared" si="0"/>
        <v>-0.18791946308724833</v>
      </c>
      <c r="J29" s="275"/>
      <c r="K29" s="276">
        <f>IF(ISBLANK(D29),NA(),D29/Population!C29*10000)</f>
        <v>47.729069131148542</v>
      </c>
      <c r="L29" s="276">
        <f>IF(ISBLANK(E29),NA(),E29/Population!D29*10000)</f>
        <v>45.105043288732823</v>
      </c>
      <c r="M29" s="276">
        <f>IF(ISBLANK(F29),NA(),F29/Population!E29*10000)</f>
        <v>40.754257907542581</v>
      </c>
      <c r="N29" s="276">
        <f>IF(ISBLANK(G29),NA(),G29/Population!F29*10000)</f>
        <v>40.45893719806763</v>
      </c>
      <c r="O29" s="276">
        <f>IF(ISBLANK(H29),NA(),H29/Population!G29*10000)</f>
        <v>36.227544910179638</v>
      </c>
      <c r="P29" s="442">
        <f>RANK(O29,($O$12:$O$15,$O$17:$O$31),1)</f>
        <v>5</v>
      </c>
      <c r="Q29" s="277"/>
      <c r="R29" s="295">
        <v>13.2</v>
      </c>
      <c r="S29" s="278">
        <f t="shared" si="1"/>
        <v>50.914999999999999</v>
      </c>
      <c r="T29" s="279">
        <f t="shared" si="2"/>
        <v>-14.687455089820361</v>
      </c>
      <c r="U29" s="105"/>
      <c r="W29" s="236" t="s">
        <v>8</v>
      </c>
      <c r="X29" s="227">
        <v>18</v>
      </c>
      <c r="Y29" s="300">
        <f t="shared" si="4"/>
        <v>36.227544910179638</v>
      </c>
      <c r="Z29" s="257" t="str">
        <f t="shared" si="5"/>
        <v>West Sussex</v>
      </c>
      <c r="AA29" s="300"/>
      <c r="AB29" s="300"/>
      <c r="AC29" s="300"/>
      <c r="AD29" s="236" t="s">
        <v>8</v>
      </c>
      <c r="AE29" s="27">
        <f>IF(ISBLANK(H29),0,Population!G29)</f>
        <v>167000</v>
      </c>
      <c r="AF29" s="27"/>
      <c r="AG29" s="27"/>
      <c r="AH29" s="27"/>
    </row>
    <row r="30" spans="1:34" ht="11.25" customHeight="1" x14ac:dyDescent="0.2">
      <c r="A30" s="56"/>
      <c r="B30" s="288" t="s">
        <v>83</v>
      </c>
      <c r="C30" s="259"/>
      <c r="D30" s="274">
        <v>105</v>
      </c>
      <c r="E30" s="274">
        <v>105</v>
      </c>
      <c r="F30" s="274">
        <v>95</v>
      </c>
      <c r="G30" s="274">
        <v>105</v>
      </c>
      <c r="H30" s="274">
        <v>105</v>
      </c>
      <c r="I30" s="302">
        <f t="shared" si="0"/>
        <v>0</v>
      </c>
      <c r="J30" s="275"/>
      <c r="K30" s="276">
        <f>IF(ISBLANK(D30),NA(),D30/Population!C30*10000)</f>
        <v>31.465388073119566</v>
      </c>
      <c r="L30" s="276">
        <f>IF(ISBLANK(E30),NA(),E30/Population!D30*10000)</f>
        <v>30.900529723366684</v>
      </c>
      <c r="M30" s="276">
        <f>IF(ISBLANK(F30),NA(),F30/Population!E30*10000)</f>
        <v>29.141104294478527</v>
      </c>
      <c r="N30" s="276">
        <f>IF(ISBLANK(G30),NA(),G30/Population!F30*10000)</f>
        <v>31.722054380664655</v>
      </c>
      <c r="O30" s="276">
        <f>IF(ISBLANK(H30),NA(),H30/Population!G30*10000)</f>
        <v>31.531531531531531</v>
      </c>
      <c r="P30" s="442">
        <f>RANK(O30,($O$12:$O$15,$O$17:$O$31),1)</f>
        <v>2</v>
      </c>
      <c r="Q30" s="277"/>
      <c r="R30" s="295">
        <v>9.1</v>
      </c>
      <c r="S30" s="278">
        <f t="shared" si="1"/>
        <v>45.451750000000004</v>
      </c>
      <c r="T30" s="279">
        <f t="shared" si="2"/>
        <v>-13.920218468468473</v>
      </c>
      <c r="U30" s="105"/>
      <c r="W30" s="236" t="s">
        <v>83</v>
      </c>
      <c r="X30" s="227">
        <v>19</v>
      </c>
      <c r="Y30" s="300">
        <f t="shared" si="4"/>
        <v>31.531531531531531</v>
      </c>
      <c r="Z30" s="257" t="str">
        <f t="shared" si="5"/>
        <v>Windsor &amp; Maidenhead</v>
      </c>
      <c r="AA30" s="300"/>
      <c r="AB30" s="300"/>
      <c r="AC30" s="300"/>
      <c r="AD30" s="236" t="s">
        <v>83</v>
      </c>
      <c r="AE30" s="27">
        <f>IF(ISBLANK(H30),0,Population!G30)</f>
        <v>33300</v>
      </c>
      <c r="AF30" s="27"/>
      <c r="AG30" s="27"/>
      <c r="AH30" s="27"/>
    </row>
    <row r="31" spans="1:34" ht="11.25" customHeight="1" x14ac:dyDescent="0.2">
      <c r="A31" s="56"/>
      <c r="B31" s="288" t="s">
        <v>21</v>
      </c>
      <c r="C31" s="259"/>
      <c r="D31" s="274">
        <v>80</v>
      </c>
      <c r="E31" s="274">
        <v>75</v>
      </c>
      <c r="F31" s="274">
        <v>70</v>
      </c>
      <c r="G31" s="274">
        <v>85</v>
      </c>
      <c r="H31" s="274">
        <v>75</v>
      </c>
      <c r="I31" s="302">
        <f t="shared" si="0"/>
        <v>0</v>
      </c>
      <c r="J31" s="275"/>
      <c r="K31" s="276">
        <f>IF(ISBLANK(D31),NA(),D31/Population!C31*10000)</f>
        <v>22.197558268590456</v>
      </c>
      <c r="L31" s="276">
        <f>IF(ISBLANK(E31),NA(),E31/Population!D31*10000)</f>
        <v>20.741150442477878</v>
      </c>
      <c r="M31" s="276">
        <f>IF(ISBLANK(F31),NA(),F31/Population!E31*10000)</f>
        <v>19.662921348314608</v>
      </c>
      <c r="N31" s="276">
        <f>IF(ISBLANK(G31),NA(),G31/Population!F31*10000)</f>
        <v>23.743016759776538</v>
      </c>
      <c r="O31" s="276">
        <f>IF(ISBLANK(H31),NA(),H31/Population!G31*10000)</f>
        <v>20.718232044198896</v>
      </c>
      <c r="P31" s="442">
        <f>RANK(O31,($O$12:$O$15,$O$17:$O$31),1)</f>
        <v>1</v>
      </c>
      <c r="Q31" s="277"/>
      <c r="R31" s="295">
        <v>6.6</v>
      </c>
      <c r="S31" s="278">
        <f t="shared" si="1"/>
        <v>42.1205</v>
      </c>
      <c r="T31" s="279">
        <f t="shared" si="2"/>
        <v>-21.402267955801104</v>
      </c>
      <c r="U31" s="105"/>
      <c r="W31" s="236" t="s">
        <v>21</v>
      </c>
      <c r="X31" s="227">
        <v>20</v>
      </c>
      <c r="Y31" s="300">
        <f t="shared" si="4"/>
        <v>20.718232044198896</v>
      </c>
      <c r="Z31" s="257" t="str">
        <f t="shared" si="5"/>
        <v>Wokingham</v>
      </c>
      <c r="AA31" s="300"/>
      <c r="AB31" s="300"/>
      <c r="AC31" s="300"/>
      <c r="AD31" s="236" t="s">
        <v>21</v>
      </c>
      <c r="AE31" s="27">
        <f>IF(ISBLANK(H31),0,Population!G31)</f>
        <v>36200</v>
      </c>
      <c r="AF31" s="27"/>
      <c r="AG31" s="27"/>
      <c r="AH31" s="27"/>
    </row>
    <row r="32" spans="1:34" ht="11.25" customHeight="1" x14ac:dyDescent="0.2">
      <c r="A32" s="56"/>
      <c r="B32" s="289" t="s">
        <v>119</v>
      </c>
      <c r="C32" s="259"/>
      <c r="D32" s="280">
        <v>8160</v>
      </c>
      <c r="E32" s="280">
        <v>8480</v>
      </c>
      <c r="F32" s="280">
        <v>8720</v>
      </c>
      <c r="G32" s="280">
        <v>8830</v>
      </c>
      <c r="H32" s="280">
        <v>8990</v>
      </c>
      <c r="I32" s="286">
        <f t="shared" si="0"/>
        <v>6.0141509433962265E-2</v>
      </c>
      <c r="J32" s="275"/>
      <c r="K32" s="281">
        <f>IF(ISBLANK(D32),NA(),D32/Population!C32*10000)</f>
        <v>44.95372410753636</v>
      </c>
      <c r="L32" s="281">
        <f>IF(ISBLANK(E32),NA(),E32/Population!D32*10000)</f>
        <v>46.432678092317801</v>
      </c>
      <c r="M32" s="281">
        <f>IF(ISBLANK(F32),NA(),F32/Population!E32*10000)</f>
        <v>46.861564918314699</v>
      </c>
      <c r="N32" s="281">
        <f>IF(ISBLANK(G32),NA(),G32/Population!F32*10000)</f>
        <v>47.153690056605789</v>
      </c>
      <c r="O32" s="281">
        <f>IF(ISBLANK(H32),NA(),H32/AE32*10000)</f>
        <v>47.64175940646529</v>
      </c>
      <c r="P32" s="292" t="s">
        <v>140</v>
      </c>
      <c r="Q32" s="277"/>
      <c r="R32" s="296">
        <v>15.1</v>
      </c>
      <c r="S32" s="282">
        <f t="shared" si="1"/>
        <v>53.446750000000002</v>
      </c>
      <c r="T32" s="283">
        <f t="shared" si="2"/>
        <v>-5.8049905935347113</v>
      </c>
      <c r="U32" s="105"/>
      <c r="W32" s="231"/>
      <c r="X32" s="231"/>
      <c r="Y32" s="231"/>
      <c r="Z32" s="231"/>
      <c r="AA32" s="300"/>
      <c r="AB32" s="300"/>
      <c r="AC32" s="300"/>
      <c r="AD32" s="27" t="s">
        <v>119</v>
      </c>
      <c r="AE32" s="27">
        <f>SUM(AE12:AE15,AE17:AE31)</f>
        <v>1887000</v>
      </c>
      <c r="AF32" s="27"/>
      <c r="AG32" s="27"/>
      <c r="AH32" s="27"/>
    </row>
    <row r="33" spans="1:34" ht="11.25" customHeight="1" x14ac:dyDescent="0.2">
      <c r="A33" s="40"/>
      <c r="B33" s="290" t="s">
        <v>101</v>
      </c>
      <c r="C33" s="259"/>
      <c r="D33" s="284">
        <v>64470</v>
      </c>
      <c r="E33" s="284">
        <v>65500</v>
      </c>
      <c r="F33" s="284">
        <v>67070</v>
      </c>
      <c r="G33" s="284">
        <v>68060</v>
      </c>
      <c r="H33" s="284">
        <v>68840</v>
      </c>
      <c r="I33" s="287">
        <f t="shared" si="0"/>
        <v>5.099236641221374E-2</v>
      </c>
      <c r="J33" s="275"/>
      <c r="K33" s="285">
        <f>IF(ISBLANK(D33),NA(),D33/Population!C33*10000)</f>
        <v>58.543628488145075</v>
      </c>
      <c r="L33" s="285">
        <f>IF(ISBLANK(E33),NA(),E33/Population!D33*10000)</f>
        <v>59.300704365618266</v>
      </c>
      <c r="M33" s="285">
        <f>IF(ISBLANK(F33),NA(),F33/Population!E33*10000)</f>
        <v>59.140448645598198</v>
      </c>
      <c r="N33" s="285">
        <f>IF(ISBLANK(G33),NA(),G33/Population!F33*10000)</f>
        <v>59.7148497477517</v>
      </c>
      <c r="O33" s="285">
        <f>IF(ISBLANK(H33),NA(),H33/Population!G33*10000)</f>
        <v>59.970903135317847</v>
      </c>
      <c r="P33" s="293" t="s">
        <v>140</v>
      </c>
      <c r="Q33" s="277"/>
      <c r="R33" s="297">
        <v>21.8</v>
      </c>
      <c r="S33" s="263" t="s">
        <v>140</v>
      </c>
      <c r="T33" s="264" t="s">
        <v>140</v>
      </c>
      <c r="U33" s="105"/>
      <c r="W33" s="231"/>
      <c r="X33" s="231"/>
      <c r="Y33" s="231"/>
      <c r="Z33" s="231"/>
      <c r="AA33" s="231"/>
      <c r="AB33" s="27"/>
      <c r="AC33" s="27"/>
      <c r="AD33" s="27"/>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B35" s="27" t="s">
        <v>228</v>
      </c>
      <c r="K35" s="98"/>
      <c r="L35" s="90"/>
      <c r="M35" s="90"/>
      <c r="N35" s="90"/>
      <c r="O35" s="90"/>
      <c r="P35" s="459"/>
      <c r="Q35" s="90"/>
      <c r="R35" s="90"/>
      <c r="S35" s="90"/>
      <c r="T35" s="90"/>
      <c r="U35" s="105"/>
      <c r="W35" s="230"/>
      <c r="X35" s="230"/>
      <c r="Y35" s="231"/>
      <c r="Z35" s="231"/>
      <c r="AA35" s="231"/>
      <c r="AB35" s="27"/>
      <c r="AC35" s="27"/>
      <c r="AD35" s="27"/>
      <c r="AE35" s="27"/>
      <c r="AF35" s="27"/>
      <c r="AG35" s="27"/>
      <c r="AH35" s="27"/>
    </row>
    <row r="36" spans="1:34" ht="11.25" customHeight="1" x14ac:dyDescent="0.2">
      <c r="A36" s="40"/>
      <c r="B36" s="27" t="s">
        <v>229</v>
      </c>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B37" s="27" t="s">
        <v>230</v>
      </c>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383"/>
      <c r="J51" s="383"/>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383"/>
      <c r="J52" s="383"/>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384"/>
      <c r="J53" s="384"/>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4" ht="11.25" customHeight="1" x14ac:dyDescent="0.2">
      <c r="A81" s="40"/>
      <c r="K81" s="98"/>
      <c r="L81" s="90"/>
      <c r="M81" s="90"/>
      <c r="N81" s="90"/>
      <c r="O81" s="90"/>
      <c r="P81" s="90"/>
      <c r="Q81" s="90"/>
      <c r="R81" s="90"/>
      <c r="S81" s="90"/>
      <c r="T81" s="90"/>
      <c r="U81" s="105"/>
      <c r="X81" s="233" t="s">
        <v>92</v>
      </c>
      <c r="Y81" s="233" t="s">
        <v>93</v>
      </c>
    </row>
    <row r="82" spans="1:34" ht="11.25" customHeight="1" x14ac:dyDescent="0.2">
      <c r="A82" s="40"/>
      <c r="K82" s="98"/>
      <c r="L82" s="90"/>
      <c r="M82" s="90"/>
      <c r="N82" s="90"/>
      <c r="O82" s="90"/>
      <c r="P82" s="90"/>
      <c r="Q82" s="90"/>
      <c r="R82" s="90"/>
      <c r="S82" s="90"/>
      <c r="T82" s="90"/>
      <c r="U82" s="105"/>
      <c r="W82" s="237" t="str">
        <f>L84</f>
        <v>National Trend 2014</v>
      </c>
      <c r="X82" s="694">
        <v>1.3325</v>
      </c>
      <c r="Y82" s="694">
        <v>33.326000000000001</v>
      </c>
      <c r="Z82" s="245">
        <v>0</v>
      </c>
      <c r="AA82" s="245">
        <f>(Z82*X82)+Y82</f>
        <v>33.326000000000001</v>
      </c>
    </row>
    <row r="83" spans="1:34" ht="11.25" customHeight="1" x14ac:dyDescent="0.2">
      <c r="A83" s="40"/>
      <c r="K83" s="98"/>
      <c r="L83" s="90"/>
      <c r="M83" s="90"/>
      <c r="N83" s="90"/>
      <c r="O83" s="90"/>
      <c r="P83" s="90"/>
      <c r="Q83" s="90"/>
      <c r="R83" s="90"/>
      <c r="S83" s="90"/>
      <c r="T83" s="90"/>
      <c r="U83" s="105"/>
      <c r="W83" s="238" t="str">
        <f>"y = "&amp;X82&amp;"x + "&amp;Y82</f>
        <v>y = 1.3325x + 33.326</v>
      </c>
      <c r="X83" s="695"/>
      <c r="Y83" s="695"/>
      <c r="Z83" s="246">
        <v>40</v>
      </c>
      <c r="AA83" s="245">
        <f>(Z83*X82)+Y82</f>
        <v>86.626000000000005</v>
      </c>
    </row>
    <row r="84" spans="1:34" ht="11.25" customHeight="1" x14ac:dyDescent="0.2">
      <c r="A84" s="40"/>
      <c r="K84" s="74"/>
      <c r="L84" s="720" t="s">
        <v>245</v>
      </c>
      <c r="M84" s="721"/>
      <c r="N84" s="721"/>
      <c r="O84" s="721"/>
      <c r="P84" s="301"/>
      <c r="Q84" s="720" t="s">
        <v>216</v>
      </c>
      <c r="R84" s="731"/>
      <c r="S84" s="731"/>
      <c r="T84" s="731"/>
      <c r="U84" s="105"/>
      <c r="W84" s="237" t="str">
        <f>Q84</f>
        <v>South East LA Trend 2014</v>
      </c>
      <c r="X84" s="692">
        <v>2.6151</v>
      </c>
      <c r="Y84" s="692">
        <v>8.3782999999999994</v>
      </c>
      <c r="Z84" s="245">
        <v>0</v>
      </c>
      <c r="AA84" s="245">
        <f>(Z84*X84)+Y84</f>
        <v>8.3782999999999994</v>
      </c>
    </row>
    <row r="85" spans="1:34" ht="11.25" customHeight="1" x14ac:dyDescent="0.2">
      <c r="A85" s="40"/>
      <c r="K85" s="385"/>
      <c r="L85" s="732" t="str">
        <f>Y5</f>
        <v>Selected LA- (none)</v>
      </c>
      <c r="M85" s="721"/>
      <c r="N85" s="721"/>
      <c r="O85" s="721"/>
      <c r="P85" s="721"/>
      <c r="Q85" s="721"/>
      <c r="R85" s="721"/>
      <c r="S85" s="721"/>
      <c r="T85" s="721"/>
      <c r="U85" s="105"/>
      <c r="W85" s="238" t="str">
        <f>"y = "&amp;X84&amp;"x + "&amp;Y84</f>
        <v>y = 2.6151x + 8.3783</v>
      </c>
      <c r="X85" s="698"/>
      <c r="Y85" s="698"/>
      <c r="Z85" s="246">
        <v>40</v>
      </c>
      <c r="AA85" s="245">
        <f>(Z85*X84)+Y84</f>
        <v>112.9823</v>
      </c>
    </row>
    <row r="86" spans="1:34"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4"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4"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4" ht="15" customHeight="1" x14ac:dyDescent="0.2">
      <c r="L89" s="28"/>
      <c r="M89" s="28"/>
      <c r="N89" s="28"/>
      <c r="O89" s="28"/>
      <c r="P89" s="28"/>
      <c r="Q89" s="28"/>
      <c r="R89" s="28"/>
      <c r="S89" s="28"/>
      <c r="T89" s="28"/>
      <c r="X89" s="229"/>
    </row>
    <row r="90" spans="1:34"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4" ht="11.25" customHeight="1" x14ac:dyDescent="0.2">
      <c r="Q91" s="28"/>
      <c r="R91" s="28"/>
      <c r="S91" s="28"/>
      <c r="T91" s="28"/>
      <c r="X91" s="229"/>
    </row>
    <row r="92" spans="1:34" ht="21" customHeight="1" thickBot="1" x14ac:dyDescent="0.25">
      <c r="X92" s="229"/>
    </row>
    <row r="93" spans="1:34"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4"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4" s="30" customFormat="1" ht="11.25" customHeight="1" x14ac:dyDescent="0.2">
      <c r="A95" s="42"/>
      <c r="B95" s="729"/>
      <c r="C95" s="729"/>
      <c r="D95" s="635"/>
      <c r="E95" s="635"/>
      <c r="F95" s="635"/>
      <c r="G95" s="635"/>
      <c r="H95" s="635"/>
      <c r="I95" s="382"/>
      <c r="J95" s="382"/>
      <c r="K95" s="386"/>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4" ht="21" customHeight="1" x14ac:dyDescent="0.2">
      <c r="A96" s="40"/>
      <c r="B96" s="635"/>
      <c r="C96" s="635"/>
      <c r="D96" s="635"/>
      <c r="E96" s="635"/>
      <c r="F96" s="635"/>
      <c r="G96" s="635"/>
      <c r="H96" s="635"/>
      <c r="I96" s="382"/>
      <c r="J96" s="382"/>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6">IF(W12=$X$5,I12,"")</f>
        <v/>
      </c>
      <c r="X98" s="236" t="e">
        <f t="shared" ref="X98:X119" si="7">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6"/>
        <v/>
      </c>
      <c r="X99" s="236" t="e">
        <f t="shared" si="7"/>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6"/>
        <v/>
      </c>
      <c r="X100" s="236" t="e">
        <f t="shared" si="7"/>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6"/>
        <v/>
      </c>
      <c r="X101" s="236" t="e">
        <f t="shared" si="7"/>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6"/>
        <v/>
      </c>
      <c r="X102" s="236" t="e">
        <f t="shared" si="7"/>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6"/>
        <v/>
      </c>
      <c r="X103" s="236" t="e">
        <f t="shared" si="7"/>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6"/>
        <v/>
      </c>
      <c r="X104" s="236" t="e">
        <f t="shared" si="7"/>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 t="shared" si="6"/>
        <v/>
      </c>
      <c r="X105" s="236" t="e">
        <f t="shared" si="7"/>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6"/>
        <v/>
      </c>
      <c r="X106" s="236" t="e">
        <f t="shared" si="7"/>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6"/>
        <v/>
      </c>
      <c r="X107" s="236" t="e">
        <f t="shared" si="7"/>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6"/>
        <v/>
      </c>
      <c r="X108" s="236" t="e">
        <f t="shared" si="7"/>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6"/>
        <v/>
      </c>
      <c r="X109" s="236" t="e">
        <f t="shared" si="7"/>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6"/>
        <v/>
      </c>
      <c r="X110" s="236" t="e">
        <f t="shared" si="7"/>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6"/>
        <v/>
      </c>
      <c r="X111" s="236" t="e">
        <f t="shared" si="7"/>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6"/>
        <v/>
      </c>
      <c r="X112" s="236" t="e">
        <f t="shared" si="7"/>
        <v>#N/A</v>
      </c>
    </row>
    <row r="113" spans="1:34"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6"/>
        <v/>
      </c>
      <c r="X113" s="236" t="e">
        <f t="shared" si="7"/>
        <v>#N/A</v>
      </c>
    </row>
    <row r="114" spans="1:34"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6"/>
        <v/>
      </c>
      <c r="X114" s="236" t="e">
        <f t="shared" si="7"/>
        <v>#N/A</v>
      </c>
    </row>
    <row r="115" spans="1:34"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6"/>
        <v/>
      </c>
      <c r="X115" s="236" t="e">
        <f t="shared" si="7"/>
        <v>#N/A</v>
      </c>
    </row>
    <row r="116" spans="1:34"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6"/>
        <v/>
      </c>
      <c r="X116" s="236" t="e">
        <f t="shared" si="7"/>
        <v>#N/A</v>
      </c>
    </row>
    <row r="117" spans="1:34"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6"/>
        <v/>
      </c>
      <c r="X117" s="236" t="e">
        <f t="shared" si="7"/>
        <v>#N/A</v>
      </c>
    </row>
    <row r="118" spans="1:34"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6"/>
        <v/>
      </c>
      <c r="X118" s="236" t="e">
        <f t="shared" si="7"/>
        <v>#N/A</v>
      </c>
    </row>
    <row r="119" spans="1:34"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6"/>
        <v/>
      </c>
      <c r="X119" s="236" t="e">
        <f t="shared" si="7"/>
        <v>#N/A</v>
      </c>
    </row>
    <row r="120" spans="1:34"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4"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4"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5"/>
      <c r="AE122" s="28"/>
      <c r="AF122" s="27"/>
      <c r="AG122" s="27"/>
      <c r="AH122" s="27"/>
    </row>
    <row r="123" spans="1:34"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5"/>
      <c r="AE123" s="28"/>
      <c r="AF123" s="27"/>
      <c r="AG123" s="27"/>
      <c r="AH123" s="27"/>
    </row>
    <row r="124" spans="1:34"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5"/>
      <c r="AE124" s="28"/>
      <c r="AF124" s="27"/>
      <c r="AG124" s="27"/>
      <c r="AH124" s="27"/>
    </row>
    <row r="125" spans="1:34"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5"/>
      <c r="AE125" s="28"/>
      <c r="AF125" s="27"/>
      <c r="AG125" s="27"/>
      <c r="AH125" s="27"/>
    </row>
    <row r="126" spans="1:34"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5"/>
      <c r="AE126" s="28"/>
      <c r="AF126" s="27"/>
      <c r="AG126" s="27"/>
      <c r="AH126" s="27"/>
    </row>
    <row r="127" spans="1:34"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5"/>
      <c r="AE127" s="28"/>
      <c r="AF127" s="27"/>
      <c r="AG127" s="27"/>
      <c r="AH127" s="27"/>
    </row>
    <row r="128" spans="1:34"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5"/>
      <c r="AE128" s="28"/>
      <c r="AF128" s="27"/>
      <c r="AG128" s="27"/>
      <c r="AH128" s="27"/>
    </row>
    <row r="129" spans="1:35"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5"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5"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5"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5" s="91" customFormat="1" ht="11.25" customHeight="1" x14ac:dyDescent="0.2">
      <c r="K133" s="85"/>
      <c r="V133" s="148"/>
      <c r="W133" s="239"/>
      <c r="X133" s="239"/>
      <c r="Y133" s="239"/>
      <c r="Z133" s="239"/>
      <c r="AA133" s="239"/>
      <c r="AB133" s="149"/>
      <c r="AC133" s="149"/>
      <c r="AD133" s="150"/>
      <c r="AE133" s="149"/>
      <c r="AF133" s="149"/>
    </row>
    <row r="134" spans="1:35" s="91" customFormat="1" ht="11.25" customHeight="1" x14ac:dyDescent="0.2">
      <c r="A134" s="90"/>
      <c r="B134" s="90"/>
      <c r="C134" s="90"/>
      <c r="D134" s="90"/>
      <c r="E134" s="90"/>
      <c r="F134" s="90"/>
      <c r="K134" s="85"/>
      <c r="V134" s="148"/>
      <c r="W134" s="239"/>
      <c r="X134" s="239"/>
      <c r="Y134" s="239"/>
      <c r="Z134" s="239"/>
      <c r="AA134" s="239"/>
      <c r="AB134" s="149"/>
      <c r="AC134" s="149"/>
      <c r="AD134" s="150"/>
      <c r="AE134" s="149"/>
      <c r="AF134" s="149"/>
    </row>
    <row r="135" spans="1:35" s="91" customFormat="1" ht="11.25" customHeight="1" x14ac:dyDescent="0.2">
      <c r="A135" s="90"/>
      <c r="B135" s="662" t="s">
        <v>121</v>
      </c>
      <c r="C135" s="411"/>
      <c r="D135" s="102"/>
      <c r="E135" s="102"/>
      <c r="F135" s="90"/>
      <c r="K135" s="85"/>
      <c r="V135" s="148"/>
      <c r="W135" s="239"/>
      <c r="X135" s="239"/>
      <c r="Y135" s="239"/>
      <c r="Z135" s="239"/>
      <c r="AA135" s="239"/>
      <c r="AB135" s="149"/>
      <c r="AC135" s="149"/>
      <c r="AD135" s="150"/>
      <c r="AE135" s="149"/>
      <c r="AF135" s="149"/>
    </row>
    <row r="136" spans="1:35" s="91" customFormat="1" ht="11.25" customHeight="1" x14ac:dyDescent="0.2">
      <c r="A136" s="90"/>
      <c r="B136" s="663"/>
      <c r="C136" s="412"/>
      <c r="D136" s="90"/>
      <c r="E136" s="90"/>
      <c r="F136" s="90"/>
      <c r="K136" s="85"/>
      <c r="V136" s="148"/>
      <c r="W136" s="239"/>
      <c r="X136" s="239"/>
      <c r="Y136" s="239"/>
      <c r="Z136" s="239"/>
      <c r="AA136" s="239"/>
      <c r="AB136" s="149"/>
      <c r="AC136" s="149"/>
      <c r="AD136" s="150"/>
      <c r="AE136" s="149"/>
      <c r="AF136" s="149"/>
    </row>
    <row r="137" spans="1:35" s="91" customFormat="1" ht="11.25" customHeight="1" x14ac:dyDescent="0.2">
      <c r="A137" s="90"/>
      <c r="B137" s="653" t="s">
        <v>122</v>
      </c>
      <c r="C137" s="653"/>
      <c r="D137" s="654"/>
      <c r="E137" s="654"/>
      <c r="F137" s="654"/>
      <c r="K137" s="85"/>
      <c r="V137" s="148"/>
      <c r="W137" s="239"/>
      <c r="X137" s="239"/>
      <c r="Y137" s="239"/>
      <c r="Z137" s="239"/>
      <c r="AA137" s="239"/>
      <c r="AB137" s="149"/>
      <c r="AC137" s="149"/>
      <c r="AD137" s="150"/>
      <c r="AE137" s="149"/>
      <c r="AF137" s="149"/>
    </row>
    <row r="138" spans="1:35" s="91" customFormat="1" ht="11.25" customHeight="1" x14ac:dyDescent="0.2">
      <c r="A138" s="90"/>
      <c r="B138" s="653"/>
      <c r="C138" s="653"/>
      <c r="D138" s="654"/>
      <c r="E138" s="654"/>
      <c r="F138" s="654"/>
      <c r="K138" s="85"/>
      <c r="V138" s="148"/>
      <c r="W138" s="239"/>
      <c r="X138" s="239"/>
      <c r="Y138" s="239"/>
      <c r="Z138" s="239"/>
      <c r="AA138" s="239"/>
      <c r="AB138" s="149"/>
      <c r="AC138" s="149"/>
      <c r="AD138" s="150"/>
      <c r="AE138" s="149"/>
      <c r="AF138" s="149"/>
      <c r="AG138" s="142"/>
      <c r="AH138" s="142"/>
      <c r="AI138" s="142"/>
    </row>
    <row r="139" spans="1:35" s="91" customFormat="1" ht="11.25" customHeight="1" x14ac:dyDescent="0.2">
      <c r="A139" s="90"/>
      <c r="B139" s="653" t="s">
        <v>28</v>
      </c>
      <c r="C139" s="653"/>
      <c r="D139" s="654"/>
      <c r="E139" s="654"/>
      <c r="F139" s="654"/>
      <c r="K139" s="85"/>
      <c r="V139" s="148"/>
      <c r="W139" s="239"/>
      <c r="X139" s="239"/>
      <c r="Y139" s="239"/>
      <c r="Z139" s="239"/>
      <c r="AA139" s="239"/>
      <c r="AB139" s="149"/>
      <c r="AC139" s="149"/>
      <c r="AD139" s="150"/>
      <c r="AE139" s="149"/>
      <c r="AF139" s="149"/>
    </row>
    <row r="140" spans="1:35" s="91" customFormat="1" ht="11.25" customHeight="1" x14ac:dyDescent="0.2">
      <c r="A140" s="90"/>
      <c r="B140" s="653"/>
      <c r="C140" s="653"/>
      <c r="D140" s="654"/>
      <c r="E140" s="654"/>
      <c r="F140" s="654"/>
      <c r="K140" s="85"/>
      <c r="V140" s="148"/>
      <c r="W140" s="239"/>
      <c r="X140" s="239"/>
      <c r="Y140" s="239"/>
      <c r="Z140" s="239"/>
      <c r="AA140" s="239"/>
      <c r="AB140" s="149"/>
      <c r="AC140" s="149"/>
      <c r="AD140" s="150"/>
      <c r="AE140" s="149"/>
      <c r="AF140" s="149"/>
    </row>
    <row r="141" spans="1:35" s="91" customFormat="1" ht="11.25" customHeight="1" x14ac:dyDescent="0.2">
      <c r="A141" s="90"/>
      <c r="B141" s="653" t="s">
        <v>29</v>
      </c>
      <c r="C141" s="653"/>
      <c r="D141" s="654"/>
      <c r="E141" s="654"/>
      <c r="F141" s="654"/>
      <c r="K141" s="85"/>
      <c r="V141" s="148"/>
      <c r="W141" s="239"/>
      <c r="X141" s="239"/>
      <c r="Y141" s="239"/>
      <c r="Z141" s="239"/>
      <c r="AA141" s="239"/>
      <c r="AB141" s="149"/>
      <c r="AC141" s="149"/>
      <c r="AD141" s="150"/>
      <c r="AE141" s="149"/>
      <c r="AF141" s="149"/>
    </row>
    <row r="142" spans="1:35" s="91" customFormat="1" ht="11.25" customHeight="1" x14ac:dyDescent="0.2">
      <c r="A142" s="90"/>
      <c r="B142" s="653"/>
      <c r="C142" s="653"/>
      <c r="D142" s="654"/>
      <c r="E142" s="654"/>
      <c r="F142" s="654"/>
      <c r="K142" s="85"/>
      <c r="V142" s="148"/>
      <c r="W142" s="239"/>
      <c r="X142" s="239"/>
      <c r="Y142" s="239"/>
      <c r="Z142" s="239"/>
      <c r="AA142" s="239"/>
      <c r="AB142" s="149"/>
      <c r="AC142" s="149"/>
      <c r="AD142" s="150"/>
      <c r="AE142" s="149"/>
      <c r="AF142" s="149"/>
    </row>
    <row r="143" spans="1:35" s="91" customFormat="1" ht="11.25" customHeight="1" x14ac:dyDescent="0.2">
      <c r="A143" s="90"/>
      <c r="B143" s="653" t="s">
        <v>151</v>
      </c>
      <c r="C143" s="653"/>
      <c r="D143" s="654"/>
      <c r="E143" s="654"/>
      <c r="F143" s="654"/>
      <c r="K143" s="85"/>
      <c r="V143" s="148"/>
      <c r="W143" s="239"/>
      <c r="X143" s="239"/>
      <c r="Y143" s="239"/>
      <c r="Z143" s="239"/>
      <c r="AA143" s="239"/>
      <c r="AB143" s="149"/>
      <c r="AC143" s="149"/>
      <c r="AD143" s="150"/>
      <c r="AE143" s="149"/>
      <c r="AF143" s="149"/>
    </row>
    <row r="144" spans="1:35" s="91" customFormat="1" ht="11.25" customHeight="1" x14ac:dyDescent="0.2">
      <c r="A144" s="90"/>
      <c r="B144" s="653"/>
      <c r="C144" s="653"/>
      <c r="D144" s="654"/>
      <c r="E144" s="654"/>
      <c r="F144" s="654"/>
      <c r="K144" s="85"/>
      <c r="V144" s="148"/>
      <c r="W144" s="239"/>
      <c r="X144" s="239"/>
      <c r="Y144" s="239"/>
      <c r="Z144" s="239"/>
      <c r="AA144" s="239"/>
      <c r="AB144" s="149"/>
      <c r="AC144" s="149"/>
      <c r="AD144" s="150"/>
      <c r="AE144" s="149"/>
      <c r="AF144" s="149"/>
    </row>
    <row r="145" spans="1:32" s="91" customFormat="1" ht="11.25" customHeight="1" x14ac:dyDescent="0.2">
      <c r="A145" s="90"/>
      <c r="B145" s="653" t="s">
        <v>41</v>
      </c>
      <c r="C145" s="653"/>
      <c r="D145" s="654"/>
      <c r="E145" s="654"/>
      <c r="F145" s="654"/>
      <c r="K145" s="85"/>
      <c r="V145" s="148"/>
      <c r="W145" s="239"/>
      <c r="X145" s="239"/>
      <c r="Y145" s="239"/>
      <c r="Z145" s="239"/>
      <c r="AA145" s="239"/>
      <c r="AB145" s="149"/>
      <c r="AC145" s="149"/>
      <c r="AD145" s="150"/>
      <c r="AE145" s="149"/>
      <c r="AF145" s="149"/>
    </row>
    <row r="146" spans="1:32" s="91" customFormat="1" ht="11.25" customHeight="1" x14ac:dyDescent="0.2">
      <c r="A146" s="90"/>
      <c r="B146" s="653"/>
      <c r="C146" s="653"/>
      <c r="D146" s="654"/>
      <c r="E146" s="654"/>
      <c r="F146" s="654"/>
      <c r="K146" s="85"/>
      <c r="V146" s="148"/>
      <c r="W146" s="239"/>
      <c r="X146" s="239"/>
      <c r="Y146" s="239"/>
      <c r="Z146" s="239"/>
      <c r="AA146" s="239"/>
      <c r="AB146" s="149"/>
      <c r="AC146" s="149"/>
      <c r="AD146" s="150"/>
      <c r="AE146" s="149"/>
      <c r="AF146" s="149"/>
    </row>
    <row r="147" spans="1:32" s="91" customFormat="1" ht="11.25" customHeight="1" x14ac:dyDescent="0.2">
      <c r="A147" s="90"/>
      <c r="B147" s="653" t="s">
        <v>35</v>
      </c>
      <c r="C147" s="653"/>
      <c r="D147" s="654"/>
      <c r="E147" s="654"/>
      <c r="F147" s="654"/>
      <c r="K147" s="85"/>
      <c r="V147" s="148"/>
      <c r="W147" s="239"/>
      <c r="X147" s="239"/>
      <c r="Y147" s="239"/>
      <c r="Z147" s="239"/>
      <c r="AA147" s="239"/>
      <c r="AB147" s="149"/>
      <c r="AC147" s="149"/>
      <c r="AD147" s="150"/>
      <c r="AE147" s="149"/>
      <c r="AF147" s="149"/>
    </row>
    <row r="148" spans="1:32" s="91" customFormat="1" ht="11.25" customHeight="1" x14ac:dyDescent="0.2">
      <c r="A148" s="90"/>
      <c r="B148" s="653"/>
      <c r="C148" s="653"/>
      <c r="D148" s="654"/>
      <c r="E148" s="654"/>
      <c r="F148" s="654"/>
      <c r="K148" s="85"/>
      <c r="V148" s="148"/>
      <c r="W148" s="239"/>
      <c r="X148" s="239"/>
      <c r="Y148" s="239"/>
      <c r="Z148" s="239"/>
      <c r="AA148" s="239"/>
      <c r="AB148" s="149"/>
      <c r="AC148" s="149"/>
      <c r="AD148" s="150"/>
      <c r="AE148" s="149"/>
      <c r="AF148" s="149"/>
    </row>
    <row r="149" spans="1:32" s="91" customFormat="1" ht="11.25" customHeight="1" x14ac:dyDescent="0.2">
      <c r="A149" s="90"/>
      <c r="B149" s="653" t="s">
        <v>54</v>
      </c>
      <c r="C149" s="653"/>
      <c r="D149" s="654"/>
      <c r="E149" s="654"/>
      <c r="F149" s="654"/>
      <c r="K149" s="85"/>
      <c r="V149" s="148"/>
      <c r="W149" s="239"/>
      <c r="X149" s="239"/>
      <c r="Y149" s="239"/>
      <c r="Z149" s="239"/>
      <c r="AA149" s="239"/>
      <c r="AB149" s="149"/>
      <c r="AC149" s="149"/>
      <c r="AD149" s="150"/>
      <c r="AE149" s="149"/>
      <c r="AF149" s="149"/>
    </row>
    <row r="150" spans="1:32" s="91" customFormat="1" ht="11.25" customHeight="1" x14ac:dyDescent="0.2">
      <c r="A150" s="90"/>
      <c r="B150" s="653"/>
      <c r="C150" s="653"/>
      <c r="D150" s="654"/>
      <c r="E150" s="654"/>
      <c r="F150" s="654"/>
      <c r="K150" s="85"/>
      <c r="V150" s="148"/>
      <c r="W150" s="239"/>
      <c r="X150" s="239"/>
      <c r="Y150" s="239"/>
      <c r="Z150" s="239"/>
      <c r="AA150" s="239"/>
      <c r="AB150" s="149"/>
      <c r="AC150" s="149"/>
      <c r="AD150" s="150"/>
      <c r="AE150" s="149"/>
      <c r="AF150" s="149"/>
    </row>
    <row r="151" spans="1:32" s="91" customFormat="1" ht="11.25" customHeight="1" x14ac:dyDescent="0.2">
      <c r="A151" s="90"/>
      <c r="B151" s="653" t="s">
        <v>30</v>
      </c>
      <c r="C151" s="653"/>
      <c r="D151" s="654"/>
      <c r="E151" s="654"/>
      <c r="F151" s="654"/>
      <c r="K151" s="85"/>
      <c r="V151" s="148"/>
      <c r="W151" s="239"/>
      <c r="X151" s="239"/>
      <c r="Y151" s="239"/>
      <c r="Z151" s="239"/>
      <c r="AA151" s="239"/>
      <c r="AB151" s="149"/>
      <c r="AC151" s="149"/>
      <c r="AD151" s="150"/>
      <c r="AE151" s="149"/>
      <c r="AF151" s="149"/>
    </row>
    <row r="152" spans="1:32" s="91" customFormat="1" ht="11.25" customHeight="1" x14ac:dyDescent="0.2">
      <c r="A152" s="90"/>
      <c r="B152" s="653"/>
      <c r="C152" s="653"/>
      <c r="D152" s="654"/>
      <c r="E152" s="654"/>
      <c r="F152" s="654"/>
      <c r="K152" s="85"/>
      <c r="V152" s="148"/>
      <c r="W152" s="239"/>
      <c r="X152" s="239"/>
      <c r="Y152" s="239"/>
      <c r="Z152" s="239"/>
      <c r="AA152" s="239"/>
      <c r="AB152" s="149"/>
      <c r="AC152" s="149"/>
      <c r="AD152" s="150"/>
      <c r="AE152" s="149"/>
      <c r="AF152" s="149"/>
    </row>
    <row r="153" spans="1:32" s="91" customFormat="1" ht="11.25" customHeight="1" x14ac:dyDescent="0.2">
      <c r="A153" s="90"/>
      <c r="B153" s="653" t="s">
        <v>31</v>
      </c>
      <c r="C153" s="653"/>
      <c r="D153" s="664"/>
      <c r="E153" s="664"/>
      <c r="F153" s="664"/>
      <c r="G153" s="617"/>
      <c r="K153" s="85"/>
      <c r="V153" s="148"/>
      <c r="W153" s="239"/>
      <c r="X153" s="239"/>
      <c r="Y153" s="239"/>
      <c r="Z153" s="239"/>
      <c r="AA153" s="239"/>
      <c r="AB153" s="149"/>
      <c r="AC153" s="149"/>
      <c r="AD153" s="150"/>
      <c r="AE153" s="149"/>
      <c r="AF153" s="149"/>
    </row>
    <row r="154" spans="1:32" s="91" customFormat="1" ht="11.25" customHeight="1" x14ac:dyDescent="0.2">
      <c r="A154" s="90"/>
      <c r="B154" s="664"/>
      <c r="C154" s="664"/>
      <c r="D154" s="664"/>
      <c r="E154" s="664"/>
      <c r="F154" s="664"/>
      <c r="G154" s="617"/>
      <c r="K154" s="85"/>
      <c r="V154" s="148"/>
      <c r="W154" s="239"/>
      <c r="X154" s="239"/>
      <c r="Y154" s="239"/>
      <c r="Z154" s="239"/>
      <c r="AA154" s="239"/>
      <c r="AB154" s="149"/>
      <c r="AC154" s="149"/>
      <c r="AD154" s="150"/>
      <c r="AE154" s="149"/>
      <c r="AF154" s="149"/>
    </row>
    <row r="155" spans="1:32" s="91" customFormat="1" ht="11.25" customHeight="1" x14ac:dyDescent="0.2">
      <c r="A155" s="90"/>
      <c r="B155" s="653" t="s">
        <v>32</v>
      </c>
      <c r="C155" s="653"/>
      <c r="D155" s="654"/>
      <c r="E155" s="654"/>
      <c r="F155" s="654"/>
      <c r="K155" s="85"/>
      <c r="V155" s="148"/>
      <c r="W155" s="239"/>
      <c r="X155" s="239"/>
      <c r="Y155" s="239"/>
      <c r="Z155" s="239"/>
      <c r="AA155" s="239"/>
      <c r="AB155" s="149"/>
      <c r="AC155" s="149"/>
      <c r="AD155" s="150"/>
      <c r="AE155" s="149"/>
      <c r="AF155" s="149"/>
    </row>
    <row r="156" spans="1:32" s="91" customFormat="1" ht="11.25" customHeight="1" x14ac:dyDescent="0.2">
      <c r="A156" s="90"/>
      <c r="B156" s="653"/>
      <c r="C156" s="653"/>
      <c r="D156" s="654"/>
      <c r="E156" s="654"/>
      <c r="F156" s="654"/>
      <c r="K156" s="85"/>
      <c r="V156" s="148"/>
      <c r="W156" s="239"/>
      <c r="X156" s="239"/>
      <c r="Y156" s="239"/>
      <c r="Z156" s="239"/>
      <c r="AA156" s="239"/>
      <c r="AB156" s="149"/>
      <c r="AC156" s="149"/>
      <c r="AD156" s="150"/>
      <c r="AE156" s="149"/>
      <c r="AF156" s="149"/>
    </row>
    <row r="157" spans="1:32" s="91" customFormat="1" ht="11.25" customHeight="1" x14ac:dyDescent="0.2">
      <c r="A157" s="90"/>
      <c r="B157" s="653" t="s">
        <v>55</v>
      </c>
      <c r="C157" s="653"/>
      <c r="D157" s="654"/>
      <c r="E157" s="654"/>
      <c r="F157" s="654"/>
      <c r="K157" s="85"/>
      <c r="V157" s="148"/>
      <c r="W157" s="239"/>
      <c r="X157" s="239"/>
      <c r="Y157" s="239"/>
      <c r="Z157" s="239"/>
      <c r="AA157" s="239"/>
      <c r="AB157" s="149"/>
      <c r="AC157" s="149"/>
      <c r="AD157" s="150"/>
      <c r="AE157" s="149"/>
      <c r="AF157" s="149"/>
    </row>
    <row r="158" spans="1:32" s="91" customFormat="1" ht="11.25" customHeight="1" x14ac:dyDescent="0.2">
      <c r="A158" s="90"/>
      <c r="B158" s="653"/>
      <c r="C158" s="653"/>
      <c r="D158" s="654"/>
      <c r="E158" s="654"/>
      <c r="F158" s="654"/>
      <c r="K158" s="85"/>
      <c r="V158" s="148"/>
      <c r="W158" s="239"/>
      <c r="X158" s="239"/>
      <c r="Y158" s="239"/>
      <c r="Z158" s="239"/>
      <c r="AA158" s="239"/>
      <c r="AB158" s="149"/>
      <c r="AC158" s="149"/>
      <c r="AD158" s="150"/>
      <c r="AE158" s="149"/>
      <c r="AF158" s="149"/>
    </row>
    <row r="159" spans="1:32" s="91" customFormat="1" ht="11.25" customHeight="1" x14ac:dyDescent="0.2">
      <c r="A159" s="90"/>
      <c r="B159" s="653" t="s">
        <v>33</v>
      </c>
      <c r="C159" s="653"/>
      <c r="D159" s="654"/>
      <c r="E159" s="654"/>
      <c r="F159" s="654"/>
      <c r="K159" s="85"/>
      <c r="V159" s="148"/>
      <c r="W159" s="239"/>
      <c r="X159" s="239"/>
      <c r="Y159" s="239"/>
      <c r="Z159" s="239"/>
      <c r="AA159" s="239"/>
      <c r="AB159" s="149"/>
      <c r="AC159" s="149"/>
      <c r="AD159" s="150"/>
      <c r="AE159" s="149"/>
      <c r="AF159" s="149"/>
    </row>
    <row r="160" spans="1:32" s="91" customFormat="1" ht="11.25" customHeight="1" x14ac:dyDescent="0.2">
      <c r="A160" s="90"/>
      <c r="B160" s="653"/>
      <c r="C160" s="653"/>
      <c r="D160" s="654"/>
      <c r="E160" s="654"/>
      <c r="F160" s="654"/>
      <c r="K160" s="85"/>
      <c r="V160" s="148"/>
      <c r="W160" s="239"/>
      <c r="X160" s="239"/>
      <c r="Y160" s="239"/>
      <c r="Z160" s="239"/>
      <c r="AA160" s="239"/>
      <c r="AB160" s="149"/>
      <c r="AC160" s="149"/>
      <c r="AD160" s="150"/>
      <c r="AE160" s="149"/>
      <c r="AF160" s="149"/>
    </row>
    <row r="161" spans="1:35" s="91" customFormat="1" ht="11.25" customHeight="1" x14ac:dyDescent="0.2">
      <c r="A161" s="90"/>
      <c r="B161" s="653" t="s">
        <v>126</v>
      </c>
      <c r="C161" s="653"/>
      <c r="D161" s="654"/>
      <c r="E161" s="654"/>
      <c r="F161" s="654"/>
      <c r="K161" s="85"/>
      <c r="V161" s="148"/>
      <c r="W161" s="239"/>
      <c r="X161" s="239"/>
      <c r="Y161" s="239"/>
      <c r="Z161" s="239"/>
      <c r="AA161" s="239"/>
      <c r="AB161" s="149"/>
      <c r="AC161" s="149"/>
      <c r="AD161" s="150"/>
      <c r="AE161" s="149"/>
      <c r="AF161" s="149"/>
    </row>
    <row r="162" spans="1:35" s="91" customFormat="1" ht="11.25" customHeight="1" x14ac:dyDescent="0.2">
      <c r="B162" s="653"/>
      <c r="C162" s="653"/>
      <c r="D162" s="654"/>
      <c r="E162" s="654"/>
      <c r="F162" s="654"/>
      <c r="K162" s="85"/>
      <c r="V162" s="148"/>
      <c r="W162" s="239"/>
      <c r="X162" s="239"/>
      <c r="Y162" s="239"/>
      <c r="Z162" s="239"/>
      <c r="AA162" s="239"/>
      <c r="AB162" s="149"/>
      <c r="AC162" s="149"/>
      <c r="AD162" s="150"/>
      <c r="AE162" s="149"/>
      <c r="AF162" s="149"/>
    </row>
    <row r="163" spans="1:35" s="91" customFormat="1" ht="11.25" hidden="1" customHeight="1" x14ac:dyDescent="0.2">
      <c r="B163" s="653" t="s">
        <v>104</v>
      </c>
      <c r="C163" s="653"/>
      <c r="D163" s="654"/>
      <c r="E163" s="654"/>
      <c r="F163" s="654"/>
      <c r="W163" s="240"/>
      <c r="X163" s="240"/>
      <c r="Y163" s="240"/>
      <c r="Z163" s="240"/>
      <c r="AA163" s="240"/>
    </row>
    <row r="164" spans="1:35" s="91" customFormat="1" ht="11.25" hidden="1" customHeight="1" x14ac:dyDescent="0.2">
      <c r="B164" s="653"/>
      <c r="C164" s="653"/>
      <c r="D164" s="654"/>
      <c r="E164" s="654"/>
      <c r="F164" s="654"/>
      <c r="W164" s="240"/>
      <c r="X164" s="240"/>
      <c r="Y164" s="240"/>
      <c r="Z164" s="240"/>
      <c r="AA164" s="240"/>
    </row>
    <row r="165" spans="1:35" s="84" customFormat="1" ht="11.25" hidden="1" customHeight="1" x14ac:dyDescent="0.2">
      <c r="B165" s="653" t="s">
        <v>105</v>
      </c>
      <c r="C165" s="653"/>
      <c r="D165" s="654"/>
      <c r="E165" s="654"/>
      <c r="F165" s="654"/>
      <c r="G165" s="91"/>
      <c r="K165" s="85"/>
      <c r="W165" s="240"/>
      <c r="X165" s="240"/>
      <c r="Y165" s="240"/>
      <c r="Z165" s="240"/>
      <c r="AA165" s="240"/>
    </row>
    <row r="166" spans="1:35" s="32" customFormat="1" ht="11.25" hidden="1" customHeight="1" x14ac:dyDescent="0.2">
      <c r="A166" s="27"/>
      <c r="B166" s="653"/>
      <c r="C166" s="653"/>
      <c r="D166" s="654"/>
      <c r="E166" s="654"/>
      <c r="F166" s="654"/>
      <c r="G166" s="91"/>
      <c r="H166" s="27"/>
      <c r="I166" s="27"/>
      <c r="J166" s="27"/>
      <c r="K166" s="2"/>
      <c r="L166" s="27"/>
      <c r="M166" s="27"/>
      <c r="N166" s="27"/>
      <c r="O166" s="27"/>
      <c r="P166" s="27"/>
      <c r="Q166" s="27"/>
      <c r="R166" s="27"/>
      <c r="S166" s="27"/>
      <c r="T166" s="27"/>
      <c r="U166" s="27"/>
      <c r="V166" s="25"/>
      <c r="W166" s="228"/>
      <c r="X166" s="228"/>
      <c r="Y166" s="228"/>
      <c r="Z166" s="228"/>
      <c r="AA166" s="228"/>
      <c r="AG166" s="25"/>
      <c r="AH166" s="28"/>
      <c r="AI166" s="27"/>
    </row>
    <row r="167" spans="1:35" ht="11.25" customHeight="1" x14ac:dyDescent="0.2">
      <c r="B167" s="653" t="s">
        <v>56</v>
      </c>
      <c r="C167" s="653"/>
      <c r="D167" s="654"/>
      <c r="E167" s="654"/>
      <c r="F167" s="654"/>
      <c r="G167" s="84"/>
    </row>
    <row r="168" spans="1:35" ht="11.25" customHeight="1" x14ac:dyDescent="0.2">
      <c r="B168" s="653"/>
      <c r="C168" s="653"/>
      <c r="D168" s="654"/>
      <c r="E168" s="654"/>
      <c r="F168" s="654"/>
    </row>
  </sheetData>
  <sheetProtection sheet="1" objects="1" scenarios="1"/>
  <mergeCells count="38">
    <mergeCell ref="B7:T8"/>
    <mergeCell ref="D9:H10"/>
    <mergeCell ref="I9:I11"/>
    <mergeCell ref="K9:O10"/>
    <mergeCell ref="P9:P11"/>
    <mergeCell ref="R9:T10"/>
    <mergeCell ref="Z11:Z12"/>
    <mergeCell ref="A43:U43"/>
    <mergeCell ref="B51:H52"/>
    <mergeCell ref="B53:H53"/>
    <mergeCell ref="X82:X83"/>
    <mergeCell ref="Y82:Y83"/>
    <mergeCell ref="B143:F144"/>
    <mergeCell ref="X84:X85"/>
    <mergeCell ref="Y84:Y85"/>
    <mergeCell ref="L85:T85"/>
    <mergeCell ref="B95:H96"/>
    <mergeCell ref="D98:E99"/>
    <mergeCell ref="A87:U87"/>
    <mergeCell ref="L84:O84"/>
    <mergeCell ref="Q84:T84"/>
    <mergeCell ref="A131:U131"/>
    <mergeCell ref="B167:F168"/>
    <mergeCell ref="B161:F162"/>
    <mergeCell ref="B145:F146"/>
    <mergeCell ref="B147:F148"/>
    <mergeCell ref="B135:B136"/>
    <mergeCell ref="B151:F152"/>
    <mergeCell ref="B153:G154"/>
    <mergeCell ref="B163:F164"/>
    <mergeCell ref="B165:F166"/>
    <mergeCell ref="B149:F150"/>
    <mergeCell ref="B155:F156"/>
    <mergeCell ref="B157:F158"/>
    <mergeCell ref="B159:F160"/>
    <mergeCell ref="B137:F138"/>
    <mergeCell ref="B139:F140"/>
    <mergeCell ref="B141:F142"/>
  </mergeCells>
  <conditionalFormatting sqref="B32 B120:C121">
    <cfRule type="expression" dxfId="4" priority="40" stopIfTrue="1">
      <formula>$B32=$X$5</formula>
    </cfRule>
  </conditionalFormatting>
  <conditionalFormatting sqref="B12:B31 D12:I31 R12:T31 K12:P31">
    <cfRule type="containsErrors" dxfId="3" priority="1">
      <formula>ISERROR(B12)</formula>
    </cfRule>
    <cfRule type="expression" dxfId="2" priority="2">
      <formula>$B12=$X$5</formula>
    </cfRule>
  </conditionalFormatting>
  <hyperlinks>
    <hyperlink ref="B137:B138" location="Coverage!A1" display="Participating LA's"/>
    <hyperlink ref="B161:B162" location="Adoption!A1" display="Adoption"/>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1:F162" location="Adoption_RO_SGO!A1" display="Adoption &amp; RO/SGO"/>
    <hyperlink ref="B165:B166" location="Adoption!A1" display="Adoption"/>
    <hyperlink ref="B163:B164" location="Adoption!A1" display="Adoption"/>
    <hyperlink ref="B163:F164" location="Ofsted!A1" display="Ofsted"/>
    <hyperlink ref="B165:F166" location="Education!A1" display="Education"/>
    <hyperlink ref="B167:B168" location="Adoption!A1" display="Adoption"/>
    <hyperlink ref="B167:F168" location="Sources!A1" display="Sources"/>
    <hyperlink ref="B143:F14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39"/>
  </sheetPr>
  <dimension ref="A1:AK168"/>
  <sheetViews>
    <sheetView showRowColHeaders="0" topLeftCell="A121" workbookViewId="0">
      <selection activeCell="B167" sqref="B167:F168"/>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3" width="21.85546875" style="228" hidden="1" customWidth="1"/>
    <col min="24" max="24" width="13.42578125" style="228" hidden="1" customWidth="1"/>
    <col min="25" max="25" width="24.7109375" style="228" hidden="1" customWidth="1"/>
    <col min="26" max="27" width="13.42578125" style="228" hidden="1" customWidth="1"/>
    <col min="28" max="28" width="13.42578125" style="32" hidden="1" customWidth="1"/>
    <col min="29" max="29" width="17" style="32" hidden="1" customWidth="1"/>
    <col min="30" max="30" width="17.28515625" style="32" hidden="1" customWidth="1"/>
    <col min="31" max="32" width="17" style="32" hidden="1" customWidth="1"/>
    <col min="33" max="33" width="10.140625" style="25" hidden="1" customWidth="1"/>
    <col min="34" max="34" width="10.140625" style="28" hidden="1" customWidth="1"/>
    <col min="35" max="36" width="9.140625" style="27" hidden="1" customWidth="1"/>
    <col min="37" max="38" width="9.140625" style="27" customWidth="1"/>
    <col min="39" max="16384" width="9.140625" style="27"/>
  </cols>
  <sheetData>
    <row r="1" spans="1:37" ht="15" customHeight="1" x14ac:dyDescent="0.2">
      <c r="L1" s="28"/>
      <c r="M1" s="28"/>
      <c r="N1" s="28"/>
      <c r="O1" s="28"/>
      <c r="P1" s="28"/>
      <c r="Q1" s="28"/>
      <c r="R1" s="28"/>
      <c r="S1" s="28"/>
      <c r="T1" s="28"/>
    </row>
    <row r="2" spans="1:37" ht="18.75" thickBot="1" x14ac:dyDescent="0.3">
      <c r="A2" s="48" t="s">
        <v>1</v>
      </c>
      <c r="B2" s="45"/>
      <c r="C2" s="45"/>
      <c r="D2" s="45"/>
      <c r="E2" s="45"/>
      <c r="F2" s="45"/>
      <c r="G2" s="45"/>
      <c r="H2" s="45"/>
      <c r="I2" s="45"/>
      <c r="J2" s="45"/>
      <c r="K2" s="46"/>
      <c r="L2" s="45"/>
      <c r="M2" s="45"/>
      <c r="N2" s="45"/>
      <c r="O2" s="45"/>
      <c r="P2" s="45"/>
      <c r="Q2" s="45"/>
      <c r="R2" s="45"/>
      <c r="S2" s="45"/>
      <c r="T2" s="45"/>
      <c r="U2" s="28"/>
    </row>
    <row r="3" spans="1:37" ht="11.25" customHeight="1" x14ac:dyDescent="0.2">
      <c r="A3" s="28"/>
      <c r="B3" s="28"/>
      <c r="C3" s="28"/>
      <c r="D3" s="28"/>
      <c r="E3" s="28"/>
      <c r="F3" s="28"/>
      <c r="G3" s="28"/>
      <c r="H3" s="28"/>
      <c r="I3" s="28"/>
      <c r="J3" s="28"/>
      <c r="K3" s="3"/>
      <c r="L3" s="28"/>
      <c r="M3" s="28"/>
      <c r="N3" s="28"/>
      <c r="O3" s="28"/>
      <c r="P3" s="28"/>
      <c r="Q3" s="28"/>
      <c r="R3" s="28"/>
      <c r="S3" s="28"/>
      <c r="T3" s="28"/>
    </row>
    <row r="4" spans="1:37" ht="21" customHeight="1" thickBot="1" x14ac:dyDescent="0.25">
      <c r="X4" s="229"/>
    </row>
    <row r="5" spans="1:37" ht="11.25" customHeight="1" x14ac:dyDescent="0.2">
      <c r="A5" s="36"/>
      <c r="B5" s="37"/>
      <c r="C5" s="37"/>
      <c r="D5" s="37"/>
      <c r="E5" s="37"/>
      <c r="F5" s="37"/>
      <c r="G5" s="37"/>
      <c r="H5" s="37"/>
      <c r="I5" s="37"/>
      <c r="J5" s="37"/>
      <c r="K5" s="38"/>
      <c r="L5" s="54"/>
      <c r="M5" s="54"/>
      <c r="N5" s="54"/>
      <c r="O5" s="54"/>
      <c r="P5" s="54"/>
      <c r="Q5" s="54"/>
      <c r="R5" s="54"/>
      <c r="S5" s="54"/>
      <c r="T5" s="54"/>
      <c r="U5" s="55"/>
      <c r="W5" s="226" t="e">
        <f>VLOOKUP(X5,$W$12:$Y$31,3,FALSE)</f>
        <v>#N/A</v>
      </c>
      <c r="X5" s="226" t="str">
        <f>Home!B12</f>
        <v>(none)</v>
      </c>
      <c r="Y5" s="226" t="str">
        <f>"Selected LA- "&amp;X5</f>
        <v>Selected LA- (none)</v>
      </c>
    </row>
    <row r="6" spans="1:37" ht="11.25" customHeight="1" x14ac:dyDescent="0.2">
      <c r="A6" s="40"/>
      <c r="B6" s="28"/>
      <c r="C6" s="28"/>
      <c r="D6" s="28"/>
      <c r="E6" s="28"/>
      <c r="F6" s="28"/>
      <c r="G6" s="28"/>
      <c r="H6" s="28"/>
      <c r="I6" s="28"/>
      <c r="J6" s="28"/>
      <c r="K6" s="98"/>
      <c r="L6" s="130"/>
      <c r="M6" s="130"/>
      <c r="N6" s="130"/>
      <c r="O6" s="130"/>
      <c r="P6" s="130"/>
      <c r="Q6" s="102"/>
      <c r="R6" s="102"/>
      <c r="S6" s="102"/>
      <c r="T6" s="102"/>
      <c r="U6" s="105"/>
    </row>
    <row r="7" spans="1:37" s="30" customFormat="1" ht="11.25" customHeight="1" x14ac:dyDescent="0.2">
      <c r="A7" s="42"/>
      <c r="B7" s="699" t="s">
        <v>163</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7" ht="21" customHeight="1" x14ac:dyDescent="0.2">
      <c r="A8" s="40"/>
      <c r="B8" s="700"/>
      <c r="C8" s="700"/>
      <c r="D8" s="700"/>
      <c r="E8" s="700"/>
      <c r="F8" s="700"/>
      <c r="G8" s="700"/>
      <c r="H8" s="700"/>
      <c r="I8" s="700"/>
      <c r="J8" s="700"/>
      <c r="K8" s="700"/>
      <c r="L8" s="700"/>
      <c r="M8" s="700"/>
      <c r="N8" s="700"/>
      <c r="O8" s="700"/>
      <c r="P8" s="700"/>
      <c r="Q8" s="700"/>
      <c r="R8" s="700"/>
      <c r="S8" s="700"/>
      <c r="T8" s="700"/>
      <c r="U8" s="105"/>
      <c r="X8" s="229"/>
      <c r="AC8" s="424" t="s">
        <v>206</v>
      </c>
    </row>
    <row r="9" spans="1:37"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804" t="s">
        <v>11</v>
      </c>
      <c r="S9" s="805"/>
      <c r="T9" s="90"/>
      <c r="U9" s="105"/>
      <c r="AF9" s="25"/>
      <c r="AG9" s="28"/>
      <c r="AH9" s="27"/>
    </row>
    <row r="10" spans="1:37" ht="11.25" customHeight="1" x14ac:dyDescent="0.2">
      <c r="A10" s="40"/>
      <c r="B10" s="178"/>
      <c r="C10" s="259"/>
      <c r="D10" s="703"/>
      <c r="E10" s="703"/>
      <c r="F10" s="703"/>
      <c r="G10" s="703"/>
      <c r="H10" s="703"/>
      <c r="I10" s="718"/>
      <c r="J10" s="261"/>
      <c r="K10" s="706"/>
      <c r="L10" s="706"/>
      <c r="M10" s="706"/>
      <c r="N10" s="706"/>
      <c r="O10" s="706"/>
      <c r="P10" s="715"/>
      <c r="Q10" s="242"/>
      <c r="R10" s="806"/>
      <c r="S10" s="805"/>
      <c r="T10" s="90"/>
      <c r="U10" s="105"/>
      <c r="AB10" s="228"/>
      <c r="AG10" s="32"/>
      <c r="AH10" s="32"/>
      <c r="AI10" s="32"/>
      <c r="AJ10" s="25"/>
      <c r="AK10" s="28"/>
    </row>
    <row r="11" spans="1:37"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806"/>
      <c r="S11" s="805"/>
      <c r="T11" s="90"/>
      <c r="U11" s="105"/>
      <c r="Z11" s="312" t="str">
        <f>K9</f>
        <v>Rate per 10,000 0-17 Year Olds</v>
      </c>
      <c r="AA11" s="692" t="s">
        <v>142</v>
      </c>
      <c r="AB11" s="444"/>
      <c r="AC11" s="444"/>
      <c r="AD11" s="231"/>
      <c r="AE11" s="27"/>
      <c r="AG11" s="271">
        <f>O11</f>
        <v>2014</v>
      </c>
      <c r="AH11" s="27"/>
    </row>
    <row r="12" spans="1:37" ht="11.25" customHeight="1" x14ac:dyDescent="0.2">
      <c r="A12" s="56"/>
      <c r="B12" s="288" t="s">
        <v>2</v>
      </c>
      <c r="C12" s="259"/>
      <c r="D12" s="274">
        <v>1E-10</v>
      </c>
      <c r="E12" s="421"/>
      <c r="F12" s="274">
        <v>3</v>
      </c>
      <c r="G12" s="421"/>
      <c r="H12" s="274"/>
      <c r="I12" s="302" t="str">
        <f t="shared" ref="I12:I33" si="0">IF(H12=0,"",(H12-E12)/E12)</f>
        <v/>
      </c>
      <c r="J12" s="275"/>
      <c r="K12" s="276">
        <f>IF(ISBLANK(D12),NA(),D12/Population!C12*10000)</f>
        <v>3.717472118959108E-11</v>
      </c>
      <c r="L12" s="422" t="e">
        <f>IF(ISBLANK(E12),NA(),E12/Population!D12*10000)</f>
        <v>#N/A</v>
      </c>
      <c r="M12" s="276">
        <f>IF(ISBLANK(F12),NA(),F12/Population!E12*10000)</f>
        <v>1.1278195488721805</v>
      </c>
      <c r="N12" s="422" t="e">
        <f>IF(ISBLANK(G12),NA(),G12/Population!F12*10000)</f>
        <v>#N/A</v>
      </c>
      <c r="O12" s="276" t="e">
        <f>IF(ISBLANK(H12),NA(),H12/Population!G12*10000)</f>
        <v>#N/A</v>
      </c>
      <c r="P12" s="442" t="str">
        <f>IF(ISBLANK(H12),"--",VLOOKUP(B12,$AB$12:$AD$27,3,FALSE))</f>
        <v>--</v>
      </c>
      <c r="Q12" s="277"/>
      <c r="R12" s="807">
        <v>10.6</v>
      </c>
      <c r="S12" s="808"/>
      <c r="T12" s="90"/>
      <c r="U12" s="105"/>
      <c r="W12" s="236" t="s">
        <v>2</v>
      </c>
      <c r="X12" s="227">
        <v>3</v>
      </c>
      <c r="Y12" s="236">
        <v>1</v>
      </c>
      <c r="Z12" s="237">
        <f>O11</f>
        <v>2014</v>
      </c>
      <c r="AA12" s="693"/>
      <c r="AB12" s="257" t="s">
        <v>2</v>
      </c>
      <c r="AC12" s="300">
        <v>1.5037593984962405</v>
      </c>
      <c r="AD12" s="257">
        <f>RANK(AC12,$AC$12:$AC$27)</f>
        <v>13</v>
      </c>
      <c r="AE12" s="236" t="s">
        <v>2</v>
      </c>
      <c r="AF12" s="236" t="str">
        <f t="shared" ref="AF12:AF32" si="1">B12</f>
        <v>Bracknell Forest</v>
      </c>
      <c r="AG12" s="413">
        <f>IF(H12&gt;0,Population!G12,0)</f>
        <v>0</v>
      </c>
      <c r="AH12" s="27"/>
    </row>
    <row r="13" spans="1:37" ht="11.25" customHeight="1" x14ac:dyDescent="0.2">
      <c r="A13" s="56"/>
      <c r="B13" s="288" t="s">
        <v>84</v>
      </c>
      <c r="C13" s="259"/>
      <c r="D13" s="274">
        <v>15</v>
      </c>
      <c r="E13" s="274">
        <v>15</v>
      </c>
      <c r="F13" s="274">
        <v>33</v>
      </c>
      <c r="G13" s="274">
        <v>25</v>
      </c>
      <c r="H13" s="274"/>
      <c r="I13" s="302" t="str">
        <f t="shared" si="0"/>
        <v/>
      </c>
      <c r="J13" s="275"/>
      <c r="K13" s="276">
        <f>IF(ISBLANK(D13),NA(),D13/Population!C13*10000)</f>
        <v>3.2092426187419765</v>
      </c>
      <c r="L13" s="276">
        <f>IF(ISBLANK(E13),NA(),E13/Population!D13*10000)</f>
        <v>3.1948881789137382</v>
      </c>
      <c r="M13" s="276">
        <f>IF(ISBLANK(F13),NA(),F13/Population!E13*10000)</f>
        <v>6.6132264529058116</v>
      </c>
      <c r="N13" s="276">
        <f>IF(ISBLANK(G13),NA(),G13/Population!F13*10000)</f>
        <v>4.9800796812749004</v>
      </c>
      <c r="O13" s="276" t="e">
        <f>IF(ISBLANK(H13),NA(),H13/Population!G13*10000)</f>
        <v>#N/A</v>
      </c>
      <c r="P13" s="442" t="str">
        <f t="shared" ref="P13:P15" si="2">IF(ISBLANK(H13),"--",VLOOKUP(B13,$AB$12:$AD$27,3,FALSE))</f>
        <v>--</v>
      </c>
      <c r="Q13" s="277"/>
      <c r="R13" s="807">
        <v>23.2</v>
      </c>
      <c r="S13" s="808"/>
      <c r="T13" s="90"/>
      <c r="U13" s="105"/>
      <c r="W13" s="236" t="s">
        <v>84</v>
      </c>
      <c r="X13" s="227">
        <v>4</v>
      </c>
      <c r="Y13" s="236">
        <v>2</v>
      </c>
      <c r="Z13" s="300" t="e">
        <f>O12</f>
        <v>#N/A</v>
      </c>
      <c r="AA13" s="257" t="str">
        <f>B12</f>
        <v>Bracknell Forest</v>
      </c>
      <c r="AB13" s="257" t="s">
        <v>84</v>
      </c>
      <c r="AC13" s="300">
        <v>4.7808764940239046</v>
      </c>
      <c r="AD13" s="257">
        <f t="shared" ref="AD13:AD27" si="3">RANK(AC13,$AC$12:$AC$27)</f>
        <v>3</v>
      </c>
      <c r="AE13" s="236" t="s">
        <v>84</v>
      </c>
      <c r="AF13" s="236" t="str">
        <f t="shared" si="1"/>
        <v>Brighton &amp; Hove</v>
      </c>
      <c r="AG13" s="413">
        <f>IF(H13&gt;0,Population!G13,0)</f>
        <v>0</v>
      </c>
      <c r="AH13" s="27"/>
    </row>
    <row r="14" spans="1:37" ht="11.25" customHeight="1" x14ac:dyDescent="0.2">
      <c r="A14" s="56"/>
      <c r="B14" s="288" t="s">
        <v>13</v>
      </c>
      <c r="C14" s="259"/>
      <c r="D14" s="274">
        <v>10</v>
      </c>
      <c r="E14" s="274">
        <v>10</v>
      </c>
      <c r="F14" s="274">
        <v>10</v>
      </c>
      <c r="G14" s="274">
        <v>20</v>
      </c>
      <c r="H14" s="274"/>
      <c r="I14" s="302" t="str">
        <f t="shared" si="0"/>
        <v/>
      </c>
      <c r="J14" s="275"/>
      <c r="K14" s="276">
        <f>IF(ISBLANK(D14),NA(),D14/Population!C14*10000)</f>
        <v>0.87183958151700092</v>
      </c>
      <c r="L14" s="276">
        <f>IF(ISBLANK(E14),NA(),E14/Population!D14*10000)</f>
        <v>0.86752841155547844</v>
      </c>
      <c r="M14" s="276">
        <f>IF(ISBLANK(F14),NA(),F14/Population!E14*10000)</f>
        <v>0.86580086580086579</v>
      </c>
      <c r="N14" s="276">
        <f>IF(ISBLANK(G14),NA(),G14/Population!F14*10000)</f>
        <v>1.7196904557179709</v>
      </c>
      <c r="O14" s="276" t="e">
        <f>IF(ISBLANK(H14),NA(),H14/Population!G14*10000)</f>
        <v>#N/A</v>
      </c>
      <c r="P14" s="442" t="str">
        <f t="shared" si="2"/>
        <v>--</v>
      </c>
      <c r="Q14" s="277"/>
      <c r="R14" s="807">
        <v>10.4</v>
      </c>
      <c r="S14" s="808"/>
      <c r="T14" s="90"/>
      <c r="U14" s="105"/>
      <c r="W14" s="236" t="s">
        <v>13</v>
      </c>
      <c r="X14" s="227">
        <v>5</v>
      </c>
      <c r="Y14" s="236">
        <v>3</v>
      </c>
      <c r="Z14" s="300" t="e">
        <f>O13</f>
        <v>#N/A</v>
      </c>
      <c r="AA14" s="257" t="str">
        <f>B13</f>
        <v>Brighton &amp; Hove</v>
      </c>
      <c r="AB14" s="257" t="s">
        <v>13</v>
      </c>
      <c r="AC14" s="300">
        <v>5.4170249355116082</v>
      </c>
      <c r="AD14" s="257">
        <f t="shared" si="3"/>
        <v>2</v>
      </c>
      <c r="AE14" s="236" t="s">
        <v>13</v>
      </c>
      <c r="AF14" s="236" t="str">
        <f t="shared" si="1"/>
        <v>Buckinghamshire</v>
      </c>
      <c r="AG14" s="413">
        <f>IF(H14&gt;0,Population!G14,0)</f>
        <v>0</v>
      </c>
      <c r="AH14" s="27"/>
    </row>
    <row r="15" spans="1:37" ht="11.25" customHeight="1" x14ac:dyDescent="0.2">
      <c r="A15" s="56"/>
      <c r="B15" s="288" t="s">
        <v>6</v>
      </c>
      <c r="C15" s="259"/>
      <c r="D15" s="274">
        <v>20</v>
      </c>
      <c r="E15" s="274">
        <v>15</v>
      </c>
      <c r="F15" s="274">
        <v>34</v>
      </c>
      <c r="G15" s="274">
        <v>35</v>
      </c>
      <c r="H15" s="274"/>
      <c r="I15" s="302" t="str">
        <f t="shared" si="0"/>
        <v/>
      </c>
      <c r="J15" s="275"/>
      <c r="K15" s="276">
        <f>IF(ISBLANK(D15),NA(),D15/Population!C15*10000)</f>
        <v>1.9273393080851884</v>
      </c>
      <c r="L15" s="276">
        <f>IF(ISBLANK(E15),NA(),E15/Population!D15*10000)</f>
        <v>1.4442518775274407</v>
      </c>
      <c r="M15" s="276">
        <f>IF(ISBLANK(F15),NA(),F15/Population!E15*10000)</f>
        <v>3.2598274209012463</v>
      </c>
      <c r="N15" s="276">
        <f>IF(ISBLANK(G15),NA(),G15/Population!F15*10000)</f>
        <v>3.3524904214559386</v>
      </c>
      <c r="O15" s="276" t="e">
        <f>IF(ISBLANK(H15),NA(),H15/Population!G15*10000)</f>
        <v>#N/A</v>
      </c>
      <c r="P15" s="442" t="str">
        <f t="shared" si="2"/>
        <v>--</v>
      </c>
      <c r="Q15" s="277"/>
      <c r="R15" s="807">
        <v>18.100000000000001</v>
      </c>
      <c r="S15" s="808"/>
      <c r="T15" s="90"/>
      <c r="U15" s="105"/>
      <c r="W15" s="236" t="s">
        <v>6</v>
      </c>
      <c r="X15" s="227">
        <v>6</v>
      </c>
      <c r="Y15" s="236">
        <v>4</v>
      </c>
      <c r="Z15" s="300" t="e">
        <f>O14</f>
        <v>#N/A</v>
      </c>
      <c r="AA15" s="257" t="str">
        <f>B14</f>
        <v>Buckinghamshire</v>
      </c>
      <c r="AB15" s="257" t="s">
        <v>6</v>
      </c>
      <c r="AC15" s="300">
        <v>2.8735632183908044</v>
      </c>
      <c r="AD15" s="257">
        <f t="shared" si="3"/>
        <v>8</v>
      </c>
      <c r="AE15" s="236" t="s">
        <v>6</v>
      </c>
      <c r="AF15" s="236" t="str">
        <f t="shared" si="1"/>
        <v>East Sussex</v>
      </c>
      <c r="AG15" s="413">
        <f>IF(H15&gt;0,Population!G15,0)</f>
        <v>0</v>
      </c>
      <c r="AH15" s="27"/>
    </row>
    <row r="16" spans="1:37" ht="11.25" customHeight="1" x14ac:dyDescent="0.2">
      <c r="A16" s="56"/>
      <c r="B16" s="288" t="s">
        <v>7</v>
      </c>
      <c r="C16" s="259"/>
      <c r="D16" s="274">
        <v>10</v>
      </c>
      <c r="E16" s="421"/>
      <c r="F16" s="274">
        <v>10</v>
      </c>
      <c r="G16" s="274">
        <v>15</v>
      </c>
      <c r="H16" s="274"/>
      <c r="I16" s="302" t="str">
        <f t="shared" si="0"/>
        <v/>
      </c>
      <c r="J16" s="275"/>
      <c r="K16" s="276">
        <f>IF(ISBLANK(D16),NA(),D16/Population!C16*10000)</f>
        <v>0.80879974118408293</v>
      </c>
      <c r="L16" s="422" t="e">
        <f>IF(ISBLANK(E16),NA(),E16/Population!D16*10000)</f>
        <v>#N/A</v>
      </c>
      <c r="M16" s="276">
        <f>IF(ISBLANK(F16),NA(),F16/Population!E16*10000)</f>
        <v>0.81833060556464821</v>
      </c>
      <c r="N16" s="276">
        <f>IF(ISBLANK(G16),NA(),G16/Population!F16*10000)</f>
        <v>1.2244897959183674</v>
      </c>
      <c r="O16" s="276" t="e">
        <f>IF(ISBLANK(H16),NA(),H16/Population!G16*10000)</f>
        <v>#N/A</v>
      </c>
      <c r="P16" s="291" t="s">
        <v>140</v>
      </c>
      <c r="Q16" s="277"/>
      <c r="R16" s="807">
        <v>14.7</v>
      </c>
      <c r="S16" s="808"/>
      <c r="T16" s="90"/>
      <c r="U16" s="105"/>
      <c r="W16" s="236" t="s">
        <v>7</v>
      </c>
      <c r="X16" s="227">
        <v>7</v>
      </c>
      <c r="Y16" s="236">
        <v>5</v>
      </c>
      <c r="Z16" s="300" t="e">
        <f>O15</f>
        <v>#N/A</v>
      </c>
      <c r="AA16" s="257" t="str">
        <f>B15</f>
        <v>East Sussex</v>
      </c>
      <c r="AB16" s="257" t="s">
        <v>9</v>
      </c>
      <c r="AC16" s="300">
        <v>2.135991456034176</v>
      </c>
      <c r="AD16" s="257">
        <f t="shared" si="3"/>
        <v>9</v>
      </c>
      <c r="AE16" s="236" t="s">
        <v>7</v>
      </c>
      <c r="AF16" s="236" t="str">
        <f t="shared" si="1"/>
        <v>Gloucestershire</v>
      </c>
      <c r="AG16" s="413">
        <f>IF(H16&gt;0,Population!G16,0)</f>
        <v>0</v>
      </c>
      <c r="AH16" s="27"/>
    </row>
    <row r="17" spans="1:34" ht="11.25" customHeight="1" x14ac:dyDescent="0.2">
      <c r="A17" s="56"/>
      <c r="B17" s="288" t="s">
        <v>9</v>
      </c>
      <c r="C17" s="259"/>
      <c r="D17" s="274">
        <v>30</v>
      </c>
      <c r="E17" s="274">
        <v>50</v>
      </c>
      <c r="F17" s="274">
        <v>47</v>
      </c>
      <c r="G17" s="274">
        <v>50</v>
      </c>
      <c r="H17" s="274"/>
      <c r="I17" s="302" t="str">
        <f t="shared" si="0"/>
        <v/>
      </c>
      <c r="J17" s="275"/>
      <c r="K17" s="276">
        <f>IF(ISBLANK(D17),NA(),D17/Population!C17*10000)</f>
        <v>1.0896015690262595</v>
      </c>
      <c r="L17" s="276">
        <f>IF(ISBLANK(E17),NA(),E17/Population!D17*10000)</f>
        <v>1.8152773743828057</v>
      </c>
      <c r="M17" s="276">
        <f>IF(ISBLANK(F17),NA(),F17/Population!E17*10000)</f>
        <v>1.6773733047822985</v>
      </c>
      <c r="N17" s="276">
        <f>IF(ISBLANK(G17),NA(),G17/Population!F17*10000)</f>
        <v>1.7799928800284799</v>
      </c>
      <c r="O17" s="276" t="e">
        <f>IF(ISBLANK(H17),NA(),H17/Population!G17*10000)</f>
        <v>#N/A</v>
      </c>
      <c r="P17" s="442" t="str">
        <f t="shared" ref="P17:P31" si="4">IF(ISBLANK(H17),"--",VLOOKUP(B17,$AB$12:$AD$27,3,FALSE))</f>
        <v>--</v>
      </c>
      <c r="Q17" s="277"/>
      <c r="R17" s="807">
        <v>12.1</v>
      </c>
      <c r="S17" s="808"/>
      <c r="T17" s="90"/>
      <c r="U17" s="105"/>
      <c r="W17" s="236" t="s">
        <v>9</v>
      </c>
      <c r="X17" s="227">
        <v>8</v>
      </c>
      <c r="Y17" s="236">
        <v>6</v>
      </c>
      <c r="Z17" s="300" t="e">
        <f t="shared" ref="Z17:Z31" si="5">O17</f>
        <v>#N/A</v>
      </c>
      <c r="AA17" s="257" t="str">
        <f t="shared" ref="AA17:AA31" si="6">B17</f>
        <v>Hampshire</v>
      </c>
      <c r="AB17" s="257" t="s">
        <v>14</v>
      </c>
      <c r="AC17" s="300">
        <v>3.6122259956776785</v>
      </c>
      <c r="AD17" s="257">
        <f t="shared" si="3"/>
        <v>7</v>
      </c>
      <c r="AE17" s="236" t="s">
        <v>9</v>
      </c>
      <c r="AF17" s="236" t="str">
        <f t="shared" si="1"/>
        <v>Hampshire</v>
      </c>
      <c r="AG17" s="413">
        <f>IF(H17&gt;0,Population!G17,0)</f>
        <v>0</v>
      </c>
      <c r="AH17" s="27"/>
    </row>
    <row r="18" spans="1:34" ht="11.25" customHeight="1" x14ac:dyDescent="0.2">
      <c r="A18" s="56"/>
      <c r="B18" s="288" t="s">
        <v>3</v>
      </c>
      <c r="C18" s="259"/>
      <c r="D18" s="421"/>
      <c r="E18" s="274">
        <v>10</v>
      </c>
      <c r="F18" s="421"/>
      <c r="G18" s="421"/>
      <c r="H18" s="274"/>
      <c r="I18" s="302" t="str">
        <f t="shared" si="0"/>
        <v/>
      </c>
      <c r="J18" s="275"/>
      <c r="K18" s="422" t="e">
        <f>IF(ISBLANK(D18),NA(),D18/Population!C18*10000)</f>
        <v>#N/A</v>
      </c>
      <c r="L18" s="276">
        <f>IF(ISBLANK(E18),NA(),E18/Population!D18*10000)</f>
        <v>3.8080731150038081</v>
      </c>
      <c r="M18" s="422" t="e">
        <f>IF(ISBLANK(F18),NA(),F18/Population!E18*10000)</f>
        <v>#N/A</v>
      </c>
      <c r="N18" s="422" t="e">
        <f>IF(ISBLANK(G18),NA(),G18/Population!F18*10000)</f>
        <v>#N/A</v>
      </c>
      <c r="O18" s="276" t="e">
        <f>IF(ISBLANK(H18),NA(),H18/Population!G18*10000)</f>
        <v>#N/A</v>
      </c>
      <c r="P18" s="442" t="str">
        <f t="shared" si="4"/>
        <v>--</v>
      </c>
      <c r="Q18" s="277"/>
      <c r="R18" s="807">
        <v>20.8</v>
      </c>
      <c r="S18" s="808"/>
      <c r="T18" s="90"/>
      <c r="U18" s="105"/>
      <c r="W18" s="236" t="s">
        <v>3</v>
      </c>
      <c r="X18" s="227">
        <v>9</v>
      </c>
      <c r="Y18" s="236">
        <v>7</v>
      </c>
      <c r="Z18" s="300" t="e">
        <f t="shared" si="5"/>
        <v>#N/A</v>
      </c>
      <c r="AA18" s="257" t="str">
        <f t="shared" si="6"/>
        <v>Isle of Wight</v>
      </c>
      <c r="AB18" s="257" t="s">
        <v>4</v>
      </c>
      <c r="AC18" s="300">
        <v>6.4039408866995071</v>
      </c>
      <c r="AD18" s="257">
        <f t="shared" si="3"/>
        <v>1</v>
      </c>
      <c r="AE18" s="236" t="s">
        <v>3</v>
      </c>
      <c r="AF18" s="236" t="str">
        <f t="shared" si="1"/>
        <v>Isle of Wight</v>
      </c>
      <c r="AG18" s="413">
        <f>IF(H18&gt;0,Population!G18,0)</f>
        <v>0</v>
      </c>
      <c r="AH18" s="27"/>
    </row>
    <row r="19" spans="1:34" ht="11.25" customHeight="1" x14ac:dyDescent="0.2">
      <c r="A19" s="56"/>
      <c r="B19" s="288" t="s">
        <v>14</v>
      </c>
      <c r="C19" s="259"/>
      <c r="D19" s="274">
        <v>50</v>
      </c>
      <c r="E19" s="274">
        <v>55</v>
      </c>
      <c r="F19" s="274">
        <v>55</v>
      </c>
      <c r="G19" s="274">
        <v>95</v>
      </c>
      <c r="H19" s="274"/>
      <c r="I19" s="302" t="str">
        <f t="shared" si="0"/>
        <v/>
      </c>
      <c r="J19" s="275"/>
      <c r="K19" s="276">
        <f>IF(ISBLANK(D19),NA(),D19/Population!C19*10000)</f>
        <v>1.6056518946692355</v>
      </c>
      <c r="L19" s="276">
        <f>IF(ISBLANK(E19),NA(),E19/Population!D19*10000)</f>
        <v>1.7576939055958583</v>
      </c>
      <c r="M19" s="276">
        <f>IF(ISBLANK(F19),NA(),F19/Population!E19*10000)</f>
        <v>1.7043693833281686</v>
      </c>
      <c r="N19" s="276">
        <f>IF(ISBLANK(G19),NA(),G19/Population!F19*10000)</f>
        <v>2.9330040135844397</v>
      </c>
      <c r="O19" s="276" t="e">
        <f>IF(ISBLANK(H19),NA(),H19/Population!G19*10000)</f>
        <v>#N/A</v>
      </c>
      <c r="P19" s="442" t="str">
        <f t="shared" si="4"/>
        <v>--</v>
      </c>
      <c r="Q19" s="277"/>
      <c r="R19" s="807">
        <v>17.8</v>
      </c>
      <c r="S19" s="808"/>
      <c r="T19" s="90"/>
      <c r="U19" s="105"/>
      <c r="W19" s="236" t="s">
        <v>14</v>
      </c>
      <c r="X19" s="227">
        <v>10</v>
      </c>
      <c r="Y19" s="236">
        <v>8</v>
      </c>
      <c r="Z19" s="300" t="e">
        <f t="shared" si="5"/>
        <v>#N/A</v>
      </c>
      <c r="AA19" s="257" t="str">
        <f t="shared" si="6"/>
        <v>Kent</v>
      </c>
      <c r="AB19" s="257" t="s">
        <v>15</v>
      </c>
      <c r="AC19" s="300">
        <v>1.8927444794952679</v>
      </c>
      <c r="AD19" s="257">
        <f t="shared" si="3"/>
        <v>10</v>
      </c>
      <c r="AE19" s="236" t="s">
        <v>14</v>
      </c>
      <c r="AF19" s="236" t="str">
        <f t="shared" si="1"/>
        <v>Kent</v>
      </c>
      <c r="AG19" s="413">
        <f>IF(H19&gt;0,Population!G19,0)</f>
        <v>0</v>
      </c>
      <c r="AH19" s="27"/>
    </row>
    <row r="20" spans="1:34" ht="11.25" customHeight="1" x14ac:dyDescent="0.2">
      <c r="A20" s="56"/>
      <c r="B20" s="288" t="s">
        <v>4</v>
      </c>
      <c r="C20" s="259"/>
      <c r="D20" s="274">
        <v>10</v>
      </c>
      <c r="E20" s="274">
        <v>10</v>
      </c>
      <c r="F20" s="274">
        <v>21</v>
      </c>
      <c r="G20" s="274">
        <v>30</v>
      </c>
      <c r="H20" s="274"/>
      <c r="I20" s="302" t="str">
        <f t="shared" si="0"/>
        <v/>
      </c>
      <c r="J20" s="275"/>
      <c r="K20" s="276">
        <f>IF(ISBLANK(D20),NA(),D20/Population!C20*10000)</f>
        <v>1.7027073046143366</v>
      </c>
      <c r="L20" s="276">
        <f>IF(ISBLANK(E20),NA(),E20/Population!D20*10000)</f>
        <v>1.7027073046143366</v>
      </c>
      <c r="M20" s="276">
        <f>IF(ISBLANK(F20),NA(),F20/Population!E20*10000)</f>
        <v>3.4426229508196724</v>
      </c>
      <c r="N20" s="276">
        <f>IF(ISBLANK(G20),NA(),G20/Population!F20*10000)</f>
        <v>4.9261083743842358</v>
      </c>
      <c r="O20" s="276" t="e">
        <f>IF(ISBLANK(H20),NA(),H20/Population!G20*10000)</f>
        <v>#N/A</v>
      </c>
      <c r="P20" s="442" t="str">
        <f t="shared" si="4"/>
        <v>--</v>
      </c>
      <c r="Q20" s="277"/>
      <c r="R20" s="807">
        <v>21.6</v>
      </c>
      <c r="S20" s="808"/>
      <c r="T20" s="90"/>
      <c r="U20" s="105"/>
      <c r="W20" s="236" t="s">
        <v>4</v>
      </c>
      <c r="X20" s="227">
        <v>11</v>
      </c>
      <c r="Y20" s="236">
        <v>9</v>
      </c>
      <c r="Z20" s="300" t="e">
        <f t="shared" si="5"/>
        <v>#N/A</v>
      </c>
      <c r="AA20" s="257" t="str">
        <f t="shared" si="6"/>
        <v>Medway</v>
      </c>
      <c r="AB20" s="257" t="s">
        <v>16</v>
      </c>
      <c r="AC20" s="300">
        <v>1.4367816091954022</v>
      </c>
      <c r="AD20" s="257">
        <f t="shared" si="3"/>
        <v>14</v>
      </c>
      <c r="AE20" s="236" t="s">
        <v>4</v>
      </c>
      <c r="AF20" s="236" t="str">
        <f t="shared" si="1"/>
        <v>Medway</v>
      </c>
      <c r="AG20" s="413">
        <f>IF(H20&gt;0,Population!G20,0)</f>
        <v>0</v>
      </c>
      <c r="AH20" s="27"/>
    </row>
    <row r="21" spans="1:34" ht="11.25" customHeight="1" x14ac:dyDescent="0.2">
      <c r="A21" s="56"/>
      <c r="B21" s="288" t="s">
        <v>15</v>
      </c>
      <c r="C21" s="259"/>
      <c r="D21" s="274">
        <v>10</v>
      </c>
      <c r="E21" s="274">
        <v>15</v>
      </c>
      <c r="F21" s="274">
        <v>13</v>
      </c>
      <c r="G21" s="274">
        <v>20</v>
      </c>
      <c r="H21" s="274"/>
      <c r="I21" s="302" t="str">
        <f t="shared" si="0"/>
        <v/>
      </c>
      <c r="J21" s="275"/>
      <c r="K21" s="276">
        <f>IF(ISBLANK(D21),NA(),D21/Population!C21*10000)</f>
        <v>1.7415534656913969</v>
      </c>
      <c r="L21" s="276">
        <f>IF(ISBLANK(E21),NA(),E21/Population!D21*10000)</f>
        <v>2.5579809004092766</v>
      </c>
      <c r="M21" s="276">
        <f>IF(ISBLANK(F21),NA(),F21/Population!E21*10000)</f>
        <v>2.096774193548387</v>
      </c>
      <c r="N21" s="276">
        <f>IF(ISBLANK(G21),NA(),G21/Population!F21*10000)</f>
        <v>3.1545741324921139</v>
      </c>
      <c r="O21" s="276" t="e">
        <f>IF(ISBLANK(H21),NA(),H21/Population!G21*10000)</f>
        <v>#N/A</v>
      </c>
      <c r="P21" s="442" t="str">
        <f t="shared" si="4"/>
        <v>--</v>
      </c>
      <c r="Q21" s="277"/>
      <c r="R21" s="807">
        <v>20.6</v>
      </c>
      <c r="S21" s="808"/>
      <c r="T21" s="90"/>
      <c r="U21" s="105"/>
      <c r="W21" s="236" t="s">
        <v>15</v>
      </c>
      <c r="X21" s="227">
        <v>12</v>
      </c>
      <c r="Y21" s="236">
        <v>10</v>
      </c>
      <c r="Z21" s="300" t="e">
        <f t="shared" si="5"/>
        <v>#N/A</v>
      </c>
      <c r="AA21" s="257" t="str">
        <f t="shared" si="6"/>
        <v>Milton Keynes</v>
      </c>
      <c r="AB21" s="257" t="s">
        <v>17</v>
      </c>
      <c r="AC21" s="300">
        <v>4.7281323877068555</v>
      </c>
      <c r="AD21" s="257">
        <f t="shared" si="3"/>
        <v>4</v>
      </c>
      <c r="AE21" s="236" t="s">
        <v>15</v>
      </c>
      <c r="AF21" s="236" t="str">
        <f t="shared" si="1"/>
        <v>Milton Keynes</v>
      </c>
      <c r="AG21" s="413">
        <f>IF(H21&gt;0,Population!G21,0)</f>
        <v>0</v>
      </c>
      <c r="AH21" s="27"/>
    </row>
    <row r="22" spans="1:34" ht="11.25" customHeight="1" x14ac:dyDescent="0.2">
      <c r="A22" s="56"/>
      <c r="B22" s="288" t="s">
        <v>16</v>
      </c>
      <c r="C22" s="259"/>
      <c r="D22" s="274">
        <v>15</v>
      </c>
      <c r="E22" s="274">
        <v>25</v>
      </c>
      <c r="F22" s="274">
        <v>32</v>
      </c>
      <c r="G22" s="274">
        <v>25</v>
      </c>
      <c r="H22" s="274"/>
      <c r="I22" s="302" t="str">
        <f t="shared" si="0"/>
        <v/>
      </c>
      <c r="J22" s="275"/>
      <c r="K22" s="276">
        <f>IF(ISBLANK(D22),NA(),D22/Population!C22*10000)</f>
        <v>1.0908297578357937</v>
      </c>
      <c r="L22" s="276">
        <f>IF(ISBLANK(E22),NA(),E22/Population!D22*10000)</f>
        <v>1.8050541516245486</v>
      </c>
      <c r="M22" s="276">
        <f>IF(ISBLANK(F22),NA(),F22/Population!E22*10000)</f>
        <v>2.318840579710145</v>
      </c>
      <c r="N22" s="276">
        <f>IF(ISBLANK(G22),NA(),G22/Population!F22*10000)</f>
        <v>1.7959770114942528</v>
      </c>
      <c r="O22" s="276" t="e">
        <f>IF(ISBLANK(H22),NA(),H22/Population!G22*10000)</f>
        <v>#N/A</v>
      </c>
      <c r="P22" s="442" t="str">
        <f t="shared" si="4"/>
        <v>--</v>
      </c>
      <c r="Q22" s="277"/>
      <c r="R22" s="807">
        <v>12.2</v>
      </c>
      <c r="S22" s="808"/>
      <c r="T22" s="90"/>
      <c r="U22" s="105"/>
      <c r="W22" s="236" t="s">
        <v>16</v>
      </c>
      <c r="X22" s="227">
        <v>13</v>
      </c>
      <c r="Y22" s="236">
        <v>11</v>
      </c>
      <c r="Z22" s="300" t="e">
        <f t="shared" si="5"/>
        <v>#N/A</v>
      </c>
      <c r="AA22" s="257" t="str">
        <f t="shared" si="6"/>
        <v>Oxfordshire</v>
      </c>
      <c r="AB22" s="257" t="s">
        <v>5</v>
      </c>
      <c r="AC22" s="300">
        <v>3.8235294117647061</v>
      </c>
      <c r="AD22" s="257">
        <f t="shared" si="3"/>
        <v>5</v>
      </c>
      <c r="AE22" s="236" t="s">
        <v>16</v>
      </c>
      <c r="AF22" s="236" t="str">
        <f t="shared" si="1"/>
        <v>Oxfordshire</v>
      </c>
      <c r="AG22" s="413">
        <f>IF(H22&gt;0,Population!G22,0)</f>
        <v>0</v>
      </c>
      <c r="AH22" s="27"/>
    </row>
    <row r="23" spans="1:34" ht="11.25" customHeight="1" x14ac:dyDescent="0.2">
      <c r="A23" s="56"/>
      <c r="B23" s="288" t="s">
        <v>17</v>
      </c>
      <c r="C23" s="259"/>
      <c r="D23" s="274">
        <v>10</v>
      </c>
      <c r="E23" s="274">
        <v>10</v>
      </c>
      <c r="F23" s="274">
        <v>5</v>
      </c>
      <c r="G23" s="274">
        <v>15</v>
      </c>
      <c r="H23" s="274"/>
      <c r="I23" s="302" t="str">
        <f t="shared" si="0"/>
        <v/>
      </c>
      <c r="J23" s="275"/>
      <c r="K23" s="276">
        <f>IF(ISBLANK(D23),NA(),D23/Population!C23*10000)</f>
        <v>2.6062027625749282</v>
      </c>
      <c r="L23" s="276">
        <f>IF(ISBLANK(E23),NA(),E23/Population!D23*10000)</f>
        <v>2.5940337224383918</v>
      </c>
      <c r="M23" s="276">
        <f>IF(ISBLANK(F23),NA(),F23/Population!E23*10000)</f>
        <v>1.1764705882352942</v>
      </c>
      <c r="N23" s="276">
        <f>IF(ISBLANK(G23),NA(),G23/Population!F23*10000)</f>
        <v>3.5460992907801421</v>
      </c>
      <c r="O23" s="276" t="e">
        <f>IF(ISBLANK(H23),NA(),H23/Population!G23*10000)</f>
        <v>#N/A</v>
      </c>
      <c r="P23" s="442" t="str">
        <f t="shared" si="4"/>
        <v>--</v>
      </c>
      <c r="Q23" s="277"/>
      <c r="R23" s="807">
        <v>26.5</v>
      </c>
      <c r="S23" s="808"/>
      <c r="T23" s="90"/>
      <c r="U23" s="105"/>
      <c r="W23" s="236" t="s">
        <v>17</v>
      </c>
      <c r="X23" s="227">
        <v>14</v>
      </c>
      <c r="Y23" s="236">
        <v>12</v>
      </c>
      <c r="Z23" s="300" t="e">
        <f t="shared" si="5"/>
        <v>#N/A</v>
      </c>
      <c r="AA23" s="257" t="str">
        <f t="shared" si="6"/>
        <v>Portsmouth</v>
      </c>
      <c r="AB23" s="257" t="s">
        <v>10</v>
      </c>
      <c r="AC23" s="300">
        <v>1.7227564102564101</v>
      </c>
      <c r="AD23" s="257">
        <f t="shared" si="3"/>
        <v>12</v>
      </c>
      <c r="AE23" s="236" t="s">
        <v>17</v>
      </c>
      <c r="AF23" s="236" t="str">
        <f t="shared" si="1"/>
        <v>Portsmouth</v>
      </c>
      <c r="AG23" s="413">
        <f>IF(H23&gt;0,Population!G23,0)</f>
        <v>0</v>
      </c>
      <c r="AH23" s="27"/>
    </row>
    <row r="24" spans="1:34" ht="11.25" customHeight="1" x14ac:dyDescent="0.2">
      <c r="A24" s="56"/>
      <c r="B24" s="288" t="s">
        <v>5</v>
      </c>
      <c r="C24" s="259"/>
      <c r="D24" s="274">
        <v>10</v>
      </c>
      <c r="E24" s="274">
        <v>10</v>
      </c>
      <c r="F24" s="274">
        <v>12</v>
      </c>
      <c r="G24" s="274">
        <v>15</v>
      </c>
      <c r="H24" s="274"/>
      <c r="I24" s="302" t="str">
        <f t="shared" si="0"/>
        <v/>
      </c>
      <c r="J24" s="275"/>
      <c r="K24" s="276">
        <f>IF(ISBLANK(D24),NA(),D24/Population!C24*10000)</f>
        <v>3.299241174529858</v>
      </c>
      <c r="L24" s="276">
        <f>IF(ISBLANK(E24),NA(),E24/Population!D24*10000)</f>
        <v>3.2393909944930352</v>
      </c>
      <c r="M24" s="276">
        <f>IF(ISBLANK(F24),NA(),F24/Population!E24*10000)</f>
        <v>3.5928143712574849</v>
      </c>
      <c r="N24" s="276">
        <f>IF(ISBLANK(G24),NA(),G24/Population!F24*10000)</f>
        <v>4.4117647058823533</v>
      </c>
      <c r="O24" s="276" t="e">
        <f>IF(ISBLANK(H24),NA(),H24/Population!G24*10000)</f>
        <v>#N/A</v>
      </c>
      <c r="P24" s="442" t="str">
        <f t="shared" si="4"/>
        <v>--</v>
      </c>
      <c r="Q24" s="277"/>
      <c r="R24" s="807">
        <v>23.2</v>
      </c>
      <c r="S24" s="808"/>
      <c r="T24" s="90"/>
      <c r="U24" s="105"/>
      <c r="W24" s="236" t="s">
        <v>5</v>
      </c>
      <c r="X24" s="227">
        <v>15</v>
      </c>
      <c r="Y24" s="236">
        <v>13</v>
      </c>
      <c r="Z24" s="300" t="e">
        <f t="shared" si="5"/>
        <v>#N/A</v>
      </c>
      <c r="AA24" s="257" t="str">
        <f t="shared" si="6"/>
        <v>Reading</v>
      </c>
      <c r="AB24" s="257" t="s">
        <v>20</v>
      </c>
      <c r="AC24" s="300">
        <v>0.55710306406685239</v>
      </c>
      <c r="AD24" s="257">
        <f t="shared" si="3"/>
        <v>16</v>
      </c>
      <c r="AE24" s="236" t="s">
        <v>5</v>
      </c>
      <c r="AF24" s="236" t="str">
        <f t="shared" si="1"/>
        <v>Reading</v>
      </c>
      <c r="AG24" s="413">
        <f>IF(H24&gt;0,Population!G24,0)</f>
        <v>0</v>
      </c>
      <c r="AH24" s="27"/>
    </row>
    <row r="25" spans="1:34" ht="11.25" customHeight="1" x14ac:dyDescent="0.2">
      <c r="A25" s="56"/>
      <c r="B25" s="288" t="s">
        <v>18</v>
      </c>
      <c r="C25" s="259"/>
      <c r="D25" s="274">
        <v>10</v>
      </c>
      <c r="E25" s="274">
        <v>7</v>
      </c>
      <c r="F25" s="274">
        <v>16</v>
      </c>
      <c r="G25" s="421"/>
      <c r="H25" s="274"/>
      <c r="I25" s="302" t="str">
        <f t="shared" si="0"/>
        <v/>
      </c>
      <c r="J25" s="275"/>
      <c r="K25" s="276">
        <f>IF(ISBLANK(D25),NA(),D25/Population!C25*10000)</f>
        <v>3.2488628979857048</v>
      </c>
      <c r="L25" s="276">
        <f>IF(ISBLANK(E25),NA(),E25/Population!D25*10000)</f>
        <v>2.2061140876142451</v>
      </c>
      <c r="M25" s="276">
        <f>IF(ISBLANK(F25),NA(),F25/Population!E25*10000)</f>
        <v>4.2780748663101598</v>
      </c>
      <c r="N25" s="422" t="e">
        <f>IF(ISBLANK(G25),NA(),G25/Population!F25*10000)</f>
        <v>#N/A</v>
      </c>
      <c r="O25" s="276" t="e">
        <f>IF(ISBLANK(H25),NA(),H25/Population!G25*10000)</f>
        <v>#N/A</v>
      </c>
      <c r="P25" s="442" t="str">
        <f t="shared" si="4"/>
        <v>--</v>
      </c>
      <c r="Q25" s="277"/>
      <c r="R25" s="807">
        <v>26.7</v>
      </c>
      <c r="S25" s="808"/>
      <c r="T25" s="90"/>
      <c r="U25" s="105"/>
      <c r="W25" s="236" t="s">
        <v>18</v>
      </c>
      <c r="X25" s="227">
        <v>16</v>
      </c>
      <c r="Y25" s="236">
        <v>14</v>
      </c>
      <c r="Z25" s="300" t="e">
        <f t="shared" si="5"/>
        <v>#N/A</v>
      </c>
      <c r="AA25" s="257" t="str">
        <f t="shared" si="6"/>
        <v>Slough</v>
      </c>
      <c r="AB25" s="257" t="s">
        <v>8</v>
      </c>
      <c r="AC25" s="300">
        <v>1.8719806763285023</v>
      </c>
      <c r="AD25" s="257">
        <f t="shared" si="3"/>
        <v>11</v>
      </c>
      <c r="AE25" s="236" t="s">
        <v>18</v>
      </c>
      <c r="AF25" s="236" t="str">
        <f t="shared" si="1"/>
        <v>Slough</v>
      </c>
      <c r="AG25" s="413">
        <f>IF(H25&gt;0,Population!G25,0)</f>
        <v>0</v>
      </c>
      <c r="AH25" s="27"/>
    </row>
    <row r="26" spans="1:34" ht="11.25" customHeight="1" x14ac:dyDescent="0.2">
      <c r="A26" s="56"/>
      <c r="B26" s="288" t="s">
        <v>19</v>
      </c>
      <c r="C26" s="259"/>
      <c r="D26" s="274">
        <v>15</v>
      </c>
      <c r="E26" s="274">
        <v>15</v>
      </c>
      <c r="F26" s="274">
        <v>20</v>
      </c>
      <c r="G26" s="274">
        <v>25</v>
      </c>
      <c r="H26" s="274"/>
      <c r="I26" s="302" t="str">
        <f t="shared" si="0"/>
        <v/>
      </c>
      <c r="J26" s="275"/>
      <c r="K26" s="276">
        <f>IF(ISBLANK(D26),NA(),D26/Population!C26*10000)</f>
        <v>3.4570177460244298</v>
      </c>
      <c r="L26" s="276">
        <f>IF(ISBLANK(E26),NA(),E26/Population!D26*10000)</f>
        <v>3.4626038781163433</v>
      </c>
      <c r="M26" s="276">
        <f>IF(ISBLANK(F26),NA(),F26/Population!E26*10000)</f>
        <v>4.329004329004329</v>
      </c>
      <c r="N26" s="276">
        <f>IF(ISBLANK(G26),NA(),G26/Population!F26*10000)</f>
        <v>5.376344086021505</v>
      </c>
      <c r="O26" s="276" t="e">
        <f>IF(ISBLANK(H26),NA(),H26/Population!G26*10000)</f>
        <v>#N/A</v>
      </c>
      <c r="P26" s="442" t="str">
        <f t="shared" si="4"/>
        <v>--</v>
      </c>
      <c r="Q26" s="277"/>
      <c r="R26" s="807">
        <v>28.9</v>
      </c>
      <c r="S26" s="808"/>
      <c r="T26" s="90"/>
      <c r="U26" s="105"/>
      <c r="W26" s="236" t="s">
        <v>19</v>
      </c>
      <c r="X26" s="227">
        <v>17</v>
      </c>
      <c r="Y26" s="236">
        <v>15</v>
      </c>
      <c r="Z26" s="300" t="e">
        <f t="shared" si="5"/>
        <v>#N/A</v>
      </c>
      <c r="AA26" s="257" t="str">
        <f t="shared" si="6"/>
        <v>Southampton</v>
      </c>
      <c r="AB26" s="257" t="s">
        <v>83</v>
      </c>
      <c r="AC26" s="300">
        <v>3.6253776435045317</v>
      </c>
      <c r="AD26" s="257">
        <f t="shared" si="3"/>
        <v>6</v>
      </c>
      <c r="AE26" s="236" t="s">
        <v>19</v>
      </c>
      <c r="AF26" s="236" t="str">
        <f t="shared" si="1"/>
        <v>Southampton</v>
      </c>
      <c r="AG26" s="413">
        <f>IF(H26&gt;0,Population!G26,0)</f>
        <v>0</v>
      </c>
      <c r="AH26" s="27"/>
    </row>
    <row r="27" spans="1:34" ht="11.25" customHeight="1" x14ac:dyDescent="0.2">
      <c r="A27" s="56"/>
      <c r="B27" s="288" t="s">
        <v>10</v>
      </c>
      <c r="C27" s="259"/>
      <c r="D27" s="274">
        <v>30</v>
      </c>
      <c r="E27" s="274">
        <v>30</v>
      </c>
      <c r="F27" s="274">
        <v>34</v>
      </c>
      <c r="G27" s="274">
        <v>45</v>
      </c>
      <c r="H27" s="274"/>
      <c r="I27" s="302" t="str">
        <f t="shared" si="0"/>
        <v/>
      </c>
      <c r="J27" s="275"/>
      <c r="K27" s="276">
        <f>IF(ISBLANK(D27),NA(),D27/Population!C27*10000)</f>
        <v>1.2347711557458019</v>
      </c>
      <c r="L27" s="276">
        <f>IF(ISBLANK(E27),NA(),E27/Population!D27*10000)</f>
        <v>1.2190661952944046</v>
      </c>
      <c r="M27" s="276">
        <f>IF(ISBLANK(F27),NA(),F27/Population!E27*10000)</f>
        <v>1.3765182186234817</v>
      </c>
      <c r="N27" s="276">
        <f>IF(ISBLANK(G27),NA(),G27/Population!F27*10000)</f>
        <v>1.8028846153846154</v>
      </c>
      <c r="O27" s="276" t="e">
        <f>IF(ISBLANK(H27),NA(),H27/Population!G27*10000)</f>
        <v>#N/A</v>
      </c>
      <c r="P27" s="442" t="str">
        <f t="shared" si="4"/>
        <v>--</v>
      </c>
      <c r="Q27" s="277"/>
      <c r="R27" s="807">
        <v>10</v>
      </c>
      <c r="S27" s="808"/>
      <c r="T27" s="90"/>
      <c r="U27" s="105"/>
      <c r="W27" s="236" t="s">
        <v>10</v>
      </c>
      <c r="X27" s="227">
        <v>18</v>
      </c>
      <c r="Y27" s="236">
        <v>16</v>
      </c>
      <c r="Z27" s="300" t="e">
        <f t="shared" si="5"/>
        <v>#N/A</v>
      </c>
      <c r="AA27" s="257" t="str">
        <f t="shared" si="6"/>
        <v>Surrey</v>
      </c>
      <c r="AB27" s="257" t="s">
        <v>21</v>
      </c>
      <c r="AC27" s="300">
        <v>0.83798882681564246</v>
      </c>
      <c r="AD27" s="257">
        <f t="shared" si="3"/>
        <v>15</v>
      </c>
      <c r="AE27" s="236" t="s">
        <v>10</v>
      </c>
      <c r="AF27" s="236" t="str">
        <f t="shared" si="1"/>
        <v>Surrey</v>
      </c>
      <c r="AG27" s="413">
        <f>IF(H27&gt;0,Population!G27,0)</f>
        <v>0</v>
      </c>
      <c r="AH27" s="27"/>
    </row>
    <row r="28" spans="1:34" ht="11.25" customHeight="1" x14ac:dyDescent="0.2">
      <c r="A28" s="56"/>
      <c r="B28" s="288" t="s">
        <v>20</v>
      </c>
      <c r="C28" s="259"/>
      <c r="D28" s="421"/>
      <c r="E28" s="421"/>
      <c r="F28" s="274">
        <v>5</v>
      </c>
      <c r="G28" s="421"/>
      <c r="H28" s="274"/>
      <c r="I28" s="302" t="str">
        <f t="shared" si="0"/>
        <v/>
      </c>
      <c r="J28" s="275"/>
      <c r="K28" s="422" t="e">
        <f>IF(ISBLANK(D28),NA(),D28/Population!C28*10000)</f>
        <v>#N/A</v>
      </c>
      <c r="L28" s="422" t="e">
        <f>IF(ISBLANK(E28),NA(),E28/Population!D28*10000)</f>
        <v>#N/A</v>
      </c>
      <c r="M28" s="276">
        <f>IF(ISBLANK(F28),NA(),F28/Population!E28*10000)</f>
        <v>1.4124293785310735</v>
      </c>
      <c r="N28" s="422" t="e">
        <f>IF(ISBLANK(G28),NA(),G28/Population!F28*10000)</f>
        <v>#N/A</v>
      </c>
      <c r="O28" s="276" t="e">
        <f>IF(ISBLANK(H28),NA(),H28/Population!G28*10000)</f>
        <v>#N/A</v>
      </c>
      <c r="P28" s="442" t="str">
        <f t="shared" si="4"/>
        <v>--</v>
      </c>
      <c r="Q28" s="277"/>
      <c r="R28" s="807">
        <v>10.4</v>
      </c>
      <c r="S28" s="808"/>
      <c r="T28" s="90"/>
      <c r="U28" s="105"/>
      <c r="W28" s="236" t="s">
        <v>20</v>
      </c>
      <c r="X28" s="227">
        <v>19</v>
      </c>
      <c r="Y28" s="236">
        <v>17</v>
      </c>
      <c r="Z28" s="300" t="e">
        <f t="shared" si="5"/>
        <v>#N/A</v>
      </c>
      <c r="AA28" s="257" t="str">
        <f t="shared" si="6"/>
        <v>West Berkshire</v>
      </c>
      <c r="AB28" s="300"/>
      <c r="AC28" s="300"/>
      <c r="AD28" s="300"/>
      <c r="AE28" s="236" t="s">
        <v>20</v>
      </c>
      <c r="AF28" s="236" t="str">
        <f t="shared" si="1"/>
        <v>West Berkshire</v>
      </c>
      <c r="AG28" s="413">
        <f>IF(H28&gt;0,Population!G28,0)</f>
        <v>0</v>
      </c>
      <c r="AH28" s="27"/>
    </row>
    <row r="29" spans="1:34" ht="11.25" customHeight="1" x14ac:dyDescent="0.2">
      <c r="A29" s="56"/>
      <c r="B29" s="288" t="s">
        <v>8</v>
      </c>
      <c r="C29" s="259"/>
      <c r="D29" s="274">
        <v>40</v>
      </c>
      <c r="E29" s="274">
        <v>40</v>
      </c>
      <c r="F29" s="274">
        <v>27</v>
      </c>
      <c r="G29" s="274">
        <v>35</v>
      </c>
      <c r="H29" s="274"/>
      <c r="I29" s="302" t="str">
        <f t="shared" si="0"/>
        <v/>
      </c>
      <c r="J29" s="275"/>
      <c r="K29" s="276">
        <f>IF(ISBLANK(D29),NA(),D29/Population!C29*10000)</f>
        <v>2.4320544780203077</v>
      </c>
      <c r="L29" s="276">
        <f>IF(ISBLANK(E29),NA(),E29/Population!D29*10000)</f>
        <v>2.4217472906702184</v>
      </c>
      <c r="M29" s="276">
        <f>IF(ISBLANK(F29),NA(),F29/Population!E29*10000)</f>
        <v>1.6423357664233575</v>
      </c>
      <c r="N29" s="276">
        <f>IF(ISBLANK(G29),NA(),G29/Population!F29*10000)</f>
        <v>2.1135265700483092</v>
      </c>
      <c r="O29" s="276" t="e">
        <f>IF(ISBLANK(H29),NA(),H29/Population!G29*10000)</f>
        <v>#N/A</v>
      </c>
      <c r="P29" s="442" t="str">
        <f t="shared" si="4"/>
        <v>--</v>
      </c>
      <c r="Q29" s="277"/>
      <c r="R29" s="807">
        <v>13.2</v>
      </c>
      <c r="S29" s="808"/>
      <c r="T29" s="90"/>
      <c r="U29" s="105"/>
      <c r="W29" s="236" t="s">
        <v>8</v>
      </c>
      <c r="X29" s="227">
        <v>20</v>
      </c>
      <c r="Y29" s="236">
        <v>18</v>
      </c>
      <c r="Z29" s="300" t="e">
        <f t="shared" si="5"/>
        <v>#N/A</v>
      </c>
      <c r="AA29" s="257" t="str">
        <f t="shared" si="6"/>
        <v>West Sussex</v>
      </c>
      <c r="AB29" s="300"/>
      <c r="AC29" s="300"/>
      <c r="AD29" s="300"/>
      <c r="AE29" s="236" t="s">
        <v>8</v>
      </c>
      <c r="AF29" s="236" t="str">
        <f t="shared" si="1"/>
        <v>West Sussex</v>
      </c>
      <c r="AG29" s="413">
        <f>IF(H29&gt;0,Population!G29,0)</f>
        <v>0</v>
      </c>
      <c r="AH29" s="27"/>
    </row>
    <row r="30" spans="1:34" ht="11.25" customHeight="1" x14ac:dyDescent="0.2">
      <c r="A30" s="56"/>
      <c r="B30" s="288" t="s">
        <v>83</v>
      </c>
      <c r="C30" s="259"/>
      <c r="D30" s="421"/>
      <c r="E30" s="421"/>
      <c r="F30" s="274">
        <v>6</v>
      </c>
      <c r="G30" s="274">
        <v>10</v>
      </c>
      <c r="H30" s="274"/>
      <c r="I30" s="302" t="str">
        <f t="shared" si="0"/>
        <v/>
      </c>
      <c r="J30" s="275"/>
      <c r="K30" s="422" t="e">
        <f>IF(ISBLANK(D30),NA(),D30/Population!C30*10000)</f>
        <v>#N/A</v>
      </c>
      <c r="L30" s="422" t="e">
        <f>IF(ISBLANK(E30),NA(),E30/Population!D30*10000)</f>
        <v>#N/A</v>
      </c>
      <c r="M30" s="276">
        <f>IF(ISBLANK(F30),NA(),F30/Population!E30*10000)</f>
        <v>1.8404907975460123</v>
      </c>
      <c r="N30" s="276">
        <f>IF(ISBLANK(G30),NA(),G30/Population!F30*10000)</f>
        <v>3.0211480362537766</v>
      </c>
      <c r="O30" s="276" t="e">
        <f>IF(ISBLANK(H30),NA(),H30/Population!G30*10000)</f>
        <v>#N/A</v>
      </c>
      <c r="P30" s="442" t="str">
        <f t="shared" si="4"/>
        <v>--</v>
      </c>
      <c r="Q30" s="277"/>
      <c r="R30" s="807">
        <v>9.1</v>
      </c>
      <c r="S30" s="808"/>
      <c r="T30" s="90"/>
      <c r="U30" s="105"/>
      <c r="W30" s="236" t="s">
        <v>83</v>
      </c>
      <c r="X30" s="227">
        <v>21</v>
      </c>
      <c r="Y30" s="236">
        <v>19</v>
      </c>
      <c r="Z30" s="300" t="e">
        <f t="shared" si="5"/>
        <v>#N/A</v>
      </c>
      <c r="AA30" s="257" t="str">
        <f t="shared" si="6"/>
        <v>Windsor &amp; Maidenhead</v>
      </c>
      <c r="AB30" s="300"/>
      <c r="AC30" s="300"/>
      <c r="AD30" s="300"/>
      <c r="AE30" s="236" t="s">
        <v>83</v>
      </c>
      <c r="AF30" s="236" t="str">
        <f t="shared" si="1"/>
        <v>Windsor &amp; Maidenhead</v>
      </c>
      <c r="AG30" s="413">
        <f>IF(H30&gt;0,Population!G30,0)</f>
        <v>0</v>
      </c>
      <c r="AH30" s="27"/>
    </row>
    <row r="31" spans="1:34" ht="11.25" customHeight="1" x14ac:dyDescent="0.2">
      <c r="A31" s="56"/>
      <c r="B31" s="288" t="s">
        <v>21</v>
      </c>
      <c r="C31" s="259"/>
      <c r="D31" s="421"/>
      <c r="E31" s="421"/>
      <c r="F31" s="274">
        <v>5</v>
      </c>
      <c r="G31" s="421"/>
      <c r="H31" s="274"/>
      <c r="I31" s="302" t="str">
        <f t="shared" si="0"/>
        <v/>
      </c>
      <c r="J31" s="275"/>
      <c r="K31" s="422" t="e">
        <f>IF(ISBLANK(D31),NA(),D31/Population!C31*10000)</f>
        <v>#N/A</v>
      </c>
      <c r="L31" s="422" t="e">
        <f>IF(ISBLANK(E31),NA(),E31/Population!D31*10000)</f>
        <v>#N/A</v>
      </c>
      <c r="M31" s="276">
        <f>IF(ISBLANK(F31),NA(),F31/Population!E31*10000)</f>
        <v>1.404494382022472</v>
      </c>
      <c r="N31" s="422" t="e">
        <f>IF(ISBLANK(G31),NA(),G31/Population!F31*10000)</f>
        <v>#N/A</v>
      </c>
      <c r="O31" s="276" t="e">
        <f>IF(ISBLANK(H31),NA(),H31/Population!G31*10000)</f>
        <v>#N/A</v>
      </c>
      <c r="P31" s="442" t="str">
        <f t="shared" si="4"/>
        <v>--</v>
      </c>
      <c r="Q31" s="277"/>
      <c r="R31" s="807">
        <v>6.6</v>
      </c>
      <c r="S31" s="808"/>
      <c r="T31" s="90"/>
      <c r="U31" s="105"/>
      <c r="W31" s="236" t="s">
        <v>21</v>
      </c>
      <c r="X31" s="227">
        <v>22</v>
      </c>
      <c r="Y31" s="236">
        <v>20</v>
      </c>
      <c r="Z31" s="300" t="e">
        <f t="shared" si="5"/>
        <v>#N/A</v>
      </c>
      <c r="AA31" s="257" t="str">
        <f t="shared" si="6"/>
        <v>Wokingham</v>
      </c>
      <c r="AB31" s="300"/>
      <c r="AC31" s="300"/>
      <c r="AD31" s="300"/>
      <c r="AE31" s="236" t="s">
        <v>21</v>
      </c>
      <c r="AF31" s="236" t="str">
        <f t="shared" si="1"/>
        <v>Wokingham</v>
      </c>
      <c r="AG31" s="413">
        <f>IF(H31&gt;0,Population!G31,0)</f>
        <v>0</v>
      </c>
      <c r="AH31" s="27"/>
    </row>
    <row r="32" spans="1:34" ht="11.25" customHeight="1" x14ac:dyDescent="0.2">
      <c r="A32" s="56"/>
      <c r="B32" s="289" t="s">
        <v>119</v>
      </c>
      <c r="C32" s="259"/>
      <c r="D32" s="280">
        <v>280</v>
      </c>
      <c r="E32" s="280">
        <v>330</v>
      </c>
      <c r="F32" s="280">
        <v>360</v>
      </c>
      <c r="G32" s="280">
        <v>460</v>
      </c>
      <c r="H32" s="280"/>
      <c r="I32" s="286" t="str">
        <f t="shared" si="0"/>
        <v/>
      </c>
      <c r="J32" s="275"/>
      <c r="K32" s="281">
        <f>IF(ISBLANK(D32),NA(),D32/Population!C32*10000)</f>
        <v>1.5425297487880123</v>
      </c>
      <c r="L32" s="281">
        <f>IF(ISBLANK(E32),NA(),E32/Population!D32*10000)</f>
        <v>1.8069320484038769</v>
      </c>
      <c r="M32" s="281">
        <f>IF(ISBLANK(F32),NA(),F32/Population!E32*10000)</f>
        <v>1.9346517626827171</v>
      </c>
      <c r="N32" s="281">
        <f>IF(ISBLANK(G32),NA(),G32/Population!F32*10000)</f>
        <v>2.4564776246929401</v>
      </c>
      <c r="O32" s="281" t="e">
        <f>IF(ISBLANK(H32),NA(),H32/AG32*10000)</f>
        <v>#N/A</v>
      </c>
      <c r="P32" s="292" t="s">
        <v>140</v>
      </c>
      <c r="Q32" s="277"/>
      <c r="R32" s="809">
        <v>15.1</v>
      </c>
      <c r="S32" s="810"/>
      <c r="T32" s="90"/>
      <c r="U32" s="105"/>
      <c r="W32" s="231"/>
      <c r="X32" s="231"/>
      <c r="Z32" s="231"/>
      <c r="AA32" s="231"/>
      <c r="AB32" s="300"/>
      <c r="AC32" s="300"/>
      <c r="AD32" s="300"/>
      <c r="AE32" s="27" t="s">
        <v>119</v>
      </c>
      <c r="AF32" s="236" t="str">
        <f t="shared" si="1"/>
        <v>South East</v>
      </c>
      <c r="AG32" s="413">
        <f>SUM(AG12:AG15,AG17:AG31)</f>
        <v>0</v>
      </c>
      <c r="AH32" s="27"/>
    </row>
    <row r="33" spans="1:34" ht="11.25" customHeight="1" x14ac:dyDescent="0.2">
      <c r="A33" s="40"/>
      <c r="B33" s="290" t="s">
        <v>101</v>
      </c>
      <c r="C33" s="259"/>
      <c r="D33" s="284">
        <v>2300</v>
      </c>
      <c r="E33" s="284">
        <v>2450</v>
      </c>
      <c r="F33" s="284">
        <v>2680</v>
      </c>
      <c r="G33" s="284">
        <v>3350</v>
      </c>
      <c r="H33" s="284"/>
      <c r="I33" s="287" t="str">
        <f t="shared" si="0"/>
        <v/>
      </c>
      <c r="J33" s="275"/>
      <c r="K33" s="285">
        <f>IF(ISBLANK(D33),NA(),D33/Population!C33*10000)</f>
        <v>2.08857368578771</v>
      </c>
      <c r="L33" s="285">
        <f>IF(ISBLANK(E33),NA(),E33/Population!D33*10000)</f>
        <v>2.2181179495536605</v>
      </c>
      <c r="M33" s="285">
        <f>IF(ISBLANK(F33),NA(),F33/Population!E33*10000)</f>
        <v>2.3631489841986459</v>
      </c>
      <c r="N33" s="285">
        <f>IF(ISBLANK(G33),NA(),G33/Population!F33*10000)</f>
        <v>2.939241061636324</v>
      </c>
      <c r="O33" s="285" t="e">
        <f>IF(ISBLANK(H33),NA(),H33/Population!G33*10000)</f>
        <v>#N/A</v>
      </c>
      <c r="P33" s="293" t="s">
        <v>140</v>
      </c>
      <c r="Q33" s="277"/>
      <c r="R33" s="811">
        <v>21.8</v>
      </c>
      <c r="S33" s="810"/>
      <c r="T33" s="90"/>
      <c r="U33" s="105"/>
      <c r="W33" s="231"/>
      <c r="X33" s="231"/>
      <c r="Y33" s="231"/>
      <c r="Z33" s="231"/>
      <c r="AA33" s="231"/>
      <c r="AB33" s="27"/>
      <c r="AC33" s="27"/>
      <c r="AD33" s="27"/>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B35" s="802" t="s">
        <v>204</v>
      </c>
      <c r="C35" s="803"/>
      <c r="D35" s="420"/>
      <c r="K35" s="98"/>
      <c r="L35" s="90"/>
      <c r="M35" s="90"/>
      <c r="N35" s="90"/>
      <c r="O35" s="90"/>
      <c r="P35" s="90"/>
      <c r="Q35" s="90"/>
      <c r="R35" s="90"/>
      <c r="S35" s="90"/>
      <c r="T35" s="90"/>
      <c r="U35" s="105"/>
      <c r="W35" s="230"/>
      <c r="X35" s="230"/>
      <c r="Y35" s="231"/>
      <c r="Z35" s="231"/>
      <c r="AA35" s="231"/>
      <c r="AB35" s="27"/>
      <c r="AC35" s="27"/>
      <c r="AD35" s="27"/>
      <c r="AE35" s="27"/>
      <c r="AF35" s="27"/>
      <c r="AG35" s="27"/>
      <c r="AH35" s="27"/>
    </row>
    <row r="36" spans="1:34"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B37" s="27" t="s">
        <v>248</v>
      </c>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N47" s="28"/>
      <c r="O47" s="28"/>
      <c r="P47" s="28"/>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395"/>
      <c r="J51" s="395"/>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395"/>
      <c r="J52" s="395"/>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396"/>
      <c r="J53" s="396"/>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34" s="228" customFormat="1"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V65" s="25"/>
      <c r="X65" s="229"/>
      <c r="AB65" s="32"/>
      <c r="AC65" s="32"/>
      <c r="AD65" s="32"/>
      <c r="AE65" s="32"/>
      <c r="AF65" s="32"/>
      <c r="AG65" s="25"/>
      <c r="AH65" s="28"/>
    </row>
    <row r="66" spans="1:34" s="228" customFormat="1"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V66" s="25"/>
      <c r="X66" s="229"/>
      <c r="AB66" s="32"/>
      <c r="AC66" s="32"/>
      <c r="AD66" s="32"/>
      <c r="AE66" s="32"/>
      <c r="AF66" s="32"/>
      <c r="AG66" s="25"/>
      <c r="AH66" s="28"/>
    </row>
    <row r="67" spans="1:34" s="228" customFormat="1"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V67" s="25"/>
      <c r="X67" s="229"/>
      <c r="AB67" s="32"/>
      <c r="AC67" s="32"/>
      <c r="AD67" s="32"/>
      <c r="AE67" s="32"/>
      <c r="AF67" s="32"/>
      <c r="AG67" s="25"/>
      <c r="AH67" s="28"/>
    </row>
    <row r="68" spans="1:34" s="228" customFormat="1"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c r="V68" s="25"/>
      <c r="AB68" s="32"/>
      <c r="AC68" s="32"/>
      <c r="AD68" s="32"/>
      <c r="AE68" s="32"/>
      <c r="AF68" s="32"/>
      <c r="AG68" s="25"/>
      <c r="AH68" s="28"/>
    </row>
    <row r="69" spans="1:34" s="228" customFormat="1"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c r="V69" s="25"/>
      <c r="AB69" s="32"/>
      <c r="AC69" s="32"/>
      <c r="AD69" s="32"/>
      <c r="AE69" s="32"/>
      <c r="AF69" s="32"/>
      <c r="AG69" s="25"/>
      <c r="AH69" s="28"/>
    </row>
    <row r="70" spans="1:34" s="228" customFormat="1"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V70" s="25"/>
      <c r="X70" s="229"/>
      <c r="AB70" s="32"/>
      <c r="AC70" s="32"/>
      <c r="AD70" s="32"/>
      <c r="AE70" s="32"/>
      <c r="AF70" s="32"/>
      <c r="AG70" s="25"/>
      <c r="AH70" s="28"/>
    </row>
    <row r="71" spans="1:34" s="228" customFormat="1"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c r="V71" s="25"/>
      <c r="AB71" s="32"/>
      <c r="AC71" s="32"/>
      <c r="AD71" s="32"/>
      <c r="AE71" s="32"/>
      <c r="AF71" s="32"/>
      <c r="AG71" s="25"/>
      <c r="AH71" s="28"/>
    </row>
    <row r="72" spans="1:34" s="228" customFormat="1"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c r="V72" s="25"/>
      <c r="AB72" s="32"/>
      <c r="AC72" s="32"/>
      <c r="AD72" s="32"/>
      <c r="AE72" s="32"/>
      <c r="AF72" s="32"/>
      <c r="AG72" s="25"/>
      <c r="AH72" s="28"/>
    </row>
    <row r="73" spans="1:34" s="228" customFormat="1"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c r="V73" s="25"/>
      <c r="AB73" s="32"/>
      <c r="AC73" s="32"/>
      <c r="AD73" s="32"/>
      <c r="AE73" s="32"/>
      <c r="AF73" s="32"/>
      <c r="AG73" s="25"/>
      <c r="AH73" s="28"/>
    </row>
    <row r="74" spans="1:34" s="228" customFormat="1"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c r="V74" s="25"/>
      <c r="AB74" s="32"/>
      <c r="AC74" s="32"/>
      <c r="AD74" s="32"/>
      <c r="AE74" s="32"/>
      <c r="AF74" s="32"/>
      <c r="AG74" s="25"/>
      <c r="AH74" s="28"/>
    </row>
    <row r="75" spans="1:34" s="228" customFormat="1"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c r="V75" s="25"/>
      <c r="AB75" s="32"/>
      <c r="AC75" s="32"/>
      <c r="AD75" s="32"/>
      <c r="AE75" s="32"/>
      <c r="AF75" s="32"/>
      <c r="AG75" s="25"/>
      <c r="AH75" s="28"/>
    </row>
    <row r="76" spans="1:34" s="228" customFormat="1"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c r="V76" s="25"/>
      <c r="AB76" s="32"/>
      <c r="AC76" s="32"/>
      <c r="AD76" s="32"/>
      <c r="AE76" s="32"/>
      <c r="AF76" s="32"/>
      <c r="AG76" s="25"/>
      <c r="AH76" s="28"/>
    </row>
    <row r="77" spans="1:34" s="228" customFormat="1"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c r="V77" s="25"/>
      <c r="AB77" s="32"/>
      <c r="AC77" s="32"/>
      <c r="AD77" s="32"/>
      <c r="AE77" s="32"/>
      <c r="AF77" s="32"/>
      <c r="AG77" s="25"/>
      <c r="AH77" s="28"/>
    </row>
    <row r="78" spans="1:34" s="228" customFormat="1"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V78" s="25"/>
      <c r="W78" s="236" t="s">
        <v>82</v>
      </c>
      <c r="X78" s="243" t="s">
        <v>11</v>
      </c>
      <c r="Y78" s="243" t="s">
        <v>81</v>
      </c>
      <c r="AB78" s="32"/>
      <c r="AC78" s="32"/>
      <c r="AD78" s="32"/>
      <c r="AE78" s="32"/>
      <c r="AF78" s="32"/>
      <c r="AG78" s="25"/>
      <c r="AH78" s="28"/>
    </row>
    <row r="79" spans="1:34" s="228" customFormat="1" ht="11.25" customHeight="1" x14ac:dyDescent="0.2">
      <c r="A79" s="40"/>
      <c r="B79" s="27"/>
      <c r="C79" s="27"/>
      <c r="D79" s="27"/>
      <c r="E79" s="27"/>
      <c r="F79" s="27"/>
      <c r="G79" s="27"/>
      <c r="H79" s="27"/>
      <c r="I79" s="27"/>
      <c r="J79" s="27"/>
      <c r="K79" s="98"/>
      <c r="L79" s="90"/>
      <c r="M79" s="90"/>
      <c r="N79" s="90"/>
      <c r="O79" s="90"/>
      <c r="P79" s="90"/>
      <c r="Q79" s="90"/>
      <c r="R79" s="90"/>
      <c r="S79" s="90"/>
      <c r="T79" s="90"/>
      <c r="U79" s="105"/>
      <c r="V79" s="25"/>
      <c r="W79" s="236" t="str">
        <f>X5</f>
        <v>(none)</v>
      </c>
      <c r="X79" s="244" t="e">
        <f ca="1">OFFSET(R9,(VLOOKUP(W79,$W$12:$X$31,2,FALSE)),0)</f>
        <v>#N/A</v>
      </c>
      <c r="Y79" s="244" t="e">
        <f ca="1">(OFFSET(O11,(VLOOKUP(W79,$W$12:$Y$31,3,FALSE)),0))</f>
        <v>#N/A</v>
      </c>
      <c r="AB79" s="32"/>
      <c r="AC79" s="32"/>
      <c r="AD79" s="32"/>
      <c r="AE79" s="32"/>
      <c r="AF79" s="32"/>
      <c r="AG79" s="25"/>
      <c r="AH79" s="28"/>
    </row>
    <row r="80" spans="1:34" s="228" customFormat="1" ht="11.25" customHeight="1" x14ac:dyDescent="0.2">
      <c r="A80" s="40"/>
      <c r="B80" s="27"/>
      <c r="C80" s="27"/>
      <c r="D80" s="27"/>
      <c r="E80" s="27"/>
      <c r="F80" s="27"/>
      <c r="G80" s="27"/>
      <c r="H80" s="27"/>
      <c r="I80" s="27"/>
      <c r="J80" s="27"/>
      <c r="K80" s="98"/>
      <c r="L80" s="90"/>
      <c r="M80" s="90"/>
      <c r="N80" s="90"/>
      <c r="O80" s="90"/>
      <c r="P80" s="90"/>
      <c r="Q80" s="90"/>
      <c r="R80" s="90"/>
      <c r="S80" s="90"/>
      <c r="T80" s="90"/>
      <c r="U80" s="105"/>
      <c r="V80" s="25"/>
      <c r="AB80" s="32"/>
      <c r="AC80" s="32"/>
      <c r="AD80" s="32"/>
      <c r="AE80" s="32"/>
      <c r="AF80" s="32"/>
      <c r="AG80" s="25"/>
      <c r="AH80" s="28"/>
    </row>
    <row r="81" spans="1:35" ht="11.25" customHeight="1" x14ac:dyDescent="0.2">
      <c r="A81" s="40"/>
      <c r="K81" s="98"/>
      <c r="L81" s="90"/>
      <c r="M81" s="90"/>
      <c r="N81" s="90"/>
      <c r="O81" s="90"/>
      <c r="P81" s="90"/>
      <c r="Q81" s="90"/>
      <c r="R81" s="90"/>
      <c r="S81" s="90"/>
      <c r="T81" s="90"/>
      <c r="U81" s="105"/>
      <c r="X81" s="233" t="s">
        <v>92</v>
      </c>
      <c r="Y81" s="233" t="s">
        <v>93</v>
      </c>
    </row>
    <row r="82" spans="1:35" ht="11.25" customHeight="1" x14ac:dyDescent="0.2">
      <c r="A82" s="40"/>
      <c r="K82" s="98"/>
      <c r="L82" s="90"/>
      <c r="M82" s="90"/>
      <c r="N82" s="90"/>
      <c r="O82" s="90"/>
      <c r="P82" s="90"/>
      <c r="Q82" s="90"/>
      <c r="R82" s="90"/>
      <c r="S82" s="90"/>
      <c r="T82" s="90"/>
      <c r="U82" s="105"/>
      <c r="W82" s="237" t="str">
        <f>L84</f>
        <v>National Trend 2013</v>
      </c>
      <c r="X82" s="694">
        <v>4.3799999999999999E-2</v>
      </c>
      <c r="Y82" s="694">
        <v>2.2896999999999998</v>
      </c>
      <c r="Z82" s="245">
        <v>0</v>
      </c>
      <c r="AA82" s="245">
        <f>(Z82*X82)+Y82</f>
        <v>2.2896999999999998</v>
      </c>
    </row>
    <row r="83" spans="1:35" ht="11.25" customHeight="1" x14ac:dyDescent="0.2">
      <c r="A83" s="40"/>
      <c r="K83" s="98"/>
      <c r="L83" s="90"/>
      <c r="M83" s="90"/>
      <c r="N83" s="90"/>
      <c r="O83" s="90"/>
      <c r="P83" s="90"/>
      <c r="Q83" s="90"/>
      <c r="R83" s="90"/>
      <c r="S83" s="90"/>
      <c r="T83" s="90"/>
      <c r="U83" s="105"/>
      <c r="W83" s="238" t="str">
        <f>"y = "&amp;X82&amp;"x + "&amp;Y82</f>
        <v>y = 0.0438x + 2.2897</v>
      </c>
      <c r="X83" s="695"/>
      <c r="Y83" s="695"/>
      <c r="Z83" s="246">
        <v>40</v>
      </c>
      <c r="AA83" s="245">
        <f>(Z83*X82)+Y82</f>
        <v>4.0416999999999996</v>
      </c>
    </row>
    <row r="84" spans="1:35" ht="11.25" customHeight="1" x14ac:dyDescent="0.2">
      <c r="A84" s="40"/>
      <c r="K84" s="74"/>
      <c r="L84" s="720" t="s">
        <v>113</v>
      </c>
      <c r="M84" s="721"/>
      <c r="N84" s="721"/>
      <c r="O84" s="721"/>
      <c r="P84" s="301"/>
      <c r="Q84" s="732" t="s">
        <v>120</v>
      </c>
      <c r="R84" s="731"/>
      <c r="S84" s="731"/>
      <c r="T84" s="731"/>
      <c r="U84" s="105"/>
      <c r="W84" s="237" t="str">
        <f>Q84</f>
        <v>South East LA Trend 2013</v>
      </c>
      <c r="X84" s="692">
        <v>0.16800000000000001</v>
      </c>
      <c r="Y84" s="692">
        <v>0.372</v>
      </c>
      <c r="Z84" s="245">
        <v>0</v>
      </c>
      <c r="AA84" s="245">
        <f>(Z84*X84)+Y84</f>
        <v>0.372</v>
      </c>
    </row>
    <row r="85" spans="1:35" ht="11.25" customHeight="1" x14ac:dyDescent="0.2">
      <c r="A85" s="40"/>
      <c r="K85" s="394"/>
      <c r="L85" s="732" t="str">
        <f>Y5</f>
        <v>Selected LA- (none)</v>
      </c>
      <c r="M85" s="721"/>
      <c r="N85" s="721"/>
      <c r="O85" s="721"/>
      <c r="P85" s="721"/>
      <c r="Q85" s="721"/>
      <c r="R85" s="721"/>
      <c r="S85" s="721"/>
      <c r="T85" s="721"/>
      <c r="U85" s="105"/>
      <c r="W85" s="238" t="str">
        <f>"y = "&amp;X84&amp;"x + "&amp;Y84</f>
        <v>y = 0.168x + 0.372</v>
      </c>
      <c r="X85" s="698"/>
      <c r="Y85" s="698"/>
      <c r="Z85" s="246">
        <v>40</v>
      </c>
      <c r="AA85" s="245">
        <f>(Z85*X84)+Y84</f>
        <v>7.0920000000000005</v>
      </c>
    </row>
    <row r="86" spans="1:35"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5"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5"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5" ht="15" customHeight="1" x14ac:dyDescent="0.2">
      <c r="L89" s="28"/>
      <c r="M89" s="28"/>
      <c r="N89" s="28"/>
      <c r="O89" s="28"/>
      <c r="P89" s="28"/>
      <c r="Q89" s="28"/>
      <c r="R89" s="28"/>
      <c r="S89" s="28"/>
      <c r="T89" s="28"/>
      <c r="X89" s="229"/>
    </row>
    <row r="90" spans="1:35" ht="18.75" thickBot="1" x14ac:dyDescent="0.3">
      <c r="A90" s="48" t="s">
        <v>1</v>
      </c>
      <c r="B90" s="49"/>
      <c r="C90" s="49"/>
      <c r="D90" s="49"/>
      <c r="E90" s="49"/>
      <c r="F90" s="49"/>
      <c r="G90" s="49"/>
      <c r="H90" s="49"/>
      <c r="I90" s="49"/>
      <c r="J90" s="49"/>
      <c r="K90" s="50"/>
      <c r="L90" s="49"/>
      <c r="M90" s="49"/>
      <c r="N90" s="45"/>
      <c r="O90" s="45"/>
      <c r="P90" s="45"/>
      <c r="Q90" s="45"/>
      <c r="R90" s="45"/>
      <c r="S90" s="45"/>
      <c r="T90" s="45"/>
      <c r="U90" s="28"/>
      <c r="X90" s="229"/>
    </row>
    <row r="91" spans="1:35" ht="11.25" customHeight="1" x14ac:dyDescent="0.2">
      <c r="N91" s="28"/>
      <c r="O91" s="28"/>
      <c r="P91" s="28"/>
      <c r="Q91" s="28"/>
      <c r="R91" s="28"/>
      <c r="S91" s="28"/>
      <c r="T91" s="28"/>
      <c r="X91" s="229"/>
    </row>
    <row r="92" spans="1:35" ht="21" customHeight="1" thickBot="1" x14ac:dyDescent="0.25">
      <c r="X92" s="229"/>
    </row>
    <row r="93" spans="1:35"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5"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5" s="30" customFormat="1" ht="11.25" customHeight="1" x14ac:dyDescent="0.2">
      <c r="A95" s="42"/>
      <c r="B95" s="724" t="s">
        <v>165</v>
      </c>
      <c r="C95" s="724"/>
      <c r="D95" s="725"/>
      <c r="E95" s="725"/>
      <c r="F95" s="725"/>
      <c r="G95" s="725"/>
      <c r="H95" s="725"/>
      <c r="I95" s="390"/>
      <c r="J95" s="390"/>
      <c r="K95" s="397"/>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5" ht="21" customHeight="1" x14ac:dyDescent="0.2">
      <c r="A96" s="40"/>
      <c r="B96" s="725"/>
      <c r="C96" s="725"/>
      <c r="D96" s="725"/>
      <c r="E96" s="725"/>
      <c r="F96" s="725"/>
      <c r="G96" s="725"/>
      <c r="H96" s="725"/>
      <c r="I96" s="390"/>
      <c r="J96" s="390"/>
      <c r="K96" s="3"/>
      <c r="L96" s="83"/>
      <c r="M96" s="83"/>
      <c r="N96" s="83"/>
      <c r="O96" s="83"/>
      <c r="P96" s="83"/>
      <c r="Q96" s="28"/>
      <c r="R96" s="28"/>
      <c r="S96" s="28"/>
      <c r="T96" s="28"/>
      <c r="U96" s="41"/>
      <c r="W96" s="398" t="s">
        <v>164</v>
      </c>
      <c r="X96" s="33"/>
      <c r="Y96" s="32"/>
      <c r="Z96" s="32"/>
      <c r="AA96" s="32"/>
      <c r="AD96" s="398" t="s">
        <v>205</v>
      </c>
      <c r="AE96" s="33"/>
      <c r="AG96" s="32"/>
      <c r="AH96" s="32"/>
      <c r="AI96" s="32"/>
    </row>
    <row r="97" spans="1:36" ht="11.25" customHeight="1" x14ac:dyDescent="0.2">
      <c r="A97" s="40"/>
      <c r="B97" s="617"/>
      <c r="C97" s="617"/>
      <c r="D97" s="617"/>
      <c r="E97" s="617"/>
      <c r="F97" s="617"/>
      <c r="G97" s="617"/>
      <c r="H97" s="617"/>
      <c r="I97" s="178"/>
      <c r="J97" s="178"/>
      <c r="K97" s="3"/>
      <c r="L97" s="83"/>
      <c r="M97" s="83"/>
      <c r="N97" s="83"/>
      <c r="O97" s="83"/>
      <c r="P97" s="83"/>
      <c r="Q97" s="28"/>
      <c r="R97" s="28"/>
      <c r="S97" s="28"/>
      <c r="T97" s="28"/>
      <c r="U97" s="41"/>
      <c r="W97" s="32"/>
      <c r="X97" s="33"/>
      <c r="Y97" s="32"/>
      <c r="Z97" s="32"/>
      <c r="AA97" s="32"/>
      <c r="AE97" s="33"/>
      <c r="AG97" s="32"/>
      <c r="AH97" s="32"/>
      <c r="AI97" s="32"/>
    </row>
    <row r="98" spans="1:36" ht="11.25" customHeight="1" x14ac:dyDescent="0.2">
      <c r="A98" s="40"/>
      <c r="B98" s="190"/>
      <c r="C98" s="190"/>
      <c r="D98" s="393"/>
      <c r="E98" s="390"/>
      <c r="F98" s="190"/>
      <c r="G98" s="190"/>
      <c r="H98" s="190"/>
      <c r="I98" s="190"/>
      <c r="J98" s="190"/>
      <c r="K98" s="397"/>
      <c r="L98" s="83"/>
      <c r="M98" s="83"/>
      <c r="N98" s="83"/>
      <c r="O98" s="83"/>
      <c r="P98" s="83"/>
      <c r="Q98" s="83"/>
      <c r="R98" s="83"/>
      <c r="S98" s="83"/>
      <c r="T98" s="83"/>
      <c r="U98" s="41"/>
      <c r="W98" s="32"/>
      <c r="X98" s="33"/>
      <c r="Y98" s="32"/>
      <c r="Z98" s="32"/>
      <c r="AA98" s="32"/>
      <c r="AE98" s="33"/>
      <c r="AG98" s="32"/>
      <c r="AH98" s="32"/>
      <c r="AI98" s="32"/>
    </row>
    <row r="99" spans="1:36" ht="11.25" customHeight="1" x14ac:dyDescent="0.2">
      <c r="A99" s="56"/>
      <c r="B99" s="190"/>
      <c r="C99" s="190"/>
      <c r="D99" s="75">
        <v>2010</v>
      </c>
      <c r="E99" s="75">
        <v>2011</v>
      </c>
      <c r="F99" s="75">
        <v>2012</v>
      </c>
      <c r="G99" s="75">
        <v>2013</v>
      </c>
      <c r="H99" s="76">
        <v>2014</v>
      </c>
      <c r="I99" s="190"/>
      <c r="J99" s="190"/>
      <c r="K99" s="397"/>
      <c r="L99" s="83"/>
      <c r="M99" s="83"/>
      <c r="N99" s="83"/>
      <c r="O99" s="83"/>
      <c r="P99" s="83"/>
      <c r="Q99" s="83"/>
      <c r="R99" s="83"/>
      <c r="S99" s="83"/>
      <c r="T99" s="83"/>
      <c r="U99" s="41"/>
      <c r="W99" s="32"/>
      <c r="X99" s="75">
        <v>2010</v>
      </c>
      <c r="Y99" s="75">
        <v>2011</v>
      </c>
      <c r="Z99" s="75">
        <v>2012</v>
      </c>
      <c r="AA99" s="75">
        <v>2013</v>
      </c>
      <c r="AB99" s="75">
        <v>2014</v>
      </c>
      <c r="AE99" s="75">
        <v>2010</v>
      </c>
      <c r="AF99" s="75">
        <v>2011</v>
      </c>
      <c r="AG99" s="75">
        <v>2012</v>
      </c>
      <c r="AH99" s="75">
        <v>2013</v>
      </c>
      <c r="AI99" s="75">
        <v>2014</v>
      </c>
    </row>
    <row r="100" spans="1:36" ht="11.25" customHeight="1" x14ac:dyDescent="0.2">
      <c r="A100" s="56"/>
      <c r="B100" s="288" t="s">
        <v>2</v>
      </c>
      <c r="C100" s="218"/>
      <c r="D100" s="401"/>
      <c r="E100" s="401">
        <v>0</v>
      </c>
      <c r="F100" s="401"/>
      <c r="G100" s="401"/>
      <c r="H100" s="402">
        <f>IF(ISBLANK(AB100),NA(),AB100/AI100)</f>
        <v>0.2</v>
      </c>
      <c r="I100" s="178"/>
      <c r="J100" s="178"/>
      <c r="K100" s="3"/>
      <c r="L100" s="83"/>
      <c r="M100" s="83"/>
      <c r="N100" s="83"/>
      <c r="O100" s="83"/>
      <c r="P100" s="83"/>
      <c r="Q100" s="28"/>
      <c r="R100" s="28"/>
      <c r="S100" s="28"/>
      <c r="T100" s="28"/>
      <c r="U100" s="41"/>
      <c r="W100" s="77" t="str">
        <f>B100</f>
        <v>Bracknell Forest</v>
      </c>
      <c r="X100" s="78"/>
      <c r="Y100" s="78">
        <v>0</v>
      </c>
      <c r="Z100" s="78"/>
      <c r="AA100" s="78"/>
      <c r="AB100" s="78">
        <v>10</v>
      </c>
      <c r="AD100" s="77" t="str">
        <f>W100</f>
        <v>Bracknell Forest</v>
      </c>
      <c r="AE100" s="78">
        <v>45</v>
      </c>
      <c r="AF100" s="78">
        <v>40</v>
      </c>
      <c r="AG100" s="78">
        <v>40</v>
      </c>
      <c r="AH100" s="78">
        <v>50</v>
      </c>
      <c r="AI100" s="78">
        <v>50</v>
      </c>
    </row>
    <row r="101" spans="1:36" s="228" customFormat="1" ht="11.25" customHeight="1" x14ac:dyDescent="0.2">
      <c r="A101" s="56"/>
      <c r="B101" s="288" t="s">
        <v>84</v>
      </c>
      <c r="C101" s="218"/>
      <c r="D101" s="401">
        <v>0.16</v>
      </c>
      <c r="E101" s="401">
        <v>0.13</v>
      </c>
      <c r="F101" s="401">
        <v>0.12</v>
      </c>
      <c r="G101" s="401">
        <v>0.22</v>
      </c>
      <c r="H101" s="402">
        <f>IF(ISBLANK(AB101),NA(),AB101/AI101)</f>
        <v>0.22222222222222221</v>
      </c>
      <c r="I101" s="178"/>
      <c r="J101" s="178"/>
      <c r="K101" s="3"/>
      <c r="L101" s="83"/>
      <c r="M101" s="83"/>
      <c r="N101" s="83"/>
      <c r="O101" s="83"/>
      <c r="P101" s="83"/>
      <c r="Q101" s="28"/>
      <c r="R101" s="28"/>
      <c r="S101" s="28"/>
      <c r="T101" s="28"/>
      <c r="U101" s="41"/>
      <c r="V101" s="25"/>
      <c r="W101" s="77" t="str">
        <f t="shared" ref="W101:W121" si="7">B101</f>
        <v>Brighton &amp; Hove</v>
      </c>
      <c r="X101" s="78">
        <v>30</v>
      </c>
      <c r="Y101" s="78">
        <v>25</v>
      </c>
      <c r="Z101" s="78">
        <v>25</v>
      </c>
      <c r="AA101" s="78">
        <v>50</v>
      </c>
      <c r="AB101" s="78">
        <v>40</v>
      </c>
      <c r="AC101" s="32"/>
      <c r="AD101" s="77" t="str">
        <f t="shared" ref="AD101:AD121" si="8">W101</f>
        <v>Brighton &amp; Hove</v>
      </c>
      <c r="AE101" s="78">
        <v>185</v>
      </c>
      <c r="AF101" s="78">
        <v>205</v>
      </c>
      <c r="AG101" s="78">
        <v>215</v>
      </c>
      <c r="AH101" s="78">
        <v>220</v>
      </c>
      <c r="AI101" s="78">
        <v>180</v>
      </c>
    </row>
    <row r="102" spans="1:36" s="228" customFormat="1" ht="11.25" customHeight="1" x14ac:dyDescent="0.2">
      <c r="A102" s="56"/>
      <c r="B102" s="288" t="s">
        <v>13</v>
      </c>
      <c r="C102" s="218"/>
      <c r="D102" s="401">
        <v>0.13</v>
      </c>
      <c r="E102" s="401">
        <v>0.09</v>
      </c>
      <c r="F102" s="401">
        <v>0.15</v>
      </c>
      <c r="G102" s="401">
        <v>0.21</v>
      </c>
      <c r="H102" s="402">
        <f>IF(ISBLANK(AI102),NA(),AB102/AI102)</f>
        <v>0.23076923076923078</v>
      </c>
      <c r="I102" s="178"/>
      <c r="J102" s="178"/>
      <c r="K102" s="3"/>
      <c r="L102" s="83"/>
      <c r="M102" s="83"/>
      <c r="N102" s="83"/>
      <c r="O102" s="83"/>
      <c r="P102" s="83"/>
      <c r="Q102" s="28"/>
      <c r="R102" s="28"/>
      <c r="S102" s="28"/>
      <c r="T102" s="28"/>
      <c r="U102" s="41"/>
      <c r="V102" s="25"/>
      <c r="W102" s="77" t="str">
        <f t="shared" si="7"/>
        <v>Buckinghamshire</v>
      </c>
      <c r="X102" s="78">
        <v>15</v>
      </c>
      <c r="Y102" s="78">
        <v>10</v>
      </c>
      <c r="Z102" s="78">
        <v>20</v>
      </c>
      <c r="AA102" s="78">
        <v>25</v>
      </c>
      <c r="AB102" s="78">
        <v>30</v>
      </c>
      <c r="AC102" s="32"/>
      <c r="AD102" s="77" t="str">
        <f t="shared" si="8"/>
        <v>Buckinghamshire</v>
      </c>
      <c r="AE102" s="78">
        <v>130</v>
      </c>
      <c r="AF102" s="78">
        <v>125</v>
      </c>
      <c r="AG102" s="78">
        <v>145</v>
      </c>
      <c r="AH102" s="78">
        <v>110</v>
      </c>
      <c r="AI102" s="78">
        <v>130</v>
      </c>
    </row>
    <row r="103" spans="1:36" s="228" customFormat="1" ht="11.25" customHeight="1" x14ac:dyDescent="0.2">
      <c r="A103" s="56"/>
      <c r="B103" s="288" t="s">
        <v>6</v>
      </c>
      <c r="C103" s="218"/>
      <c r="D103" s="401">
        <v>0.23</v>
      </c>
      <c r="E103" s="401">
        <v>0.19</v>
      </c>
      <c r="F103" s="401">
        <v>0.1</v>
      </c>
      <c r="G103" s="401">
        <v>0.23</v>
      </c>
      <c r="H103" s="402">
        <f t="shared" ref="H103:H121" si="9">IF(ISBLANK(AB103),NA(),AB103/AI103)</f>
        <v>0.26190476190476192</v>
      </c>
      <c r="I103" s="178"/>
      <c r="J103" s="178"/>
      <c r="K103" s="3"/>
      <c r="L103" s="83"/>
      <c r="M103" s="83"/>
      <c r="N103" s="83"/>
      <c r="O103" s="83"/>
      <c r="P103" s="83"/>
      <c r="Q103" s="28"/>
      <c r="R103" s="28"/>
      <c r="S103" s="28"/>
      <c r="T103" s="28"/>
      <c r="U103" s="41"/>
      <c r="V103" s="25"/>
      <c r="W103" s="77" t="str">
        <f t="shared" si="7"/>
        <v>East Sussex</v>
      </c>
      <c r="X103" s="78">
        <v>30</v>
      </c>
      <c r="Y103" s="78">
        <v>35</v>
      </c>
      <c r="Z103" s="78">
        <v>20</v>
      </c>
      <c r="AA103" s="78">
        <v>50</v>
      </c>
      <c r="AB103" s="78">
        <v>55</v>
      </c>
      <c r="AC103" s="32"/>
      <c r="AD103" s="77" t="str">
        <f t="shared" si="8"/>
        <v>East Sussex</v>
      </c>
      <c r="AE103" s="78">
        <v>140</v>
      </c>
      <c r="AF103" s="78">
        <v>185</v>
      </c>
      <c r="AG103" s="78">
        <v>195</v>
      </c>
      <c r="AH103" s="78">
        <v>205</v>
      </c>
      <c r="AI103" s="78">
        <v>210</v>
      </c>
      <c r="AJ103" s="228">
        <f>33/210</f>
        <v>0.15714285714285714</v>
      </c>
    </row>
    <row r="104" spans="1:36" s="228" customFormat="1" ht="11.25" customHeight="1" x14ac:dyDescent="0.2">
      <c r="A104" s="56"/>
      <c r="B104" s="288" t="s">
        <v>7</v>
      </c>
      <c r="C104" s="218"/>
      <c r="D104" s="401">
        <v>0.14000000000000001</v>
      </c>
      <c r="E104" s="401">
        <v>0.12</v>
      </c>
      <c r="F104" s="401">
        <v>7.0000000000000007E-2</v>
      </c>
      <c r="G104" s="401">
        <v>0.12</v>
      </c>
      <c r="H104" s="402">
        <f t="shared" si="9"/>
        <v>0.18181818181818182</v>
      </c>
      <c r="I104" s="178"/>
      <c r="J104" s="178"/>
      <c r="K104" s="3"/>
      <c r="L104" s="83"/>
      <c r="M104" s="83"/>
      <c r="N104" s="83"/>
      <c r="O104" s="83"/>
      <c r="P104" s="83"/>
      <c r="Q104" s="28"/>
      <c r="R104" s="28"/>
      <c r="S104" s="28"/>
      <c r="T104" s="28"/>
      <c r="U104" s="41"/>
      <c r="V104" s="25"/>
      <c r="W104" s="77" t="str">
        <f t="shared" si="7"/>
        <v>Gloucestershire</v>
      </c>
      <c r="X104" s="78">
        <v>25</v>
      </c>
      <c r="Y104" s="78">
        <v>30</v>
      </c>
      <c r="Z104" s="78">
        <v>15</v>
      </c>
      <c r="AA104" s="78">
        <v>25</v>
      </c>
      <c r="AB104" s="78">
        <v>50</v>
      </c>
      <c r="AC104" s="32"/>
      <c r="AD104" s="77" t="str">
        <f t="shared" si="8"/>
        <v>Gloucestershire</v>
      </c>
      <c r="AE104" s="78">
        <v>170</v>
      </c>
      <c r="AF104" s="78">
        <v>235</v>
      </c>
      <c r="AG104" s="78">
        <v>200</v>
      </c>
      <c r="AH104" s="78">
        <v>200</v>
      </c>
      <c r="AI104" s="78">
        <v>275</v>
      </c>
    </row>
    <row r="105" spans="1:36" s="228" customFormat="1" ht="11.25" customHeight="1" x14ac:dyDescent="0.2">
      <c r="A105" s="56"/>
      <c r="B105" s="288" t="s">
        <v>9</v>
      </c>
      <c r="C105" s="218"/>
      <c r="D105" s="401">
        <v>0.13</v>
      </c>
      <c r="E105" s="401">
        <v>0.08</v>
      </c>
      <c r="F105" s="401">
        <v>0.11</v>
      </c>
      <c r="G105" s="401">
        <v>0.13</v>
      </c>
      <c r="H105" s="402">
        <f t="shared" si="9"/>
        <v>0.12941176470588237</v>
      </c>
      <c r="I105" s="178"/>
      <c r="J105" s="178"/>
      <c r="K105" s="3"/>
      <c r="L105" s="83"/>
      <c r="M105" s="83"/>
      <c r="N105" s="83"/>
      <c r="O105" s="83"/>
      <c r="P105" s="83"/>
      <c r="Q105" s="28"/>
      <c r="R105" s="28"/>
      <c r="S105" s="28"/>
      <c r="T105" s="28"/>
      <c r="U105" s="41"/>
      <c r="V105" s="25"/>
      <c r="W105" s="77" t="str">
        <f t="shared" si="7"/>
        <v>Hampshire</v>
      </c>
      <c r="X105" s="78">
        <v>60</v>
      </c>
      <c r="Y105" s="78">
        <v>35</v>
      </c>
      <c r="Z105" s="78">
        <v>50</v>
      </c>
      <c r="AA105" s="78">
        <v>60</v>
      </c>
      <c r="AB105" s="78">
        <v>55</v>
      </c>
      <c r="AC105" s="32"/>
      <c r="AD105" s="77" t="str">
        <f t="shared" si="8"/>
        <v>Hampshire</v>
      </c>
      <c r="AE105" s="78">
        <v>465</v>
      </c>
      <c r="AF105" s="78">
        <v>470</v>
      </c>
      <c r="AG105" s="78">
        <v>465</v>
      </c>
      <c r="AH105" s="78">
        <v>470</v>
      </c>
      <c r="AI105" s="78">
        <v>425</v>
      </c>
    </row>
    <row r="106" spans="1:36" s="228" customFormat="1" ht="11.25" customHeight="1" x14ac:dyDescent="0.2">
      <c r="A106" s="56"/>
      <c r="B106" s="288" t="s">
        <v>3</v>
      </c>
      <c r="C106" s="218"/>
      <c r="D106" s="401">
        <v>0.11</v>
      </c>
      <c r="E106" s="401"/>
      <c r="F106" s="401">
        <v>0.14000000000000001</v>
      </c>
      <c r="G106" s="401">
        <v>0.08</v>
      </c>
      <c r="H106" s="402">
        <f t="shared" si="9"/>
        <v>5.5555555555555552E-2</v>
      </c>
      <c r="I106" s="178"/>
      <c r="J106" s="178"/>
      <c r="K106" s="3"/>
      <c r="L106" s="83"/>
      <c r="M106" s="83"/>
      <c r="N106" s="83"/>
      <c r="O106" s="83"/>
      <c r="P106" s="83"/>
      <c r="Q106" s="28"/>
      <c r="R106" s="28"/>
      <c r="S106" s="28"/>
      <c r="T106" s="28"/>
      <c r="U106" s="41"/>
      <c r="V106" s="25"/>
      <c r="W106" s="77" t="str">
        <f t="shared" si="7"/>
        <v>Isle of Wight</v>
      </c>
      <c r="X106" s="78">
        <v>10</v>
      </c>
      <c r="Y106" s="78"/>
      <c r="Z106" s="78">
        <v>15</v>
      </c>
      <c r="AA106" s="78">
        <v>5</v>
      </c>
      <c r="AB106" s="78">
        <v>5</v>
      </c>
      <c r="AC106" s="32"/>
      <c r="AD106" s="77" t="str">
        <f t="shared" si="8"/>
        <v>Isle of Wight</v>
      </c>
      <c r="AE106" s="78">
        <v>70</v>
      </c>
      <c r="AF106" s="78">
        <v>80</v>
      </c>
      <c r="AG106" s="78">
        <v>95</v>
      </c>
      <c r="AH106" s="78">
        <v>75</v>
      </c>
      <c r="AI106" s="78">
        <v>90</v>
      </c>
    </row>
    <row r="107" spans="1:36" s="228" customFormat="1" ht="11.25" customHeight="1" x14ac:dyDescent="0.2">
      <c r="A107" s="56"/>
      <c r="B107" s="288" t="s">
        <v>14</v>
      </c>
      <c r="C107" s="218"/>
      <c r="D107" s="401">
        <v>0.09</v>
      </c>
      <c r="E107" s="401">
        <v>0.08</v>
      </c>
      <c r="F107" s="401">
        <v>0.08</v>
      </c>
      <c r="G107" s="401">
        <v>0.12</v>
      </c>
      <c r="H107" s="402">
        <f t="shared" si="9"/>
        <v>0.16959064327485379</v>
      </c>
      <c r="I107" s="178"/>
      <c r="J107" s="178"/>
      <c r="K107" s="3"/>
      <c r="L107" s="83"/>
      <c r="M107" s="83"/>
      <c r="N107" s="83"/>
      <c r="O107" s="83"/>
      <c r="P107" s="83"/>
      <c r="Q107" s="28"/>
      <c r="R107" s="28"/>
      <c r="S107" s="28"/>
      <c r="T107" s="28"/>
      <c r="U107" s="41"/>
      <c r="V107" s="25"/>
      <c r="W107" s="77" t="str">
        <f t="shared" si="7"/>
        <v>Kent</v>
      </c>
      <c r="X107" s="78">
        <v>70</v>
      </c>
      <c r="Y107" s="78">
        <v>60</v>
      </c>
      <c r="Z107" s="78">
        <v>70</v>
      </c>
      <c r="AA107" s="78">
        <v>105</v>
      </c>
      <c r="AB107" s="78">
        <v>145</v>
      </c>
      <c r="AC107" s="32"/>
      <c r="AD107" s="77" t="str">
        <f t="shared" si="8"/>
        <v>Kent</v>
      </c>
      <c r="AE107" s="78">
        <v>770</v>
      </c>
      <c r="AF107" s="78">
        <v>755</v>
      </c>
      <c r="AG107" s="78">
        <v>830</v>
      </c>
      <c r="AH107" s="78">
        <v>860</v>
      </c>
      <c r="AI107" s="78">
        <v>855</v>
      </c>
    </row>
    <row r="108" spans="1:36" s="228" customFormat="1" ht="11.25" customHeight="1" x14ac:dyDescent="0.2">
      <c r="A108" s="56"/>
      <c r="B108" s="288" t="s">
        <v>4</v>
      </c>
      <c r="C108" s="218"/>
      <c r="D108" s="401">
        <v>0.15</v>
      </c>
      <c r="E108" s="401">
        <v>0.11</v>
      </c>
      <c r="F108" s="401">
        <v>0.09</v>
      </c>
      <c r="G108" s="401">
        <v>0.12</v>
      </c>
      <c r="H108" s="402">
        <f t="shared" si="9"/>
        <v>0.25</v>
      </c>
      <c r="I108" s="178"/>
      <c r="J108" s="178"/>
      <c r="K108" s="3"/>
      <c r="L108" s="83"/>
      <c r="M108" s="83"/>
      <c r="N108" s="83"/>
      <c r="O108" s="83"/>
      <c r="P108" s="83"/>
      <c r="Q108" s="28"/>
      <c r="R108" s="28"/>
      <c r="S108" s="28"/>
      <c r="T108" s="28"/>
      <c r="U108" s="41"/>
      <c r="V108" s="25"/>
      <c r="W108" s="77" t="str">
        <f t="shared" si="7"/>
        <v>Medway</v>
      </c>
      <c r="X108" s="78">
        <v>20</v>
      </c>
      <c r="Y108" s="78">
        <v>20</v>
      </c>
      <c r="Z108" s="78">
        <v>15</v>
      </c>
      <c r="AA108" s="78">
        <v>25</v>
      </c>
      <c r="AB108" s="78">
        <v>45</v>
      </c>
      <c r="AC108" s="32"/>
      <c r="AD108" s="77" t="str">
        <f t="shared" si="8"/>
        <v>Medway</v>
      </c>
      <c r="AE108" s="78">
        <v>125</v>
      </c>
      <c r="AF108" s="78">
        <v>160</v>
      </c>
      <c r="AG108" s="78">
        <v>180</v>
      </c>
      <c r="AH108" s="78">
        <v>210</v>
      </c>
      <c r="AI108" s="78">
        <v>180</v>
      </c>
    </row>
    <row r="109" spans="1:36" s="228" customFormat="1" ht="11.25" customHeight="1" x14ac:dyDescent="0.2">
      <c r="A109" s="56"/>
      <c r="B109" s="288" t="s">
        <v>15</v>
      </c>
      <c r="C109" s="218"/>
      <c r="D109" s="401">
        <v>0.1</v>
      </c>
      <c r="E109" s="401">
        <v>0.09</v>
      </c>
      <c r="F109" s="401">
        <v>0.1</v>
      </c>
      <c r="G109" s="401">
        <v>0.18</v>
      </c>
      <c r="H109" s="402">
        <f t="shared" si="9"/>
        <v>0.16129032258064516</v>
      </c>
      <c r="I109" s="178"/>
      <c r="J109" s="178"/>
      <c r="K109" s="3"/>
      <c r="L109" s="83"/>
      <c r="M109" s="83"/>
      <c r="N109" s="83"/>
      <c r="O109" s="83"/>
      <c r="P109" s="83"/>
      <c r="Q109" s="28"/>
      <c r="R109" s="28"/>
      <c r="S109" s="28"/>
      <c r="T109" s="28"/>
      <c r="U109" s="41"/>
      <c r="V109" s="25"/>
      <c r="W109" s="77" t="str">
        <f t="shared" si="7"/>
        <v>Milton Keynes</v>
      </c>
      <c r="X109" s="78">
        <v>15</v>
      </c>
      <c r="Y109" s="78">
        <v>10</v>
      </c>
      <c r="Z109" s="78">
        <v>15</v>
      </c>
      <c r="AA109" s="78">
        <v>20</v>
      </c>
      <c r="AB109" s="78">
        <v>25</v>
      </c>
      <c r="AC109" s="32"/>
      <c r="AD109" s="77" t="str">
        <f t="shared" si="8"/>
        <v>Milton Keynes</v>
      </c>
      <c r="AE109" s="78">
        <v>135</v>
      </c>
      <c r="AF109" s="78">
        <v>110</v>
      </c>
      <c r="AG109" s="78">
        <v>125</v>
      </c>
      <c r="AH109" s="78">
        <v>115</v>
      </c>
      <c r="AI109" s="78">
        <v>155</v>
      </c>
    </row>
    <row r="110" spans="1:36" s="228" customFormat="1" ht="11.25" customHeight="1" x14ac:dyDescent="0.2">
      <c r="A110" s="56"/>
      <c r="B110" s="288" t="s">
        <v>16</v>
      </c>
      <c r="C110" s="218"/>
      <c r="D110" s="401">
        <v>0.12</v>
      </c>
      <c r="E110" s="401">
        <v>0.09</v>
      </c>
      <c r="F110" s="401">
        <v>0.14000000000000001</v>
      </c>
      <c r="G110" s="401">
        <v>0.14000000000000001</v>
      </c>
      <c r="H110" s="402">
        <f t="shared" si="9"/>
        <v>0.17307692307692307</v>
      </c>
      <c r="I110" s="178"/>
      <c r="J110" s="178"/>
      <c r="K110" s="3"/>
      <c r="L110" s="83"/>
      <c r="M110" s="83"/>
      <c r="N110" s="83"/>
      <c r="O110" s="83"/>
      <c r="P110" s="83"/>
      <c r="Q110" s="28"/>
      <c r="R110" s="28"/>
      <c r="S110" s="28"/>
      <c r="T110" s="28"/>
      <c r="U110" s="41"/>
      <c r="V110" s="25"/>
      <c r="W110" s="77" t="str">
        <f t="shared" si="7"/>
        <v>Oxfordshire</v>
      </c>
      <c r="X110" s="78">
        <v>25</v>
      </c>
      <c r="Y110" s="78">
        <v>25</v>
      </c>
      <c r="Z110" s="78">
        <v>30</v>
      </c>
      <c r="AA110" s="78">
        <v>40</v>
      </c>
      <c r="AB110" s="78">
        <v>45</v>
      </c>
      <c r="AC110" s="32"/>
      <c r="AD110" s="77" t="str">
        <f t="shared" si="8"/>
        <v>Oxfordshire</v>
      </c>
      <c r="AE110" s="78">
        <v>210</v>
      </c>
      <c r="AF110" s="78">
        <v>280</v>
      </c>
      <c r="AG110" s="78">
        <v>235</v>
      </c>
      <c r="AH110" s="78">
        <v>285</v>
      </c>
      <c r="AI110" s="78">
        <v>260</v>
      </c>
    </row>
    <row r="111" spans="1:36" s="228" customFormat="1" ht="11.25" customHeight="1" x14ac:dyDescent="0.2">
      <c r="A111" s="56"/>
      <c r="B111" s="288" t="s">
        <v>17</v>
      </c>
      <c r="C111" s="218"/>
      <c r="D111" s="401">
        <v>0.1</v>
      </c>
      <c r="E111" s="401">
        <v>0.1</v>
      </c>
      <c r="F111" s="401">
        <v>0.12</v>
      </c>
      <c r="G111" s="401">
        <v>0.13</v>
      </c>
      <c r="H111" s="402">
        <f t="shared" si="9"/>
        <v>0.16666666666666666</v>
      </c>
      <c r="I111" s="178"/>
      <c r="J111" s="178"/>
      <c r="K111" s="3"/>
      <c r="L111" s="83"/>
      <c r="M111" s="83"/>
      <c r="N111" s="83"/>
      <c r="O111" s="83"/>
      <c r="P111" s="83"/>
      <c r="Q111" s="28"/>
      <c r="R111" s="28"/>
      <c r="S111" s="28"/>
      <c r="T111" s="28"/>
      <c r="U111" s="41"/>
      <c r="V111" s="25"/>
      <c r="W111" s="77" t="str">
        <f t="shared" si="7"/>
        <v>Portsmouth</v>
      </c>
      <c r="X111" s="78">
        <v>10</v>
      </c>
      <c r="Y111" s="78">
        <v>15</v>
      </c>
      <c r="Z111" s="78">
        <v>15</v>
      </c>
      <c r="AA111" s="78">
        <v>15</v>
      </c>
      <c r="AB111" s="78">
        <v>25</v>
      </c>
      <c r="AC111" s="32"/>
      <c r="AD111" s="77" t="str">
        <f t="shared" si="8"/>
        <v>Portsmouth</v>
      </c>
      <c r="AE111" s="78">
        <v>105</v>
      </c>
      <c r="AF111" s="78">
        <v>145</v>
      </c>
      <c r="AG111" s="78">
        <v>130</v>
      </c>
      <c r="AH111" s="78">
        <v>115</v>
      </c>
      <c r="AI111" s="78">
        <v>150</v>
      </c>
    </row>
    <row r="112" spans="1:36" s="228" customFormat="1" ht="11.25" customHeight="1" x14ac:dyDescent="0.2">
      <c r="A112" s="56"/>
      <c r="B112" s="288" t="s">
        <v>5</v>
      </c>
      <c r="C112" s="218"/>
      <c r="D112" s="401">
        <v>0.17</v>
      </c>
      <c r="E112" s="401">
        <v>0.12</v>
      </c>
      <c r="F112" s="401">
        <v>0.2</v>
      </c>
      <c r="G112" s="401">
        <v>0.19</v>
      </c>
      <c r="H112" s="402">
        <f t="shared" si="9"/>
        <v>0.26315789473684209</v>
      </c>
      <c r="I112" s="178"/>
      <c r="J112" s="178"/>
      <c r="K112" s="3"/>
      <c r="L112" s="83"/>
      <c r="M112" s="83"/>
      <c r="N112" s="83"/>
      <c r="O112" s="83"/>
      <c r="P112" s="83"/>
      <c r="Q112" s="28"/>
      <c r="R112" s="28"/>
      <c r="S112" s="28"/>
      <c r="T112" s="28"/>
      <c r="U112" s="41"/>
      <c r="V112" s="25"/>
      <c r="W112" s="77" t="str">
        <f t="shared" si="7"/>
        <v>Reading</v>
      </c>
      <c r="X112" s="78">
        <v>20</v>
      </c>
      <c r="Y112" s="78">
        <v>10</v>
      </c>
      <c r="Z112" s="78">
        <v>20</v>
      </c>
      <c r="AA112" s="78">
        <v>20</v>
      </c>
      <c r="AB112" s="78">
        <v>25</v>
      </c>
      <c r="AC112" s="32"/>
      <c r="AD112" s="77" t="str">
        <f t="shared" si="8"/>
        <v>Reading</v>
      </c>
      <c r="AE112" s="78">
        <v>105</v>
      </c>
      <c r="AF112" s="78">
        <v>95</v>
      </c>
      <c r="AG112" s="78">
        <v>95</v>
      </c>
      <c r="AH112" s="78">
        <v>95</v>
      </c>
      <c r="AI112" s="78">
        <v>95</v>
      </c>
    </row>
    <row r="113" spans="1:35" s="228" customFormat="1" ht="11.25" customHeight="1" x14ac:dyDescent="0.2">
      <c r="A113" s="56"/>
      <c r="B113" s="288" t="s">
        <v>18</v>
      </c>
      <c r="C113" s="218"/>
      <c r="D113" s="401">
        <v>0.15</v>
      </c>
      <c r="E113" s="401">
        <v>0.09</v>
      </c>
      <c r="F113" s="401">
        <v>0.16</v>
      </c>
      <c r="G113" s="401">
        <v>0.09</v>
      </c>
      <c r="H113" s="402">
        <f t="shared" si="9"/>
        <v>0.14285714285714285</v>
      </c>
      <c r="I113" s="178"/>
      <c r="J113" s="178"/>
      <c r="K113" s="3"/>
      <c r="L113" s="83"/>
      <c r="M113" s="83"/>
      <c r="N113" s="83"/>
      <c r="O113" s="83"/>
      <c r="P113" s="83"/>
      <c r="Q113" s="28"/>
      <c r="R113" s="28"/>
      <c r="S113" s="28"/>
      <c r="T113" s="28"/>
      <c r="U113" s="41"/>
      <c r="V113" s="25"/>
      <c r="W113" s="77" t="str">
        <f t="shared" si="7"/>
        <v>Slough</v>
      </c>
      <c r="X113" s="78">
        <v>10</v>
      </c>
      <c r="Y113" s="78">
        <v>5</v>
      </c>
      <c r="Z113" s="78">
        <v>15</v>
      </c>
      <c r="AA113" s="78">
        <v>10</v>
      </c>
      <c r="AB113" s="78">
        <v>15</v>
      </c>
      <c r="AC113" s="32"/>
      <c r="AD113" s="77" t="str">
        <f t="shared" si="8"/>
        <v>Slough</v>
      </c>
      <c r="AE113" s="78">
        <v>65</v>
      </c>
      <c r="AF113" s="78">
        <v>75</v>
      </c>
      <c r="AG113" s="78">
        <v>95</v>
      </c>
      <c r="AH113" s="78">
        <v>95</v>
      </c>
      <c r="AI113" s="78">
        <v>105</v>
      </c>
    </row>
    <row r="114" spans="1:35" s="228" customFormat="1" ht="11.25" customHeight="1" x14ac:dyDescent="0.2">
      <c r="A114" s="56"/>
      <c r="B114" s="288" t="s">
        <v>19</v>
      </c>
      <c r="C114" s="218"/>
      <c r="D114" s="401">
        <v>0.2</v>
      </c>
      <c r="E114" s="401">
        <v>0.1</v>
      </c>
      <c r="F114" s="401">
        <v>0.13</v>
      </c>
      <c r="G114" s="401">
        <v>0.16</v>
      </c>
      <c r="H114" s="402">
        <f t="shared" si="9"/>
        <v>0.16216216216216217</v>
      </c>
      <c r="I114" s="178"/>
      <c r="J114" s="178"/>
      <c r="K114" s="3"/>
      <c r="L114" s="83"/>
      <c r="M114" s="83"/>
      <c r="N114" s="83"/>
      <c r="O114" s="83"/>
      <c r="P114" s="83"/>
      <c r="Q114" s="28"/>
      <c r="R114" s="28"/>
      <c r="S114" s="28"/>
      <c r="T114" s="28"/>
      <c r="U114" s="41"/>
      <c r="V114" s="25"/>
      <c r="W114" s="77" t="str">
        <f t="shared" si="7"/>
        <v>Southampton</v>
      </c>
      <c r="X114" s="78">
        <v>25</v>
      </c>
      <c r="Y114" s="78">
        <v>15</v>
      </c>
      <c r="Z114" s="78">
        <v>20</v>
      </c>
      <c r="AA114" s="78">
        <v>30</v>
      </c>
      <c r="AB114" s="78">
        <v>30</v>
      </c>
      <c r="AC114" s="32"/>
      <c r="AD114" s="77" t="str">
        <f t="shared" si="8"/>
        <v>Southampton</v>
      </c>
      <c r="AE114" s="78">
        <v>115</v>
      </c>
      <c r="AF114" s="78">
        <v>165</v>
      </c>
      <c r="AG114" s="78">
        <v>150</v>
      </c>
      <c r="AH114" s="78">
        <v>170</v>
      </c>
      <c r="AI114" s="78">
        <v>185</v>
      </c>
    </row>
    <row r="115" spans="1:35" s="228" customFormat="1" ht="11.25" customHeight="1" x14ac:dyDescent="0.2">
      <c r="A115" s="56"/>
      <c r="B115" s="288" t="s">
        <v>10</v>
      </c>
      <c r="C115" s="218"/>
      <c r="D115" s="401">
        <v>0.14000000000000001</v>
      </c>
      <c r="E115" s="401">
        <v>0.14000000000000001</v>
      </c>
      <c r="F115" s="401">
        <v>0.12</v>
      </c>
      <c r="G115" s="401">
        <v>0.1</v>
      </c>
      <c r="H115" s="402">
        <f t="shared" si="9"/>
        <v>0.14285714285714285</v>
      </c>
      <c r="I115" s="178"/>
      <c r="J115" s="178"/>
      <c r="K115" s="3"/>
      <c r="L115" s="28"/>
      <c r="M115" s="28"/>
      <c r="N115" s="28"/>
      <c r="O115" s="28"/>
      <c r="P115" s="28"/>
      <c r="Q115" s="28"/>
      <c r="R115" s="28"/>
      <c r="S115" s="28"/>
      <c r="T115" s="28"/>
      <c r="U115" s="41"/>
      <c r="V115" s="25"/>
      <c r="W115" s="77" t="str">
        <f t="shared" si="7"/>
        <v>Surrey</v>
      </c>
      <c r="X115" s="78">
        <v>45</v>
      </c>
      <c r="Y115" s="78">
        <v>45</v>
      </c>
      <c r="Z115" s="78">
        <v>35</v>
      </c>
      <c r="AA115" s="78">
        <v>35</v>
      </c>
      <c r="AB115" s="78">
        <v>60</v>
      </c>
      <c r="AC115" s="32"/>
      <c r="AD115" s="77" t="str">
        <f t="shared" si="8"/>
        <v>Surrey</v>
      </c>
      <c r="AE115" s="78">
        <v>345</v>
      </c>
      <c r="AF115" s="78">
        <v>315</v>
      </c>
      <c r="AG115" s="78">
        <v>305</v>
      </c>
      <c r="AH115" s="78">
        <v>355</v>
      </c>
      <c r="AI115" s="78">
        <v>420</v>
      </c>
    </row>
    <row r="116" spans="1:35" s="228" customFormat="1" ht="11.25" customHeight="1" x14ac:dyDescent="0.2">
      <c r="A116" s="56"/>
      <c r="B116" s="288" t="s">
        <v>20</v>
      </c>
      <c r="C116" s="218"/>
      <c r="D116" s="401">
        <v>0.28000000000000003</v>
      </c>
      <c r="E116" s="401"/>
      <c r="F116" s="401"/>
      <c r="G116" s="401">
        <v>0.2</v>
      </c>
      <c r="H116" s="402">
        <f t="shared" si="9"/>
        <v>7.1428571428571425E-2</v>
      </c>
      <c r="I116" s="178"/>
      <c r="J116" s="178"/>
      <c r="K116" s="3"/>
      <c r="L116" s="28"/>
      <c r="M116" s="28"/>
      <c r="N116" s="28"/>
      <c r="O116" s="28"/>
      <c r="P116" s="28"/>
      <c r="Q116" s="28"/>
      <c r="R116" s="28"/>
      <c r="S116" s="28"/>
      <c r="T116" s="28"/>
      <c r="U116" s="41"/>
      <c r="V116" s="25"/>
      <c r="W116" s="77" t="str">
        <f t="shared" si="7"/>
        <v>West Berkshire</v>
      </c>
      <c r="X116" s="78">
        <v>10</v>
      </c>
      <c r="Y116" s="78"/>
      <c r="Z116" s="78"/>
      <c r="AA116" s="78">
        <v>5</v>
      </c>
      <c r="AB116" s="78">
        <v>5</v>
      </c>
      <c r="AC116" s="32"/>
      <c r="AD116" s="77" t="str">
        <f t="shared" si="8"/>
        <v>West Berkshire</v>
      </c>
      <c r="AE116" s="78">
        <v>30</v>
      </c>
      <c r="AF116" s="78">
        <v>55</v>
      </c>
      <c r="AG116" s="78">
        <v>60</v>
      </c>
      <c r="AH116" s="78">
        <v>35</v>
      </c>
      <c r="AI116" s="78">
        <v>70</v>
      </c>
    </row>
    <row r="117" spans="1:35" ht="11.25" customHeight="1" x14ac:dyDescent="0.2">
      <c r="A117" s="56"/>
      <c r="B117" s="288" t="s">
        <v>8</v>
      </c>
      <c r="C117" s="218"/>
      <c r="D117" s="401">
        <v>0.11</v>
      </c>
      <c r="E117" s="401">
        <v>0.11</v>
      </c>
      <c r="F117" s="401">
        <v>0.14000000000000001</v>
      </c>
      <c r="G117" s="401">
        <v>0.1</v>
      </c>
      <c r="H117" s="402">
        <f t="shared" si="9"/>
        <v>0.13157894736842105</v>
      </c>
      <c r="I117" s="178"/>
      <c r="J117" s="178"/>
      <c r="K117" s="3"/>
      <c r="L117" s="28"/>
      <c r="M117" s="28"/>
      <c r="N117" s="28"/>
      <c r="O117" s="28"/>
      <c r="P117" s="28"/>
      <c r="Q117" s="28"/>
      <c r="R117" s="28"/>
      <c r="S117" s="28"/>
      <c r="T117" s="28"/>
      <c r="U117" s="41"/>
      <c r="W117" s="77" t="str">
        <f t="shared" si="7"/>
        <v>West Sussex</v>
      </c>
      <c r="X117" s="78">
        <v>35</v>
      </c>
      <c r="Y117" s="78">
        <v>40</v>
      </c>
      <c r="Z117" s="78">
        <v>50</v>
      </c>
      <c r="AA117" s="78">
        <v>35</v>
      </c>
      <c r="AB117" s="78">
        <v>50</v>
      </c>
      <c r="AD117" s="77" t="str">
        <f t="shared" si="8"/>
        <v>West Sussex</v>
      </c>
      <c r="AE117" s="78">
        <v>310</v>
      </c>
      <c r="AF117" s="78">
        <v>375</v>
      </c>
      <c r="AG117" s="78">
        <v>370</v>
      </c>
      <c r="AH117" s="78">
        <v>355</v>
      </c>
      <c r="AI117" s="78">
        <v>380</v>
      </c>
    </row>
    <row r="118" spans="1:35" ht="11.25" customHeight="1" x14ac:dyDescent="0.2">
      <c r="A118" s="56"/>
      <c r="B118" s="288" t="s">
        <v>83</v>
      </c>
      <c r="C118" s="218"/>
      <c r="D118" s="401">
        <v>9.9999999999999995E-8</v>
      </c>
      <c r="E118" s="401"/>
      <c r="F118" s="401">
        <v>0.11</v>
      </c>
      <c r="G118" s="401"/>
      <c r="H118" s="402">
        <f t="shared" si="9"/>
        <v>0.22222222222222221</v>
      </c>
      <c r="I118" s="178"/>
      <c r="J118" s="178"/>
      <c r="K118" s="3"/>
      <c r="L118" s="28"/>
      <c r="M118" s="28"/>
      <c r="N118" s="28"/>
      <c r="O118" s="28"/>
      <c r="P118" s="28"/>
      <c r="Q118" s="28"/>
      <c r="R118" s="28"/>
      <c r="S118" s="28"/>
      <c r="T118" s="28"/>
      <c r="U118" s="41"/>
      <c r="W118" s="77" t="str">
        <f t="shared" si="7"/>
        <v>Windsor &amp; Maidenhead</v>
      </c>
      <c r="X118" s="78">
        <v>0</v>
      </c>
      <c r="Y118" s="78"/>
      <c r="Z118" s="78">
        <v>5</v>
      </c>
      <c r="AA118" s="78"/>
      <c r="AB118" s="78">
        <v>10</v>
      </c>
      <c r="AD118" s="77" t="str">
        <f t="shared" si="8"/>
        <v>Windsor &amp; Maidenhead</v>
      </c>
      <c r="AE118" s="78">
        <v>35</v>
      </c>
      <c r="AF118" s="78">
        <v>35</v>
      </c>
      <c r="AG118" s="78">
        <v>55</v>
      </c>
      <c r="AH118" s="78">
        <v>45</v>
      </c>
      <c r="AI118" s="78">
        <v>45</v>
      </c>
    </row>
    <row r="119" spans="1:35" ht="11.25" customHeight="1" x14ac:dyDescent="0.2">
      <c r="A119" s="56"/>
      <c r="B119" s="288" t="s">
        <v>21</v>
      </c>
      <c r="C119" s="218"/>
      <c r="D119" s="401">
        <v>0.31</v>
      </c>
      <c r="E119" s="401">
        <v>0.16</v>
      </c>
      <c r="F119" s="401"/>
      <c r="G119" s="401"/>
      <c r="H119" s="402" t="e">
        <f t="shared" si="9"/>
        <v>#N/A</v>
      </c>
      <c r="I119" s="178"/>
      <c r="J119" s="178"/>
      <c r="K119" s="3"/>
      <c r="L119" s="28"/>
      <c r="M119" s="28"/>
      <c r="N119" s="28"/>
      <c r="O119" s="28"/>
      <c r="P119" s="28"/>
      <c r="Q119" s="28"/>
      <c r="R119" s="28"/>
      <c r="S119" s="28"/>
      <c r="T119" s="28"/>
      <c r="U119" s="41"/>
      <c r="W119" s="77" t="str">
        <f t="shared" si="7"/>
        <v>Wokingham</v>
      </c>
      <c r="X119" s="78">
        <v>10</v>
      </c>
      <c r="Y119" s="78">
        <v>5</v>
      </c>
      <c r="Z119" s="78"/>
      <c r="AA119" s="78"/>
      <c r="AB119" s="78"/>
      <c r="AD119" s="77" t="str">
        <f t="shared" si="8"/>
        <v>Wokingham</v>
      </c>
      <c r="AE119" s="78">
        <v>25</v>
      </c>
      <c r="AF119" s="78">
        <v>40</v>
      </c>
      <c r="AG119" s="78">
        <v>35</v>
      </c>
      <c r="AH119" s="78">
        <v>30</v>
      </c>
      <c r="AI119" s="78">
        <v>35</v>
      </c>
    </row>
    <row r="120" spans="1:35" ht="11.25" customHeight="1" x14ac:dyDescent="0.2">
      <c r="A120" s="56"/>
      <c r="B120" s="289" t="s">
        <v>119</v>
      </c>
      <c r="C120" s="248"/>
      <c r="D120" s="400">
        <v>0.13</v>
      </c>
      <c r="E120" s="400">
        <v>0.1</v>
      </c>
      <c r="F120" s="400">
        <v>0.11</v>
      </c>
      <c r="G120" s="400">
        <v>0.14000000000000001</v>
      </c>
      <c r="H120" s="403">
        <f t="shared" si="9"/>
        <v>0.17164179104477612</v>
      </c>
      <c r="I120" s="178"/>
      <c r="J120" s="178"/>
      <c r="K120" s="3"/>
      <c r="L120" s="28"/>
      <c r="M120" s="28"/>
      <c r="N120" s="28"/>
      <c r="O120" s="28"/>
      <c r="P120" s="28"/>
      <c r="Q120" s="28"/>
      <c r="R120" s="28"/>
      <c r="S120" s="28"/>
      <c r="T120" s="28"/>
      <c r="U120" s="41"/>
      <c r="W120" s="77" t="str">
        <f t="shared" si="7"/>
        <v>South East</v>
      </c>
      <c r="X120" s="78">
        <v>440</v>
      </c>
      <c r="Y120" s="78">
        <v>380</v>
      </c>
      <c r="Z120" s="78">
        <v>430</v>
      </c>
      <c r="AA120" s="78">
        <v>540</v>
      </c>
      <c r="AB120" s="78">
        <v>690</v>
      </c>
      <c r="AD120" s="77" t="str">
        <f t="shared" si="8"/>
        <v>South East</v>
      </c>
      <c r="AE120" s="78">
        <v>3430</v>
      </c>
      <c r="AF120" s="78">
        <v>3710</v>
      </c>
      <c r="AG120" s="78">
        <v>3830</v>
      </c>
      <c r="AH120" s="78">
        <v>3900</v>
      </c>
      <c r="AI120" s="78">
        <v>4020</v>
      </c>
    </row>
    <row r="121" spans="1:35" ht="11.25" customHeight="1" x14ac:dyDescent="0.2">
      <c r="A121" s="40"/>
      <c r="B121" s="290" t="s">
        <v>101</v>
      </c>
      <c r="C121" s="248"/>
      <c r="D121" s="399">
        <v>0.13</v>
      </c>
      <c r="E121" s="399">
        <v>0.11</v>
      </c>
      <c r="F121" s="399">
        <v>0.13</v>
      </c>
      <c r="G121" s="399">
        <v>0.14000000000000001</v>
      </c>
      <c r="H121" s="404">
        <f t="shared" si="9"/>
        <v>0.16595465001643114</v>
      </c>
      <c r="I121" s="178"/>
      <c r="J121" s="178"/>
      <c r="K121" s="3"/>
      <c r="L121" s="28"/>
      <c r="M121" s="28"/>
      <c r="N121" s="28"/>
      <c r="O121" s="28"/>
      <c r="P121" s="28"/>
      <c r="Q121" s="28"/>
      <c r="R121" s="28"/>
      <c r="S121" s="28"/>
      <c r="T121" s="28"/>
      <c r="U121" s="41"/>
      <c r="W121" s="77" t="str">
        <f t="shared" si="7"/>
        <v>England</v>
      </c>
      <c r="X121" s="79">
        <v>3200</v>
      </c>
      <c r="Y121" s="79">
        <v>3100</v>
      </c>
      <c r="Z121" s="79">
        <v>3470</v>
      </c>
      <c r="AA121" s="79">
        <v>4010</v>
      </c>
      <c r="AB121" s="79">
        <v>5050</v>
      </c>
      <c r="AD121" s="77" t="str">
        <f t="shared" si="8"/>
        <v>England</v>
      </c>
      <c r="AE121" s="79">
        <v>25300</v>
      </c>
      <c r="AF121" s="79">
        <v>27110</v>
      </c>
      <c r="AG121" s="79">
        <v>27510</v>
      </c>
      <c r="AH121" s="79">
        <v>28640</v>
      </c>
      <c r="AI121" s="79">
        <v>30430</v>
      </c>
    </row>
    <row r="122" spans="1:35" ht="11.25" customHeight="1" x14ac:dyDescent="0.2">
      <c r="A122" s="40"/>
      <c r="B122" s="10"/>
      <c r="C122" s="10"/>
      <c r="I122" s="28"/>
      <c r="J122" s="28"/>
      <c r="K122" s="3"/>
      <c r="L122" s="28"/>
      <c r="M122" s="28"/>
      <c r="N122" s="28"/>
      <c r="O122" s="28"/>
      <c r="P122" s="28"/>
      <c r="Q122" s="28"/>
      <c r="R122" s="28"/>
      <c r="S122" s="28"/>
      <c r="T122" s="28"/>
      <c r="U122" s="41"/>
      <c r="AD122" s="27"/>
      <c r="AE122" s="27"/>
      <c r="AF122" s="27"/>
      <c r="AG122" s="27"/>
      <c r="AH122" s="27"/>
    </row>
    <row r="123" spans="1:35" ht="11.25" customHeight="1" x14ac:dyDescent="0.2">
      <c r="A123" s="40"/>
      <c r="B123" s="756" t="s">
        <v>252</v>
      </c>
      <c r="C123" s="728"/>
      <c r="D123" s="728"/>
      <c r="E123" s="728"/>
      <c r="F123" s="728"/>
      <c r="G123" s="728"/>
      <c r="H123" s="728"/>
      <c r="I123" s="28"/>
      <c r="J123" s="28"/>
      <c r="K123" s="3"/>
      <c r="L123" s="28"/>
      <c r="M123" s="28"/>
      <c r="N123" s="28"/>
      <c r="O123" s="28"/>
      <c r="P123" s="28"/>
      <c r="Q123" s="28"/>
      <c r="R123" s="28"/>
      <c r="S123" s="28"/>
      <c r="T123" s="28"/>
      <c r="U123" s="41"/>
      <c r="W123" s="405"/>
      <c r="AD123" s="27"/>
      <c r="AE123" s="27"/>
      <c r="AF123" s="27"/>
      <c r="AG123" s="27"/>
      <c r="AH123" s="27"/>
    </row>
    <row r="124" spans="1:35" ht="11.25" customHeight="1" x14ac:dyDescent="0.2">
      <c r="A124" s="40"/>
      <c r="B124" s="728"/>
      <c r="C124" s="728"/>
      <c r="D124" s="728"/>
      <c r="E124" s="728"/>
      <c r="F124" s="728"/>
      <c r="G124" s="728"/>
      <c r="H124" s="728"/>
      <c r="I124" s="28"/>
      <c r="J124" s="28"/>
      <c r="K124" s="3"/>
      <c r="L124" s="28"/>
      <c r="M124" s="28"/>
      <c r="N124" s="28"/>
      <c r="O124" s="28"/>
      <c r="P124" s="28"/>
      <c r="Q124" s="28"/>
      <c r="R124" s="28"/>
      <c r="S124" s="28"/>
      <c r="T124" s="28"/>
      <c r="U124" s="41"/>
      <c r="W124" s="27"/>
      <c r="X124" s="27"/>
      <c r="Y124" s="27"/>
      <c r="Z124" s="27"/>
      <c r="AA124" s="27"/>
      <c r="AD124" s="27"/>
      <c r="AE124" s="27"/>
      <c r="AF124" s="27"/>
      <c r="AG124" s="27"/>
      <c r="AH124" s="27"/>
    </row>
    <row r="125" spans="1:35" ht="11.25" customHeight="1" x14ac:dyDescent="0.2">
      <c r="A125" s="40"/>
      <c r="B125" s="728"/>
      <c r="C125" s="728"/>
      <c r="D125" s="728"/>
      <c r="E125" s="728"/>
      <c r="F125" s="728"/>
      <c r="G125" s="728"/>
      <c r="H125" s="728"/>
      <c r="I125" s="28"/>
      <c r="J125" s="28"/>
      <c r="K125" s="3"/>
      <c r="L125" s="28"/>
      <c r="M125" s="28"/>
      <c r="N125" s="28"/>
      <c r="O125" s="28"/>
      <c r="P125" s="28"/>
      <c r="Q125" s="28"/>
      <c r="R125" s="28"/>
      <c r="S125" s="28"/>
      <c r="T125" s="28"/>
      <c r="U125" s="41"/>
      <c r="W125" s="27"/>
      <c r="X125" s="27"/>
      <c r="Y125" s="27"/>
      <c r="Z125" s="27"/>
      <c r="AA125" s="27"/>
      <c r="AD125" s="27"/>
      <c r="AE125" s="27"/>
      <c r="AF125" s="27"/>
      <c r="AG125" s="27"/>
      <c r="AH125" s="27"/>
    </row>
    <row r="126" spans="1:35" ht="11.25" customHeight="1" x14ac:dyDescent="0.2">
      <c r="A126" s="40"/>
      <c r="B126" s="728"/>
      <c r="C126" s="728"/>
      <c r="D126" s="728"/>
      <c r="E126" s="728"/>
      <c r="F126" s="728"/>
      <c r="G126" s="728"/>
      <c r="H126" s="728"/>
      <c r="I126" s="28"/>
      <c r="J126" s="28"/>
      <c r="K126" s="3"/>
      <c r="L126" s="28"/>
      <c r="M126" s="28"/>
      <c r="N126" s="28"/>
      <c r="O126" s="28"/>
      <c r="P126" s="28"/>
      <c r="Q126" s="28"/>
      <c r="R126" s="28"/>
      <c r="S126" s="28"/>
      <c r="T126" s="28"/>
      <c r="U126" s="41"/>
      <c r="AD126" s="27"/>
      <c r="AE126" s="27"/>
      <c r="AF126" s="27"/>
      <c r="AG126" s="27"/>
      <c r="AH126" s="27"/>
    </row>
    <row r="127" spans="1:35" ht="11.25" customHeight="1" x14ac:dyDescent="0.2">
      <c r="A127" s="40"/>
      <c r="B127" s="728"/>
      <c r="C127" s="728"/>
      <c r="D127" s="728"/>
      <c r="E127" s="728"/>
      <c r="F127" s="728"/>
      <c r="G127" s="728"/>
      <c r="H127" s="728"/>
      <c r="I127" s="28"/>
      <c r="J127" s="28"/>
      <c r="K127" s="3"/>
      <c r="L127" s="28"/>
      <c r="M127" s="28"/>
      <c r="N127" s="28"/>
      <c r="O127" s="28"/>
      <c r="P127" s="28"/>
      <c r="Q127" s="28"/>
      <c r="R127" s="28"/>
      <c r="S127" s="28"/>
      <c r="T127" s="28"/>
      <c r="U127" s="41"/>
      <c r="W127" s="27"/>
      <c r="X127" s="27"/>
      <c r="Y127" s="27"/>
      <c r="Z127" s="27"/>
      <c r="AA127" s="27"/>
      <c r="AD127" s="25"/>
      <c r="AE127" s="28"/>
      <c r="AF127" s="27"/>
      <c r="AG127" s="27"/>
      <c r="AH127" s="27"/>
    </row>
    <row r="128" spans="1:35" ht="11.25" customHeight="1" x14ac:dyDescent="0.2">
      <c r="A128" s="40"/>
      <c r="B128" s="728"/>
      <c r="C128" s="728"/>
      <c r="D128" s="728"/>
      <c r="E128" s="728"/>
      <c r="F128" s="728"/>
      <c r="G128" s="728"/>
      <c r="H128" s="728"/>
      <c r="I128" s="31"/>
      <c r="J128" s="31"/>
      <c r="K128" s="3"/>
      <c r="L128" s="83"/>
      <c r="M128" s="83"/>
      <c r="N128" s="83"/>
      <c r="O128" s="83"/>
      <c r="P128" s="83"/>
      <c r="Q128" s="28"/>
      <c r="R128" s="28"/>
      <c r="S128" s="28"/>
      <c r="T128" s="28"/>
      <c r="U128" s="41"/>
      <c r="W128" s="27"/>
      <c r="X128" s="27"/>
      <c r="Y128" s="27"/>
      <c r="Z128" s="27"/>
      <c r="AA128" s="27"/>
      <c r="AD128" s="25"/>
      <c r="AE128" s="28"/>
      <c r="AF128" s="27"/>
      <c r="AG128" s="27"/>
      <c r="AH128" s="27"/>
    </row>
    <row r="129" spans="1:35"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5"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5"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W131" s="232">
        <f>D99</f>
        <v>2010</v>
      </c>
      <c r="X131" s="232">
        <f>E99</f>
        <v>2011</v>
      </c>
      <c r="Y131" s="232">
        <f>F99</f>
        <v>2012</v>
      </c>
      <c r="Z131" s="232">
        <f>G99</f>
        <v>2013</v>
      </c>
      <c r="AA131" s="232">
        <f>H99</f>
        <v>2014</v>
      </c>
    </row>
    <row r="132" spans="1:35"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W132" s="303" t="e">
        <f ca="1">IF(OFFSET(D99,$W$5,0)=0,NA(),OFFSET(D99,$W$5,0))</f>
        <v>#N/A</v>
      </c>
      <c r="X132" s="303" t="e">
        <f ca="1">IF(OFFSET(E99,$W$5,0)=0,NA(),OFFSET(E99,$W$5,0))</f>
        <v>#N/A</v>
      </c>
      <c r="Y132" s="303" t="e">
        <f ca="1">IF(OFFSET(F99,$W$5,0)=0,NA(),OFFSET(F99,$W$5,0))</f>
        <v>#N/A</v>
      </c>
      <c r="Z132" s="303" t="e">
        <f ca="1">IF(OFFSET(G99,$W$5,0)=0,NA(),OFFSET(G99,$W$5,0))</f>
        <v>#N/A</v>
      </c>
      <c r="AA132" s="303" t="e">
        <f ca="1">IF(OFFSET(H99,$W$5,0)=0,NA(),OFFSET(H99,$W$5,0))</f>
        <v>#N/A</v>
      </c>
    </row>
    <row r="133" spans="1:35" s="91" customFormat="1" ht="11.25" customHeight="1" x14ac:dyDescent="0.2">
      <c r="K133" s="85"/>
      <c r="V133" s="148"/>
      <c r="W133" s="239"/>
      <c r="X133" s="239"/>
      <c r="Y133" s="239"/>
      <c r="Z133" s="239"/>
      <c r="AA133" s="239"/>
      <c r="AB133" s="149"/>
      <c r="AC133" s="149"/>
      <c r="AD133" s="150"/>
      <c r="AE133" s="149"/>
      <c r="AF133" s="149"/>
    </row>
    <row r="134" spans="1:35" s="91" customFormat="1" ht="11.25" customHeight="1" x14ac:dyDescent="0.2">
      <c r="A134" s="90"/>
      <c r="B134" s="90"/>
      <c r="C134" s="90"/>
      <c r="D134" s="90"/>
      <c r="E134" s="90"/>
      <c r="F134" s="90"/>
      <c r="K134" s="85"/>
      <c r="V134" s="148"/>
      <c r="W134" s="239"/>
      <c r="X134" s="239"/>
      <c r="Y134" s="239"/>
      <c r="Z134" s="239"/>
      <c r="AA134" s="239"/>
      <c r="AB134" s="149"/>
      <c r="AC134" s="149"/>
      <c r="AD134" s="150"/>
      <c r="AE134" s="149"/>
      <c r="AF134" s="149"/>
    </row>
    <row r="135" spans="1:35" s="91" customFormat="1" ht="11.25" customHeight="1" x14ac:dyDescent="0.2">
      <c r="A135" s="90"/>
      <c r="B135" s="662" t="s">
        <v>121</v>
      </c>
      <c r="C135" s="411"/>
      <c r="D135" s="102"/>
      <c r="E135" s="102"/>
      <c r="F135" s="90"/>
      <c r="K135" s="85"/>
      <c r="V135" s="148"/>
      <c r="W135" s="239"/>
      <c r="X135" s="239"/>
      <c r="Y135" s="239"/>
      <c r="Z135" s="239"/>
      <c r="AA135" s="239"/>
      <c r="AB135" s="149"/>
      <c r="AC135" s="149"/>
      <c r="AD135" s="150"/>
      <c r="AE135" s="149"/>
      <c r="AF135" s="149"/>
    </row>
    <row r="136" spans="1:35" s="91" customFormat="1" ht="11.25" customHeight="1" x14ac:dyDescent="0.2">
      <c r="A136" s="90"/>
      <c r="B136" s="663"/>
      <c r="C136" s="412"/>
      <c r="D136" s="90"/>
      <c r="E136" s="90"/>
      <c r="F136" s="90"/>
      <c r="K136" s="85"/>
      <c r="V136" s="148"/>
      <c r="W136" s="239"/>
      <c r="X136" s="239"/>
      <c r="Y136" s="239"/>
      <c r="Z136" s="239"/>
      <c r="AA136" s="239"/>
      <c r="AB136" s="149"/>
      <c r="AC136" s="149"/>
      <c r="AD136" s="150"/>
      <c r="AE136" s="149"/>
      <c r="AF136" s="149"/>
    </row>
    <row r="137" spans="1:35" s="91" customFormat="1" ht="11.25" customHeight="1" x14ac:dyDescent="0.2">
      <c r="A137" s="90"/>
      <c r="B137" s="653" t="s">
        <v>122</v>
      </c>
      <c r="C137" s="653"/>
      <c r="D137" s="654"/>
      <c r="E137" s="654"/>
      <c r="F137" s="654"/>
      <c r="K137" s="85"/>
      <c r="V137" s="148"/>
      <c r="W137" s="239"/>
      <c r="X137" s="239"/>
      <c r="Y137" s="239"/>
      <c r="Z137" s="239"/>
      <c r="AA137" s="239"/>
      <c r="AB137" s="149"/>
      <c r="AC137" s="149"/>
      <c r="AD137" s="150"/>
      <c r="AE137" s="149"/>
      <c r="AF137" s="149"/>
    </row>
    <row r="138" spans="1:35" s="91" customFormat="1" ht="11.25" customHeight="1" x14ac:dyDescent="0.2">
      <c r="A138" s="90"/>
      <c r="B138" s="653"/>
      <c r="C138" s="653"/>
      <c r="D138" s="654"/>
      <c r="E138" s="654"/>
      <c r="F138" s="654"/>
      <c r="K138" s="85"/>
      <c r="V138" s="148"/>
      <c r="W138" s="239"/>
      <c r="X138" s="239"/>
      <c r="Y138" s="239"/>
      <c r="Z138" s="239"/>
      <c r="AA138" s="239"/>
      <c r="AB138" s="149"/>
      <c r="AC138" s="149"/>
      <c r="AD138" s="150"/>
      <c r="AE138" s="149"/>
      <c r="AF138" s="149"/>
      <c r="AG138" s="142"/>
      <c r="AH138" s="142"/>
      <c r="AI138" s="142"/>
    </row>
    <row r="139" spans="1:35" s="91" customFormat="1" ht="11.25" customHeight="1" x14ac:dyDescent="0.2">
      <c r="A139" s="90"/>
      <c r="B139" s="653" t="s">
        <v>28</v>
      </c>
      <c r="C139" s="653"/>
      <c r="D139" s="654"/>
      <c r="E139" s="654"/>
      <c r="F139" s="654"/>
      <c r="K139" s="85"/>
      <c r="V139" s="148"/>
      <c r="W139" s="239"/>
      <c r="X139" s="239"/>
      <c r="Y139" s="239"/>
      <c r="Z139" s="239"/>
      <c r="AA139" s="239"/>
      <c r="AB139" s="149"/>
      <c r="AC139" s="149"/>
      <c r="AD139" s="150"/>
      <c r="AE139" s="149"/>
      <c r="AF139" s="149"/>
    </row>
    <row r="140" spans="1:35" s="91" customFormat="1" ht="11.25" customHeight="1" x14ac:dyDescent="0.2">
      <c r="A140" s="90"/>
      <c r="B140" s="653"/>
      <c r="C140" s="653"/>
      <c r="D140" s="654"/>
      <c r="E140" s="654"/>
      <c r="F140" s="654"/>
      <c r="K140" s="85"/>
      <c r="V140" s="148"/>
      <c r="W140" s="239"/>
      <c r="X140" s="239"/>
      <c r="Y140" s="239"/>
      <c r="Z140" s="239"/>
      <c r="AA140" s="239"/>
      <c r="AB140" s="149"/>
      <c r="AC140" s="149"/>
      <c r="AD140" s="150"/>
      <c r="AE140" s="149"/>
      <c r="AF140" s="149"/>
    </row>
    <row r="141" spans="1:35" s="91" customFormat="1" ht="11.25" customHeight="1" x14ac:dyDescent="0.2">
      <c r="A141" s="90"/>
      <c r="B141" s="653" t="s">
        <v>29</v>
      </c>
      <c r="C141" s="653"/>
      <c r="D141" s="654"/>
      <c r="E141" s="654"/>
      <c r="F141" s="654"/>
      <c r="K141" s="85"/>
      <c r="V141" s="148"/>
      <c r="W141" s="239"/>
      <c r="X141" s="239"/>
      <c r="Y141" s="239"/>
      <c r="Z141" s="239"/>
      <c r="AA141" s="239"/>
      <c r="AB141" s="149"/>
      <c r="AC141" s="149"/>
      <c r="AD141" s="150"/>
      <c r="AE141" s="149"/>
      <c r="AF141" s="149"/>
    </row>
    <row r="142" spans="1:35" s="91" customFormat="1" ht="11.25" customHeight="1" x14ac:dyDescent="0.2">
      <c r="A142" s="90"/>
      <c r="B142" s="653"/>
      <c r="C142" s="653"/>
      <c r="D142" s="654"/>
      <c r="E142" s="654"/>
      <c r="F142" s="654"/>
      <c r="K142" s="85"/>
      <c r="V142" s="148"/>
      <c r="W142" s="239"/>
      <c r="X142" s="239"/>
      <c r="Y142" s="239"/>
      <c r="Z142" s="239"/>
      <c r="AA142" s="239"/>
      <c r="AB142" s="149"/>
      <c r="AC142" s="149"/>
      <c r="AD142" s="150"/>
      <c r="AE142" s="149"/>
      <c r="AF142" s="149"/>
    </row>
    <row r="143" spans="1:35" s="91" customFormat="1" ht="11.25" customHeight="1" x14ac:dyDescent="0.2">
      <c r="A143" s="90"/>
      <c r="B143" s="653" t="s">
        <v>151</v>
      </c>
      <c r="C143" s="653"/>
      <c r="D143" s="654"/>
      <c r="E143" s="654"/>
      <c r="F143" s="654"/>
      <c r="K143" s="85"/>
      <c r="V143" s="148"/>
      <c r="W143" s="239"/>
      <c r="X143" s="239"/>
      <c r="Y143" s="239"/>
      <c r="Z143" s="239"/>
      <c r="AA143" s="239"/>
      <c r="AB143" s="149"/>
      <c r="AC143" s="149"/>
      <c r="AD143" s="150"/>
      <c r="AE143" s="149"/>
      <c r="AF143" s="149"/>
    </row>
    <row r="144" spans="1:35" s="91" customFormat="1" ht="11.25" customHeight="1" x14ac:dyDescent="0.2">
      <c r="A144" s="90"/>
      <c r="B144" s="653"/>
      <c r="C144" s="653"/>
      <c r="D144" s="654"/>
      <c r="E144" s="654"/>
      <c r="F144" s="654"/>
      <c r="K144" s="85"/>
      <c r="V144" s="148"/>
      <c r="W144" s="239"/>
      <c r="X144" s="239"/>
      <c r="Y144" s="239"/>
      <c r="Z144" s="239"/>
      <c r="AA144" s="239"/>
      <c r="AB144" s="149"/>
      <c r="AC144" s="149"/>
      <c r="AD144" s="150"/>
      <c r="AE144" s="149"/>
      <c r="AF144" s="149"/>
    </row>
    <row r="145" spans="1:32" s="91" customFormat="1" ht="11.25" customHeight="1" x14ac:dyDescent="0.2">
      <c r="A145" s="90"/>
      <c r="B145" s="653" t="s">
        <v>41</v>
      </c>
      <c r="C145" s="653"/>
      <c r="D145" s="654"/>
      <c r="E145" s="654"/>
      <c r="F145" s="654"/>
      <c r="K145" s="85"/>
      <c r="V145" s="148"/>
      <c r="W145" s="239"/>
      <c r="X145" s="239"/>
      <c r="Y145" s="239"/>
      <c r="Z145" s="239"/>
      <c r="AA145" s="239"/>
      <c r="AB145" s="149"/>
      <c r="AC145" s="149"/>
      <c r="AD145" s="150"/>
      <c r="AE145" s="149"/>
      <c r="AF145" s="149"/>
    </row>
    <row r="146" spans="1:32" s="91" customFormat="1" ht="11.25" customHeight="1" x14ac:dyDescent="0.2">
      <c r="A146" s="90"/>
      <c r="B146" s="653"/>
      <c r="C146" s="653"/>
      <c r="D146" s="654"/>
      <c r="E146" s="654"/>
      <c r="F146" s="654"/>
      <c r="K146" s="85"/>
      <c r="V146" s="148"/>
      <c r="W146" s="239"/>
      <c r="X146" s="239"/>
      <c r="Y146" s="239"/>
      <c r="Z146" s="239"/>
      <c r="AA146" s="239"/>
      <c r="AB146" s="149"/>
      <c r="AC146" s="149"/>
      <c r="AD146" s="150"/>
      <c r="AE146" s="149"/>
      <c r="AF146" s="149"/>
    </row>
    <row r="147" spans="1:32" s="91" customFormat="1" ht="11.25" customHeight="1" x14ac:dyDescent="0.2">
      <c r="A147" s="90"/>
      <c r="B147" s="653" t="s">
        <v>35</v>
      </c>
      <c r="C147" s="653"/>
      <c r="D147" s="654"/>
      <c r="E147" s="654"/>
      <c r="F147" s="654"/>
      <c r="K147" s="85"/>
      <c r="V147" s="148"/>
      <c r="W147" s="239"/>
      <c r="X147" s="239"/>
      <c r="Y147" s="239"/>
      <c r="Z147" s="239"/>
      <c r="AA147" s="239"/>
      <c r="AB147" s="149"/>
      <c r="AC147" s="149"/>
      <c r="AD147" s="150"/>
      <c r="AE147" s="149"/>
      <c r="AF147" s="149"/>
    </row>
    <row r="148" spans="1:32" s="91" customFormat="1" ht="11.25" customHeight="1" x14ac:dyDescent="0.2">
      <c r="A148" s="90"/>
      <c r="B148" s="653"/>
      <c r="C148" s="653"/>
      <c r="D148" s="654"/>
      <c r="E148" s="654"/>
      <c r="F148" s="654"/>
      <c r="K148" s="85"/>
      <c r="V148" s="148"/>
      <c r="W148" s="239"/>
      <c r="X148" s="239"/>
      <c r="Y148" s="239"/>
      <c r="Z148" s="239"/>
      <c r="AA148" s="239"/>
      <c r="AB148" s="149"/>
      <c r="AC148" s="149"/>
      <c r="AD148" s="150"/>
      <c r="AE148" s="149"/>
      <c r="AF148" s="149"/>
    </row>
    <row r="149" spans="1:32" s="91" customFormat="1" ht="11.25" customHeight="1" x14ac:dyDescent="0.2">
      <c r="A149" s="90"/>
      <c r="B149" s="653" t="s">
        <v>54</v>
      </c>
      <c r="C149" s="653"/>
      <c r="D149" s="654"/>
      <c r="E149" s="654"/>
      <c r="F149" s="654"/>
      <c r="K149" s="85"/>
      <c r="V149" s="148"/>
      <c r="W149" s="239"/>
      <c r="X149" s="239"/>
      <c r="Y149" s="239"/>
      <c r="Z149" s="239"/>
      <c r="AA149" s="239"/>
      <c r="AB149" s="149"/>
      <c r="AC149" s="149"/>
      <c r="AD149" s="150"/>
      <c r="AE149" s="149"/>
      <c r="AF149" s="149"/>
    </row>
    <row r="150" spans="1:32" s="91" customFormat="1" ht="11.25" customHeight="1" x14ac:dyDescent="0.2">
      <c r="A150" s="90"/>
      <c r="B150" s="653"/>
      <c r="C150" s="653"/>
      <c r="D150" s="654"/>
      <c r="E150" s="654"/>
      <c r="F150" s="654"/>
      <c r="K150" s="85"/>
      <c r="V150" s="148"/>
      <c r="W150" s="239"/>
      <c r="X150" s="239"/>
      <c r="Y150" s="239"/>
      <c r="Z150" s="239"/>
      <c r="AA150" s="239"/>
      <c r="AB150" s="149"/>
      <c r="AC150" s="149"/>
      <c r="AD150" s="150"/>
      <c r="AE150" s="149"/>
      <c r="AF150" s="149"/>
    </row>
    <row r="151" spans="1:32" s="91" customFormat="1" ht="11.25" customHeight="1" x14ac:dyDescent="0.2">
      <c r="A151" s="90"/>
      <c r="B151" s="653" t="s">
        <v>30</v>
      </c>
      <c r="C151" s="653"/>
      <c r="D151" s="654"/>
      <c r="E151" s="654"/>
      <c r="F151" s="654"/>
      <c r="K151" s="85"/>
      <c r="V151" s="148"/>
      <c r="W151" s="239"/>
      <c r="X151" s="239"/>
      <c r="Y151" s="239"/>
      <c r="Z151" s="239"/>
      <c r="AA151" s="239"/>
      <c r="AB151" s="149"/>
      <c r="AC151" s="149"/>
      <c r="AD151" s="150"/>
      <c r="AE151" s="149"/>
      <c r="AF151" s="149"/>
    </row>
    <row r="152" spans="1:32" s="91" customFormat="1" ht="11.25" customHeight="1" x14ac:dyDescent="0.2">
      <c r="A152" s="90"/>
      <c r="B152" s="653"/>
      <c r="C152" s="653"/>
      <c r="D152" s="654"/>
      <c r="E152" s="654"/>
      <c r="F152" s="654"/>
      <c r="K152" s="85"/>
      <c r="V152" s="148"/>
      <c r="W152" s="239"/>
      <c r="X152" s="239"/>
      <c r="Y152" s="239"/>
      <c r="Z152" s="239"/>
      <c r="AA152" s="239"/>
      <c r="AB152" s="149"/>
      <c r="AC152" s="149"/>
      <c r="AD152" s="150"/>
      <c r="AE152" s="149"/>
      <c r="AF152" s="149"/>
    </row>
    <row r="153" spans="1:32" s="91" customFormat="1" ht="11.25" customHeight="1" x14ac:dyDescent="0.2">
      <c r="A153" s="90"/>
      <c r="B153" s="653" t="s">
        <v>31</v>
      </c>
      <c r="C153" s="653"/>
      <c r="D153" s="664"/>
      <c r="E153" s="664"/>
      <c r="F153" s="664"/>
      <c r="G153" s="617"/>
      <c r="K153" s="85"/>
      <c r="V153" s="148"/>
      <c r="W153" s="239"/>
      <c r="X153" s="239"/>
      <c r="Y153" s="239"/>
      <c r="Z153" s="239"/>
      <c r="AA153" s="239"/>
      <c r="AB153" s="149"/>
      <c r="AC153" s="149"/>
      <c r="AD153" s="150"/>
      <c r="AE153" s="149"/>
      <c r="AF153" s="149"/>
    </row>
    <row r="154" spans="1:32" s="91" customFormat="1" ht="11.25" customHeight="1" x14ac:dyDescent="0.2">
      <c r="A154" s="90"/>
      <c r="B154" s="664"/>
      <c r="C154" s="664"/>
      <c r="D154" s="664"/>
      <c r="E154" s="664"/>
      <c r="F154" s="664"/>
      <c r="G154" s="617"/>
      <c r="K154" s="85"/>
      <c r="V154" s="148"/>
      <c r="W154" s="239"/>
      <c r="X154" s="239"/>
      <c r="Y154" s="239"/>
      <c r="Z154" s="239"/>
      <c r="AA154" s="239"/>
      <c r="AB154" s="149"/>
      <c r="AC154" s="149"/>
      <c r="AD154" s="150"/>
      <c r="AE154" s="149"/>
      <c r="AF154" s="149"/>
    </row>
    <row r="155" spans="1:32" s="91" customFormat="1" ht="11.25" customHeight="1" x14ac:dyDescent="0.2">
      <c r="A155" s="90"/>
      <c r="B155" s="653" t="s">
        <v>32</v>
      </c>
      <c r="C155" s="653"/>
      <c r="D155" s="654"/>
      <c r="E155" s="654"/>
      <c r="F155" s="654"/>
      <c r="K155" s="85"/>
      <c r="V155" s="148"/>
      <c r="W155" s="239"/>
      <c r="X155" s="239"/>
      <c r="Y155" s="239"/>
      <c r="Z155" s="239"/>
      <c r="AA155" s="239"/>
      <c r="AB155" s="149"/>
      <c r="AC155" s="149"/>
      <c r="AD155" s="150"/>
      <c r="AE155" s="149"/>
      <c r="AF155" s="149"/>
    </row>
    <row r="156" spans="1:32" s="91" customFormat="1" ht="11.25" customHeight="1" x14ac:dyDescent="0.2">
      <c r="A156" s="90"/>
      <c r="B156" s="653"/>
      <c r="C156" s="653"/>
      <c r="D156" s="654"/>
      <c r="E156" s="654"/>
      <c r="F156" s="654"/>
      <c r="K156" s="85"/>
      <c r="V156" s="148"/>
      <c r="W156" s="239"/>
      <c r="X156" s="239"/>
      <c r="Y156" s="239"/>
      <c r="Z156" s="239"/>
      <c r="AA156" s="239"/>
      <c r="AB156" s="149"/>
      <c r="AC156" s="149"/>
      <c r="AD156" s="150"/>
      <c r="AE156" s="149"/>
      <c r="AF156" s="149"/>
    </row>
    <row r="157" spans="1:32" s="91" customFormat="1" ht="11.25" customHeight="1" x14ac:dyDescent="0.2">
      <c r="A157" s="90"/>
      <c r="B157" s="653" t="s">
        <v>55</v>
      </c>
      <c r="C157" s="653"/>
      <c r="D157" s="654"/>
      <c r="E157" s="654"/>
      <c r="F157" s="654"/>
      <c r="K157" s="85"/>
      <c r="V157" s="148"/>
      <c r="W157" s="239"/>
      <c r="X157" s="239"/>
      <c r="Y157" s="239"/>
      <c r="Z157" s="239"/>
      <c r="AA157" s="239"/>
      <c r="AB157" s="149"/>
      <c r="AC157" s="149"/>
      <c r="AD157" s="150"/>
      <c r="AE157" s="149"/>
      <c r="AF157" s="149"/>
    </row>
    <row r="158" spans="1:32" s="91" customFormat="1" ht="11.25" customHeight="1" x14ac:dyDescent="0.2">
      <c r="A158" s="90"/>
      <c r="B158" s="653"/>
      <c r="C158" s="653"/>
      <c r="D158" s="654"/>
      <c r="E158" s="654"/>
      <c r="F158" s="654"/>
      <c r="K158" s="85"/>
      <c r="V158" s="148"/>
      <c r="W158" s="239"/>
      <c r="X158" s="239"/>
      <c r="Y158" s="239"/>
      <c r="Z158" s="239"/>
      <c r="AA158" s="239"/>
      <c r="AB158" s="149"/>
      <c r="AC158" s="149"/>
      <c r="AD158" s="150"/>
      <c r="AE158" s="149"/>
      <c r="AF158" s="149"/>
    </row>
    <row r="159" spans="1:32" s="91" customFormat="1" ht="11.25" customHeight="1" x14ac:dyDescent="0.2">
      <c r="A159" s="90"/>
      <c r="B159" s="653" t="s">
        <v>33</v>
      </c>
      <c r="C159" s="653"/>
      <c r="D159" s="654"/>
      <c r="E159" s="654"/>
      <c r="F159" s="654"/>
      <c r="K159" s="85"/>
      <c r="V159" s="148"/>
      <c r="W159" s="239"/>
      <c r="X159" s="239"/>
      <c r="Y159" s="239"/>
      <c r="Z159" s="239"/>
      <c r="AA159" s="239"/>
      <c r="AB159" s="149"/>
      <c r="AC159" s="149"/>
      <c r="AD159" s="150"/>
      <c r="AE159" s="149"/>
      <c r="AF159" s="149"/>
    </row>
    <row r="160" spans="1:32" s="91" customFormat="1" ht="11.25" customHeight="1" x14ac:dyDescent="0.2">
      <c r="A160" s="90"/>
      <c r="B160" s="653"/>
      <c r="C160" s="653"/>
      <c r="D160" s="654"/>
      <c r="E160" s="654"/>
      <c r="F160" s="654"/>
      <c r="K160" s="85"/>
      <c r="V160" s="148"/>
      <c r="W160" s="239"/>
      <c r="X160" s="239"/>
      <c r="Y160" s="239"/>
      <c r="Z160" s="239"/>
      <c r="AA160" s="239"/>
      <c r="AB160" s="149"/>
      <c r="AC160" s="149"/>
      <c r="AD160" s="150"/>
      <c r="AE160" s="149"/>
      <c r="AF160" s="149"/>
    </row>
    <row r="161" spans="1:35" s="91" customFormat="1" ht="11.25" customHeight="1" x14ac:dyDescent="0.2">
      <c r="A161" s="90"/>
      <c r="B161" s="653" t="s">
        <v>126</v>
      </c>
      <c r="C161" s="653"/>
      <c r="D161" s="654"/>
      <c r="E161" s="654"/>
      <c r="F161" s="654"/>
      <c r="K161" s="85"/>
      <c r="V161" s="148"/>
      <c r="W161" s="239"/>
      <c r="X161" s="239"/>
      <c r="Y161" s="239"/>
      <c r="Z161" s="239"/>
      <c r="AA161" s="239"/>
      <c r="AB161" s="149"/>
      <c r="AC161" s="149"/>
      <c r="AD161" s="150"/>
      <c r="AE161" s="149"/>
      <c r="AF161" s="149"/>
    </row>
    <row r="162" spans="1:35" s="91" customFormat="1" ht="11.25" customHeight="1" x14ac:dyDescent="0.2">
      <c r="B162" s="653"/>
      <c r="C162" s="653"/>
      <c r="D162" s="654"/>
      <c r="E162" s="654"/>
      <c r="F162" s="654"/>
      <c r="K162" s="85"/>
      <c r="V162" s="148"/>
      <c r="W162" s="239"/>
      <c r="X162" s="239"/>
      <c r="Y162" s="239"/>
      <c r="Z162" s="239"/>
      <c r="AA162" s="239"/>
      <c r="AB162" s="149"/>
      <c r="AC162" s="149"/>
      <c r="AD162" s="150"/>
      <c r="AE162" s="149"/>
      <c r="AF162" s="149"/>
    </row>
    <row r="163" spans="1:35" s="91" customFormat="1" ht="11.25" hidden="1" customHeight="1" x14ac:dyDescent="0.2">
      <c r="B163" s="653" t="s">
        <v>104</v>
      </c>
      <c r="C163" s="653"/>
      <c r="D163" s="654"/>
      <c r="E163" s="654"/>
      <c r="F163" s="654"/>
      <c r="W163" s="240"/>
      <c r="X163" s="240"/>
      <c r="Y163" s="240"/>
      <c r="Z163" s="240"/>
      <c r="AA163" s="240"/>
    </row>
    <row r="164" spans="1:35" s="91" customFormat="1" ht="11.25" hidden="1" customHeight="1" x14ac:dyDescent="0.2">
      <c r="B164" s="653"/>
      <c r="C164" s="653"/>
      <c r="D164" s="654"/>
      <c r="E164" s="654"/>
      <c r="F164" s="654"/>
      <c r="W164" s="240"/>
      <c r="X164" s="240"/>
      <c r="Y164" s="240"/>
      <c r="Z164" s="240"/>
      <c r="AA164" s="240"/>
    </row>
    <row r="165" spans="1:35" s="84" customFormat="1" ht="11.25" hidden="1" customHeight="1" x14ac:dyDescent="0.2">
      <c r="B165" s="653" t="s">
        <v>105</v>
      </c>
      <c r="C165" s="653"/>
      <c r="D165" s="654"/>
      <c r="E165" s="654"/>
      <c r="F165" s="654"/>
      <c r="G165" s="91"/>
      <c r="K165" s="85"/>
      <c r="W165" s="240"/>
      <c r="X165" s="240"/>
      <c r="Y165" s="240"/>
      <c r="Z165" s="240"/>
      <c r="AA165" s="240"/>
    </row>
    <row r="166" spans="1:35" s="32" customFormat="1" ht="11.25" hidden="1" customHeight="1" x14ac:dyDescent="0.2">
      <c r="A166" s="27"/>
      <c r="B166" s="653"/>
      <c r="C166" s="653"/>
      <c r="D166" s="654"/>
      <c r="E166" s="654"/>
      <c r="F166" s="654"/>
      <c r="G166" s="91"/>
      <c r="H166" s="27"/>
      <c r="I166" s="27"/>
      <c r="J166" s="27"/>
      <c r="K166" s="2"/>
      <c r="L166" s="27"/>
      <c r="M166" s="27"/>
      <c r="N166" s="27"/>
      <c r="O166" s="27"/>
      <c r="P166" s="27"/>
      <c r="Q166" s="27"/>
      <c r="R166" s="27"/>
      <c r="S166" s="27"/>
      <c r="T166" s="27"/>
      <c r="U166" s="27"/>
      <c r="V166" s="25"/>
      <c r="W166" s="228"/>
      <c r="X166" s="228"/>
      <c r="Y166" s="228"/>
      <c r="Z166" s="228"/>
      <c r="AA166" s="228"/>
      <c r="AG166" s="25"/>
      <c r="AH166" s="28"/>
      <c r="AI166" s="27"/>
    </row>
    <row r="167" spans="1:35" ht="11.25" customHeight="1" x14ac:dyDescent="0.2">
      <c r="B167" s="653" t="s">
        <v>56</v>
      </c>
      <c r="C167" s="653"/>
      <c r="D167" s="654"/>
      <c r="E167" s="654"/>
      <c r="F167" s="654"/>
      <c r="G167" s="84"/>
    </row>
    <row r="168" spans="1:35" ht="11.25" customHeight="1" x14ac:dyDescent="0.2">
      <c r="B168" s="653"/>
      <c r="C168" s="653"/>
      <c r="D168" s="654"/>
      <c r="E168" s="654"/>
      <c r="F168" s="654"/>
    </row>
  </sheetData>
  <sheetProtection sheet="1" objects="1" scenarios="1"/>
  <mergeCells count="61">
    <mergeCell ref="B153:G154"/>
    <mergeCell ref="B95:H97"/>
    <mergeCell ref="B123:H128"/>
    <mergeCell ref="R20:S20"/>
    <mergeCell ref="R21:S21"/>
    <mergeCell ref="R22:S22"/>
    <mergeCell ref="R23:S23"/>
    <mergeCell ref="R24:S24"/>
    <mergeCell ref="R25:S25"/>
    <mergeCell ref="R26:S26"/>
    <mergeCell ref="R27:S27"/>
    <mergeCell ref="R28:S28"/>
    <mergeCell ref="R29:S29"/>
    <mergeCell ref="R30:S30"/>
    <mergeCell ref="R31:S31"/>
    <mergeCell ref="R32:S32"/>
    <mergeCell ref="X84:X85"/>
    <mergeCell ref="Y84:Y85"/>
    <mergeCell ref="L85:T85"/>
    <mergeCell ref="B149:F150"/>
    <mergeCell ref="B135:B136"/>
    <mergeCell ref="B137:F138"/>
    <mergeCell ref="A131:U131"/>
    <mergeCell ref="B139:F140"/>
    <mergeCell ref="B141:F142"/>
    <mergeCell ref="B143:F144"/>
    <mergeCell ref="B145:F146"/>
    <mergeCell ref="B147:F148"/>
    <mergeCell ref="R33:S33"/>
    <mergeCell ref="AA11:AA12"/>
    <mergeCell ref="A43:U43"/>
    <mergeCell ref="B51:H52"/>
    <mergeCell ref="B53:H53"/>
    <mergeCell ref="X82:X83"/>
    <mergeCell ref="Y82:Y83"/>
    <mergeCell ref="B35:C35"/>
    <mergeCell ref="R9:S11"/>
    <mergeCell ref="R12:S12"/>
    <mergeCell ref="R13:S13"/>
    <mergeCell ref="R14:S14"/>
    <mergeCell ref="R15:S15"/>
    <mergeCell ref="R16:S16"/>
    <mergeCell ref="R17:S17"/>
    <mergeCell ref="R18:S18"/>
    <mergeCell ref="R19:S19"/>
    <mergeCell ref="B167:F168"/>
    <mergeCell ref="B7:T8"/>
    <mergeCell ref="D9:H10"/>
    <mergeCell ref="I9:I11"/>
    <mergeCell ref="K9:O10"/>
    <mergeCell ref="P9:P11"/>
    <mergeCell ref="A87:U87"/>
    <mergeCell ref="L84:O84"/>
    <mergeCell ref="Q84:T84"/>
    <mergeCell ref="B163:F164"/>
    <mergeCell ref="B165:F166"/>
    <mergeCell ref="B155:F156"/>
    <mergeCell ref="B157:F158"/>
    <mergeCell ref="B159:F160"/>
    <mergeCell ref="B161:F162"/>
    <mergeCell ref="B151:F152"/>
  </mergeCells>
  <conditionalFormatting sqref="B100:B119 D100:H119 B12:B31 D12:I31 R12:S31 K12:P31">
    <cfRule type="containsErrors" dxfId="1" priority="1">
      <formula>ISERROR(B12)</formula>
    </cfRule>
    <cfRule type="expression" dxfId="0" priority="2">
      <formula>$B12=$X$5</formula>
    </cfRule>
  </conditionalFormatting>
  <hyperlinks>
    <hyperlink ref="B137:B138" location="Coverage!A1" display="Participating LA's"/>
    <hyperlink ref="B161:B162" location="Adoption!A1" display="Adoption"/>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1:F162" location="Adoption_RO_SGO!A1" display="Adoption &amp; RO/SGO"/>
    <hyperlink ref="B165:B166" location="Adoption!A1" display="Adoption"/>
    <hyperlink ref="B163:B164" location="Adoption!A1" display="Adoption"/>
    <hyperlink ref="B163:F164" location="Ofsted!A1" display="Ofsted"/>
    <hyperlink ref="B165:F166" location="Education!A1" display="Education"/>
    <hyperlink ref="B167:B168" location="Adoption!A1" display="Adoption"/>
    <hyperlink ref="B167:F168" location="Sources!A1" display="Sources"/>
    <hyperlink ref="B143:F14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1" manualBreakCount="1">
    <brk id="44" max="2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39"/>
  </sheetPr>
  <dimension ref="A1:AF124"/>
  <sheetViews>
    <sheetView showRowColHeaders="0" workbookViewId="0"/>
  </sheetViews>
  <sheetFormatPr defaultRowHeight="11.25" customHeight="1" x14ac:dyDescent="0.2"/>
  <cols>
    <col min="1" max="1" width="4" style="1" customWidth="1"/>
    <col min="2" max="2" width="18.5703125" style="1" customWidth="1"/>
    <col min="3" max="7" width="6.85546875" style="1" customWidth="1"/>
    <col min="8" max="8" width="2.5703125" style="2" customWidth="1"/>
    <col min="9" max="17" width="8.28515625" style="1" customWidth="1"/>
    <col min="18" max="18" width="4" style="1" customWidth="1"/>
    <col min="19" max="19" width="9.140625" style="1"/>
    <col min="20" max="20" width="12.140625" style="1" bestFit="1" customWidth="1"/>
    <col min="21" max="21" width="9.140625" style="1"/>
    <col min="22" max="22" width="12.140625" style="1" bestFit="1" customWidth="1"/>
    <col min="23" max="16384" width="9.140625" style="1"/>
  </cols>
  <sheetData>
    <row r="1" spans="1:22" ht="15" customHeight="1" x14ac:dyDescent="0.2"/>
    <row r="2" spans="1:22" ht="18.75" thickBot="1" x14ac:dyDescent="0.3">
      <c r="A2" s="48" t="s">
        <v>1</v>
      </c>
      <c r="B2" s="49"/>
      <c r="C2" s="49"/>
      <c r="D2" s="49"/>
      <c r="E2" s="49"/>
      <c r="F2" s="49"/>
      <c r="G2" s="49"/>
      <c r="H2" s="50"/>
      <c r="I2" s="49"/>
      <c r="J2" s="49"/>
      <c r="K2" s="49"/>
      <c r="L2" s="49"/>
      <c r="M2" s="49"/>
      <c r="N2" s="49"/>
      <c r="O2" s="49"/>
      <c r="P2" s="49"/>
      <c r="Q2" s="49"/>
      <c r="R2" s="6"/>
    </row>
    <row r="3" spans="1:22" ht="11.25" customHeight="1" x14ac:dyDescent="0.2">
      <c r="A3" s="28"/>
      <c r="B3" s="28"/>
    </row>
    <row r="4" spans="1:22" ht="21" customHeight="1" thickBot="1" x14ac:dyDescent="0.25">
      <c r="A4" s="27"/>
      <c r="B4" s="27"/>
    </row>
    <row r="5" spans="1:22" ht="11.25" customHeight="1" x14ac:dyDescent="0.2">
      <c r="A5" s="53"/>
      <c r="B5" s="54"/>
      <c r="C5" s="54"/>
      <c r="D5" s="54"/>
      <c r="E5" s="54"/>
      <c r="F5" s="54"/>
      <c r="G5" s="54"/>
      <c r="H5" s="38"/>
      <c r="I5" s="54"/>
      <c r="J5" s="54"/>
      <c r="K5" s="54"/>
      <c r="L5" s="54"/>
      <c r="M5" s="54"/>
      <c r="N5" s="54"/>
      <c r="O5" s="54"/>
      <c r="P5" s="54"/>
      <c r="Q5" s="54"/>
      <c r="R5" s="55"/>
      <c r="S5" s="25"/>
    </row>
    <row r="6" spans="1:22" s="4" customFormat="1" ht="11.25" customHeight="1" x14ac:dyDescent="0.2">
      <c r="A6" s="58"/>
      <c r="B6" s="7"/>
      <c r="C6" s="8"/>
      <c r="D6" s="8"/>
      <c r="E6" s="8"/>
      <c r="F6" s="8"/>
      <c r="G6" s="8"/>
      <c r="H6" s="5"/>
      <c r="I6" s="8"/>
      <c r="J6" s="8"/>
      <c r="K6" s="8"/>
      <c r="L6" s="8"/>
      <c r="M6" s="7"/>
      <c r="N6" s="7"/>
      <c r="O6" s="7"/>
      <c r="P6" s="7"/>
      <c r="Q6" s="7"/>
      <c r="R6" s="59"/>
      <c r="S6" s="25"/>
      <c r="V6" s="1"/>
    </row>
    <row r="7" spans="1:22" ht="21" customHeight="1" x14ac:dyDescent="0.25">
      <c r="A7" s="56"/>
      <c r="B7" s="12" t="s">
        <v>56</v>
      </c>
      <c r="C7" s="52"/>
      <c r="D7" s="52"/>
      <c r="E7" s="52"/>
      <c r="F7" s="52"/>
      <c r="G7" s="52"/>
      <c r="H7" s="11"/>
      <c r="I7" s="52"/>
      <c r="J7" s="52"/>
      <c r="K7" s="52"/>
      <c r="L7" s="52"/>
      <c r="M7" s="52"/>
      <c r="N7" s="52"/>
      <c r="O7" s="52"/>
      <c r="P7" s="52"/>
      <c r="Q7" s="52"/>
      <c r="R7" s="57"/>
      <c r="S7" s="26"/>
    </row>
    <row r="8" spans="1:22" ht="9" customHeight="1" x14ac:dyDescent="0.25">
      <c r="A8" s="56"/>
      <c r="B8" s="16"/>
      <c r="C8" s="51"/>
      <c r="D8" s="51"/>
      <c r="E8" s="51"/>
      <c r="F8" s="51"/>
      <c r="G8" s="51"/>
      <c r="H8" s="3"/>
      <c r="I8" s="51"/>
      <c r="J8" s="51"/>
      <c r="K8" s="51"/>
      <c r="L8" s="51"/>
      <c r="M8" s="51"/>
      <c r="N8" s="51"/>
      <c r="O8" s="51"/>
      <c r="P8" s="51"/>
      <c r="Q8" s="51"/>
      <c r="R8" s="57"/>
      <c r="S8" s="25"/>
    </row>
    <row r="9" spans="1:22" ht="13.5" customHeight="1" x14ac:dyDescent="0.2">
      <c r="A9" s="56"/>
      <c r="B9" s="826" t="s">
        <v>69</v>
      </c>
      <c r="C9" s="827"/>
      <c r="D9" s="827"/>
      <c r="E9" s="827"/>
      <c r="F9" s="827"/>
      <c r="G9" s="827"/>
      <c r="H9" s="3"/>
      <c r="I9" s="826" t="s">
        <v>70</v>
      </c>
      <c r="J9" s="826"/>
      <c r="K9" s="826"/>
      <c r="L9" s="826"/>
      <c r="M9" s="826"/>
      <c r="N9" s="826"/>
      <c r="O9" s="826"/>
      <c r="P9" s="826"/>
      <c r="Q9" s="826"/>
      <c r="R9" s="57"/>
      <c r="S9" s="25"/>
    </row>
    <row r="10" spans="1:22" ht="11.25" customHeight="1" x14ac:dyDescent="0.2">
      <c r="A10" s="56"/>
      <c r="B10" s="831" t="s">
        <v>58</v>
      </c>
      <c r="C10" s="832"/>
      <c r="D10" s="832"/>
      <c r="E10" s="832"/>
      <c r="F10" s="832"/>
      <c r="G10" s="832"/>
      <c r="H10" s="63"/>
      <c r="I10" s="64" t="s">
        <v>250</v>
      </c>
      <c r="J10" s="65"/>
      <c r="K10" s="65"/>
      <c r="L10" s="65"/>
      <c r="M10" s="64"/>
      <c r="N10" s="64"/>
      <c r="O10" s="64"/>
      <c r="P10" s="64"/>
      <c r="Q10" s="64"/>
      <c r="R10" s="57"/>
      <c r="S10" s="25"/>
    </row>
    <row r="11" spans="1:22" ht="11.25" customHeight="1" x14ac:dyDescent="0.2">
      <c r="A11" s="56"/>
      <c r="B11" s="833" t="s">
        <v>11</v>
      </c>
      <c r="C11" s="814"/>
      <c r="D11" s="814"/>
      <c r="E11" s="814"/>
      <c r="F11" s="814"/>
      <c r="G11" s="814"/>
      <c r="H11" s="11"/>
      <c r="I11" s="52" t="s">
        <v>57</v>
      </c>
      <c r="J11" s="52"/>
      <c r="K11" s="52"/>
      <c r="L11" s="52"/>
      <c r="M11" s="52"/>
      <c r="N11" s="52"/>
      <c r="O11" s="52"/>
      <c r="P11" s="52"/>
      <c r="Q11" s="52"/>
      <c r="R11" s="57"/>
      <c r="S11" s="25"/>
    </row>
    <row r="12" spans="1:22" ht="11.25" customHeight="1" x14ac:dyDescent="0.2">
      <c r="A12" s="56"/>
      <c r="B12" s="815" t="s">
        <v>59</v>
      </c>
      <c r="C12" s="664"/>
      <c r="D12" s="664"/>
      <c r="E12" s="664"/>
      <c r="F12" s="664"/>
      <c r="G12" s="664"/>
      <c r="H12" s="3"/>
      <c r="I12" s="29"/>
      <c r="J12" s="29"/>
      <c r="K12" s="29"/>
      <c r="L12" s="29"/>
      <c r="M12" s="28"/>
      <c r="N12" s="28"/>
      <c r="O12" s="28"/>
      <c r="P12" s="28"/>
      <c r="Q12" s="28"/>
      <c r="R12" s="57"/>
      <c r="S12" s="25"/>
    </row>
    <row r="13" spans="1:22" ht="11.25" customHeight="1" x14ac:dyDescent="0.2">
      <c r="A13" s="56"/>
      <c r="B13" s="825" t="s">
        <v>71</v>
      </c>
      <c r="C13" s="617"/>
      <c r="D13" s="617"/>
      <c r="E13" s="617"/>
      <c r="F13" s="617"/>
      <c r="G13" s="617"/>
      <c r="H13" s="3"/>
      <c r="I13" s="815" t="s">
        <v>65</v>
      </c>
      <c r="J13" s="617"/>
      <c r="K13" s="617"/>
      <c r="L13" s="617"/>
      <c r="M13" s="617"/>
      <c r="N13" s="617"/>
      <c r="O13" s="617"/>
      <c r="P13" s="617"/>
      <c r="Q13" s="617"/>
      <c r="R13" s="57"/>
      <c r="S13" s="25"/>
    </row>
    <row r="14" spans="1:22" ht="11.25" customHeight="1" x14ac:dyDescent="0.2">
      <c r="A14" s="56"/>
      <c r="B14" s="617"/>
      <c r="C14" s="617"/>
      <c r="D14" s="617"/>
      <c r="E14" s="617"/>
      <c r="F14" s="617"/>
      <c r="G14" s="617"/>
      <c r="H14" s="3"/>
      <c r="I14" s="617"/>
      <c r="J14" s="617"/>
      <c r="K14" s="617"/>
      <c r="L14" s="617"/>
      <c r="M14" s="617"/>
      <c r="N14" s="617"/>
      <c r="O14" s="617"/>
      <c r="P14" s="617"/>
      <c r="Q14" s="617"/>
      <c r="R14" s="57"/>
      <c r="S14" s="25"/>
    </row>
    <row r="15" spans="1:22" ht="11.25" customHeight="1" x14ac:dyDescent="0.2">
      <c r="A15" s="56"/>
      <c r="B15" s="815" t="s">
        <v>36</v>
      </c>
      <c r="C15" s="617"/>
      <c r="D15" s="617"/>
      <c r="E15" s="617"/>
      <c r="F15" s="617"/>
      <c r="G15" s="617"/>
      <c r="H15" s="3"/>
      <c r="R15" s="57"/>
      <c r="S15" s="25"/>
    </row>
    <row r="16" spans="1:22" ht="11.25" customHeight="1" x14ac:dyDescent="0.2">
      <c r="A16" s="56"/>
      <c r="B16" s="617"/>
      <c r="C16" s="617"/>
      <c r="D16" s="617"/>
      <c r="E16" s="617"/>
      <c r="F16" s="617"/>
      <c r="G16" s="617"/>
      <c r="H16" s="3"/>
      <c r="R16" s="57"/>
      <c r="S16" s="25"/>
    </row>
    <row r="17" spans="1:19" ht="11.25" customHeight="1" x14ac:dyDescent="0.2">
      <c r="A17" s="56"/>
      <c r="B17" s="825" t="s">
        <v>61</v>
      </c>
      <c r="C17" s="617"/>
      <c r="D17" s="617"/>
      <c r="E17" s="617"/>
      <c r="F17" s="617"/>
      <c r="G17" s="617"/>
      <c r="H17" s="3"/>
      <c r="R17" s="57"/>
      <c r="S17" s="25"/>
    </row>
    <row r="18" spans="1:19" ht="11.25" customHeight="1" x14ac:dyDescent="0.2">
      <c r="A18" s="56"/>
      <c r="B18" s="617"/>
      <c r="C18" s="617"/>
      <c r="D18" s="617"/>
      <c r="E18" s="617"/>
      <c r="F18" s="617"/>
      <c r="G18" s="617"/>
      <c r="H18" s="3"/>
      <c r="I18" s="83" t="s">
        <v>66</v>
      </c>
      <c r="R18" s="57"/>
      <c r="S18" s="25"/>
    </row>
    <row r="19" spans="1:19" ht="11.25" customHeight="1" x14ac:dyDescent="0.2">
      <c r="A19" s="56"/>
      <c r="B19" s="825" t="s">
        <v>51</v>
      </c>
      <c r="C19" s="617"/>
      <c r="D19" s="617"/>
      <c r="E19" s="617"/>
      <c r="F19" s="617"/>
      <c r="G19" s="617"/>
      <c r="H19" s="3"/>
      <c r="R19" s="57"/>
      <c r="S19" s="25"/>
    </row>
    <row r="20" spans="1:19" ht="11.25" customHeight="1" x14ac:dyDescent="0.2">
      <c r="A20" s="56"/>
      <c r="B20" s="825" t="s">
        <v>24</v>
      </c>
      <c r="C20" s="617"/>
      <c r="D20" s="617"/>
      <c r="E20" s="617"/>
      <c r="F20" s="617"/>
      <c r="G20" s="617"/>
      <c r="H20" s="3"/>
      <c r="R20" s="57"/>
      <c r="S20" s="25"/>
    </row>
    <row r="21" spans="1:19" ht="11.25" customHeight="1" x14ac:dyDescent="0.2">
      <c r="A21" s="56"/>
      <c r="B21" s="815" t="s">
        <v>23</v>
      </c>
      <c r="C21" s="617"/>
      <c r="D21" s="617"/>
      <c r="E21" s="617"/>
      <c r="F21" s="617"/>
      <c r="G21" s="617"/>
      <c r="H21" s="3"/>
      <c r="R21" s="57"/>
      <c r="S21" s="25"/>
    </row>
    <row r="22" spans="1:19" ht="11.25" customHeight="1" x14ac:dyDescent="0.2">
      <c r="A22" s="56"/>
      <c r="B22" s="617"/>
      <c r="C22" s="617"/>
      <c r="D22" s="617"/>
      <c r="E22" s="617"/>
      <c r="F22" s="617"/>
      <c r="G22" s="617"/>
      <c r="H22" s="3"/>
      <c r="R22" s="57"/>
      <c r="S22" s="25"/>
    </row>
    <row r="23" spans="1:19" ht="11.25" customHeight="1" x14ac:dyDescent="0.2">
      <c r="A23" s="56"/>
      <c r="B23" s="815" t="s">
        <v>62</v>
      </c>
      <c r="C23" s="830"/>
      <c r="D23" s="830"/>
      <c r="E23" s="830"/>
      <c r="F23" s="830"/>
      <c r="G23" s="830"/>
      <c r="H23" s="3"/>
      <c r="I23" s="825" t="s">
        <v>86</v>
      </c>
      <c r="J23" s="825"/>
      <c r="K23" s="825"/>
      <c r="L23" s="825"/>
      <c r="M23" s="825"/>
      <c r="N23" s="825"/>
      <c r="O23" s="825"/>
      <c r="P23" s="825"/>
      <c r="Q23" s="825"/>
      <c r="R23" s="57"/>
      <c r="S23" s="25"/>
    </row>
    <row r="24" spans="1:19" ht="11.25" customHeight="1" x14ac:dyDescent="0.2">
      <c r="A24" s="56"/>
      <c r="B24" s="830"/>
      <c r="C24" s="830"/>
      <c r="D24" s="830"/>
      <c r="E24" s="830"/>
      <c r="F24" s="830"/>
      <c r="G24" s="830"/>
      <c r="H24" s="3"/>
      <c r="R24" s="57"/>
      <c r="S24" s="25"/>
    </row>
    <row r="25" spans="1:19" ht="11.25" customHeight="1" x14ac:dyDescent="0.2">
      <c r="A25" s="56"/>
      <c r="B25" s="815" t="s">
        <v>44</v>
      </c>
      <c r="C25" s="617"/>
      <c r="D25" s="617"/>
      <c r="E25" s="617"/>
      <c r="F25" s="617"/>
      <c r="G25" s="617"/>
      <c r="H25" s="3"/>
      <c r="R25" s="57"/>
      <c r="S25" s="25"/>
    </row>
    <row r="26" spans="1:19" ht="11.25" customHeight="1" x14ac:dyDescent="0.2">
      <c r="A26" s="56"/>
      <c r="B26" s="828" t="s">
        <v>106</v>
      </c>
      <c r="C26" s="828"/>
      <c r="D26" s="828"/>
      <c r="E26" s="828"/>
      <c r="F26" s="828"/>
      <c r="G26" s="828"/>
      <c r="R26" s="57"/>
      <c r="S26" s="25"/>
    </row>
    <row r="27" spans="1:19" ht="11.25" customHeight="1" x14ac:dyDescent="0.2">
      <c r="A27" s="56"/>
      <c r="B27" s="828"/>
      <c r="C27" s="828"/>
      <c r="D27" s="828"/>
      <c r="E27" s="828"/>
      <c r="F27" s="828"/>
      <c r="G27" s="828"/>
      <c r="I27" s="825" t="s">
        <v>117</v>
      </c>
      <c r="J27" s="617"/>
      <c r="K27" s="617"/>
      <c r="L27" s="617"/>
      <c r="M27" s="617"/>
      <c r="N27" s="617"/>
      <c r="O27" s="617"/>
      <c r="P27" s="617"/>
      <c r="Q27" s="617"/>
      <c r="R27" s="57"/>
      <c r="S27" s="25"/>
    </row>
    <row r="28" spans="1:19" ht="11.25" customHeight="1" x14ac:dyDescent="0.2">
      <c r="A28" s="56"/>
      <c r="B28" s="828" t="s">
        <v>107</v>
      </c>
      <c r="C28" s="828"/>
      <c r="D28" s="828"/>
      <c r="E28" s="828"/>
      <c r="F28" s="828"/>
      <c r="G28" s="828"/>
      <c r="R28" s="57"/>
      <c r="S28" s="25"/>
    </row>
    <row r="29" spans="1:19" ht="11.25" customHeight="1" x14ac:dyDescent="0.2">
      <c r="A29" s="56"/>
      <c r="B29" s="828"/>
      <c r="C29" s="828"/>
      <c r="D29" s="828"/>
      <c r="E29" s="828"/>
      <c r="F29" s="828"/>
      <c r="G29" s="828"/>
      <c r="R29" s="57"/>
      <c r="S29" s="25"/>
    </row>
    <row r="30" spans="1:19" ht="11.25" customHeight="1" x14ac:dyDescent="0.2">
      <c r="A30" s="56"/>
      <c r="B30" s="828" t="s">
        <v>108</v>
      </c>
      <c r="C30" s="828"/>
      <c r="D30" s="828"/>
      <c r="E30" s="828"/>
      <c r="F30" s="828"/>
      <c r="G30" s="828"/>
      <c r="R30" s="57"/>
      <c r="S30" s="25"/>
    </row>
    <row r="31" spans="1:19" ht="11.25" customHeight="1" x14ac:dyDescent="0.2">
      <c r="A31" s="56"/>
      <c r="B31" s="828"/>
      <c r="C31" s="828"/>
      <c r="D31" s="828"/>
      <c r="E31" s="828"/>
      <c r="F31" s="828"/>
      <c r="G31" s="828"/>
      <c r="I31" s="825" t="s">
        <v>249</v>
      </c>
      <c r="J31" s="617"/>
      <c r="K31" s="617"/>
      <c r="L31" s="617"/>
      <c r="M31" s="617"/>
      <c r="N31" s="617"/>
      <c r="O31" s="617"/>
      <c r="P31" s="617"/>
      <c r="Q31" s="617"/>
      <c r="R31" s="57"/>
      <c r="S31" s="25"/>
    </row>
    <row r="32" spans="1:19" ht="11.25" customHeight="1" x14ac:dyDescent="0.2">
      <c r="A32" s="56"/>
      <c r="B32" s="828" t="s">
        <v>109</v>
      </c>
      <c r="C32" s="828"/>
      <c r="D32" s="828"/>
      <c r="E32" s="828"/>
      <c r="F32" s="828"/>
      <c r="G32" s="828"/>
      <c r="R32" s="57"/>
      <c r="S32" s="25"/>
    </row>
    <row r="33" spans="1:19" ht="11.25" customHeight="1" x14ac:dyDescent="0.2">
      <c r="A33" s="56"/>
      <c r="B33" s="828"/>
      <c r="C33" s="828"/>
      <c r="D33" s="828"/>
      <c r="E33" s="828"/>
      <c r="F33" s="828"/>
      <c r="G33" s="828"/>
      <c r="R33" s="57"/>
      <c r="S33" s="25"/>
    </row>
    <row r="34" spans="1:19" ht="11.25" customHeight="1" x14ac:dyDescent="0.2">
      <c r="A34" s="56"/>
      <c r="B34" s="829"/>
      <c r="C34" s="829"/>
      <c r="D34" s="829"/>
      <c r="E34" s="829"/>
      <c r="F34" s="829"/>
      <c r="G34" s="829"/>
      <c r="R34" s="57"/>
      <c r="S34" s="25"/>
    </row>
    <row r="35" spans="1:19" ht="11.25" customHeight="1" x14ac:dyDescent="0.2">
      <c r="A35" s="56"/>
      <c r="B35" s="812" t="s">
        <v>63</v>
      </c>
      <c r="C35" s="834"/>
      <c r="D35" s="834"/>
      <c r="E35" s="834"/>
      <c r="F35" s="834"/>
      <c r="G35" s="834"/>
      <c r="H35" s="13"/>
      <c r="I35" s="821" t="s">
        <v>64</v>
      </c>
      <c r="J35" s="822"/>
      <c r="K35" s="822"/>
      <c r="L35" s="822"/>
      <c r="M35" s="822"/>
      <c r="N35" s="822"/>
      <c r="O35" s="822"/>
      <c r="P35" s="822"/>
      <c r="Q35" s="822"/>
      <c r="R35" s="57"/>
      <c r="S35" s="25"/>
    </row>
    <row r="36" spans="1:19" ht="11.25" customHeight="1" x14ac:dyDescent="0.2">
      <c r="A36" s="56"/>
      <c r="B36" s="835"/>
      <c r="C36" s="835"/>
      <c r="D36" s="835"/>
      <c r="E36" s="835"/>
      <c r="F36" s="835"/>
      <c r="G36" s="835"/>
      <c r="H36" s="3"/>
      <c r="I36" s="664"/>
      <c r="J36" s="664"/>
      <c r="K36" s="664"/>
      <c r="L36" s="664"/>
      <c r="M36" s="664"/>
      <c r="N36" s="664"/>
      <c r="O36" s="664"/>
      <c r="P36" s="664"/>
      <c r="Q36" s="664"/>
      <c r="R36" s="57"/>
      <c r="S36" s="25"/>
    </row>
    <row r="37" spans="1:19" ht="11.25" customHeight="1" x14ac:dyDescent="0.2">
      <c r="A37" s="56"/>
      <c r="B37" s="814"/>
      <c r="C37" s="814"/>
      <c r="D37" s="814"/>
      <c r="E37" s="814"/>
      <c r="F37" s="814"/>
      <c r="G37" s="814"/>
      <c r="H37" s="11"/>
      <c r="I37" s="820"/>
      <c r="J37" s="820"/>
      <c r="K37" s="820"/>
      <c r="L37" s="820"/>
      <c r="M37" s="820"/>
      <c r="N37" s="820"/>
      <c r="O37" s="820"/>
      <c r="P37" s="820"/>
      <c r="Q37" s="820"/>
      <c r="R37" s="57"/>
      <c r="S37" s="25"/>
    </row>
    <row r="38" spans="1:19" ht="11.25" customHeight="1" x14ac:dyDescent="0.2">
      <c r="A38" s="56"/>
      <c r="R38" s="57"/>
      <c r="S38" s="25"/>
    </row>
    <row r="39" spans="1:19" ht="11.25" customHeight="1" x14ac:dyDescent="0.2">
      <c r="A39" s="56"/>
      <c r="R39" s="57"/>
      <c r="S39" s="25"/>
    </row>
    <row r="40" spans="1:19" ht="11.25" customHeight="1" x14ac:dyDescent="0.2">
      <c r="A40" s="56"/>
      <c r="R40" s="57"/>
      <c r="S40" s="25"/>
    </row>
    <row r="41" spans="1:19" ht="11.25" customHeight="1" x14ac:dyDescent="0.2">
      <c r="A41" s="56"/>
      <c r="R41" s="57"/>
      <c r="S41" s="25"/>
    </row>
    <row r="42" spans="1:19" ht="10.5" customHeight="1" x14ac:dyDescent="0.2">
      <c r="A42" s="56"/>
      <c r="R42" s="57"/>
      <c r="S42" s="25"/>
    </row>
    <row r="43" spans="1:19" ht="16.5" customHeight="1" x14ac:dyDescent="0.2">
      <c r="A43" s="713"/>
      <c r="B43" s="817"/>
      <c r="C43" s="817"/>
      <c r="D43" s="817"/>
      <c r="E43" s="817"/>
      <c r="F43" s="817"/>
      <c r="G43" s="817"/>
      <c r="H43" s="817"/>
      <c r="I43" s="817"/>
      <c r="J43" s="817"/>
      <c r="K43" s="817"/>
      <c r="L43" s="817"/>
      <c r="M43" s="817"/>
      <c r="N43" s="817"/>
      <c r="O43" s="817"/>
      <c r="P43" s="817"/>
      <c r="Q43" s="817"/>
      <c r="R43" s="818"/>
      <c r="S43" s="25"/>
    </row>
    <row r="44" spans="1:19" ht="12" customHeight="1" thickBot="1" x14ac:dyDescent="0.25">
      <c r="A44" s="60"/>
      <c r="B44" s="61"/>
      <c r="C44" s="61"/>
      <c r="D44" s="61"/>
      <c r="E44" s="61"/>
      <c r="F44" s="61"/>
      <c r="G44" s="61"/>
      <c r="H44" s="46"/>
      <c r="I44" s="61"/>
      <c r="J44" s="61"/>
      <c r="K44" s="61"/>
      <c r="L44" s="61"/>
      <c r="M44" s="61"/>
      <c r="N44" s="61"/>
      <c r="O44" s="61"/>
      <c r="P44" s="61"/>
      <c r="Q44" s="61"/>
      <c r="R44" s="62"/>
      <c r="S44" s="25"/>
    </row>
    <row r="45" spans="1:19" ht="15" customHeight="1" x14ac:dyDescent="0.2">
      <c r="S45" s="25"/>
    </row>
    <row r="46" spans="1:19" ht="18.75" thickBot="1" x14ac:dyDescent="0.3">
      <c r="A46" s="48" t="s">
        <v>1</v>
      </c>
      <c r="B46" s="49"/>
      <c r="C46" s="49"/>
      <c r="D46" s="49"/>
      <c r="E46" s="49"/>
      <c r="F46" s="49"/>
      <c r="G46" s="49"/>
      <c r="H46" s="50"/>
      <c r="I46" s="49"/>
      <c r="J46" s="49"/>
      <c r="K46" s="49"/>
      <c r="L46" s="49"/>
      <c r="M46" s="49"/>
      <c r="N46" s="49"/>
      <c r="O46" s="49"/>
      <c r="P46" s="49"/>
      <c r="Q46" s="49"/>
      <c r="R46" s="6"/>
      <c r="S46" s="25"/>
    </row>
    <row r="47" spans="1:19" ht="11.25" customHeight="1" x14ac:dyDescent="0.2">
      <c r="A47" s="28"/>
      <c r="B47" s="28"/>
      <c r="S47" s="25"/>
    </row>
    <row r="48" spans="1:19" ht="21" customHeight="1" thickBot="1" x14ac:dyDescent="0.25">
      <c r="A48" s="27"/>
      <c r="B48" s="27"/>
      <c r="S48" s="25"/>
    </row>
    <row r="49" spans="1:22" ht="11.25" customHeight="1" x14ac:dyDescent="0.2">
      <c r="A49" s="53"/>
      <c r="B49" s="54"/>
      <c r="C49" s="54"/>
      <c r="D49" s="54"/>
      <c r="E49" s="54"/>
      <c r="F49" s="54"/>
      <c r="G49" s="54"/>
      <c r="H49" s="38"/>
      <c r="I49" s="54"/>
      <c r="J49" s="54"/>
      <c r="K49" s="54"/>
      <c r="L49" s="54"/>
      <c r="M49" s="54"/>
      <c r="N49" s="54"/>
      <c r="O49" s="54"/>
      <c r="P49" s="54"/>
      <c r="Q49" s="54"/>
      <c r="R49" s="55"/>
      <c r="S49" s="25"/>
    </row>
    <row r="50" spans="1:22" s="4" customFormat="1" ht="11.25" customHeight="1" x14ac:dyDescent="0.2">
      <c r="A50" s="58"/>
      <c r="B50" s="7"/>
      <c r="C50" s="8"/>
      <c r="D50" s="8"/>
      <c r="E50" s="8"/>
      <c r="F50" s="8"/>
      <c r="G50" s="8"/>
      <c r="H50" s="5"/>
      <c r="I50" s="8"/>
      <c r="J50" s="8"/>
      <c r="K50" s="8"/>
      <c r="L50" s="8"/>
      <c r="M50" s="7"/>
      <c r="N50" s="7"/>
      <c r="O50" s="7"/>
      <c r="P50" s="7"/>
      <c r="Q50" s="7"/>
      <c r="R50" s="59"/>
      <c r="S50" s="25"/>
      <c r="V50" s="1"/>
    </row>
    <row r="51" spans="1:22" ht="21" customHeight="1" x14ac:dyDescent="0.25">
      <c r="A51" s="56"/>
      <c r="B51" s="12" t="s">
        <v>56</v>
      </c>
      <c r="C51" s="52"/>
      <c r="D51" s="52"/>
      <c r="E51" s="52"/>
      <c r="F51" s="52"/>
      <c r="G51" s="52"/>
      <c r="H51" s="11"/>
      <c r="I51" s="52"/>
      <c r="J51" s="52"/>
      <c r="K51" s="52"/>
      <c r="L51" s="52"/>
      <c r="M51" s="52"/>
      <c r="N51" s="52"/>
      <c r="O51" s="52"/>
      <c r="P51" s="52"/>
      <c r="Q51" s="52"/>
      <c r="R51" s="57"/>
      <c r="S51" s="26"/>
    </row>
    <row r="52" spans="1:22" ht="9" customHeight="1" x14ac:dyDescent="0.25">
      <c r="A52" s="56"/>
      <c r="B52" s="16"/>
      <c r="C52" s="51"/>
      <c r="D52" s="51"/>
      <c r="E52" s="51"/>
      <c r="F52" s="51"/>
      <c r="G52" s="51"/>
      <c r="H52" s="3"/>
      <c r="I52" s="51"/>
      <c r="J52" s="51"/>
      <c r="K52" s="51"/>
      <c r="L52" s="51"/>
      <c r="M52" s="51"/>
      <c r="N52" s="51"/>
      <c r="O52" s="51"/>
      <c r="P52" s="51"/>
      <c r="Q52" s="51"/>
      <c r="R52" s="57"/>
      <c r="S52" s="25"/>
    </row>
    <row r="53" spans="1:22" ht="13.5" customHeight="1" x14ac:dyDescent="0.2">
      <c r="A53" s="56"/>
      <c r="B53" s="826" t="s">
        <v>69</v>
      </c>
      <c r="C53" s="827"/>
      <c r="D53" s="827"/>
      <c r="E53" s="827"/>
      <c r="F53" s="827"/>
      <c r="G53" s="827"/>
      <c r="H53" s="3"/>
      <c r="I53" s="826" t="s">
        <v>70</v>
      </c>
      <c r="J53" s="826"/>
      <c r="K53" s="826"/>
      <c r="L53" s="826"/>
      <c r="M53" s="826"/>
      <c r="N53" s="826"/>
      <c r="O53" s="826"/>
      <c r="P53" s="826"/>
      <c r="Q53" s="826"/>
      <c r="R53" s="57"/>
      <c r="S53" s="25"/>
    </row>
    <row r="54" spans="1:22" ht="11.25" customHeight="1" x14ac:dyDescent="0.2">
      <c r="A54" s="56"/>
      <c r="B54" s="812" t="s">
        <v>47</v>
      </c>
      <c r="C54" s="813"/>
      <c r="D54" s="813"/>
      <c r="E54" s="813"/>
      <c r="F54" s="813"/>
      <c r="G54" s="813"/>
      <c r="H54" s="13"/>
      <c r="I54" s="812" t="s">
        <v>114</v>
      </c>
      <c r="J54" s="813"/>
      <c r="K54" s="813"/>
      <c r="L54" s="813"/>
      <c r="M54" s="813"/>
      <c r="N54" s="813"/>
      <c r="O54" s="813"/>
      <c r="P54" s="813"/>
      <c r="Q54" s="813"/>
      <c r="R54" s="57"/>
      <c r="S54" s="25"/>
    </row>
    <row r="55" spans="1:22" ht="11.25" customHeight="1" x14ac:dyDescent="0.2">
      <c r="A55" s="56"/>
      <c r="B55" s="814"/>
      <c r="C55" s="814"/>
      <c r="D55" s="814"/>
      <c r="E55" s="814"/>
      <c r="F55" s="814"/>
      <c r="G55" s="814"/>
      <c r="H55" s="11"/>
      <c r="I55" s="814"/>
      <c r="J55" s="814"/>
      <c r="K55" s="814"/>
      <c r="L55" s="814"/>
      <c r="M55" s="814"/>
      <c r="N55" s="814"/>
      <c r="O55" s="814"/>
      <c r="P55" s="814"/>
      <c r="Q55" s="814"/>
      <c r="R55" s="57"/>
      <c r="S55" s="25"/>
    </row>
    <row r="56" spans="1:22" ht="11.25" customHeight="1" x14ac:dyDescent="0.2">
      <c r="A56" s="56"/>
      <c r="B56" s="821" t="s">
        <v>76</v>
      </c>
      <c r="C56" s="824"/>
      <c r="D56" s="824"/>
      <c r="E56" s="824"/>
      <c r="F56" s="824"/>
      <c r="G56" s="824"/>
      <c r="H56" s="13"/>
      <c r="I56" s="815" t="s">
        <v>67</v>
      </c>
      <c r="J56" s="823"/>
      <c r="K56" s="823"/>
      <c r="L56" s="823"/>
      <c r="M56" s="823"/>
      <c r="N56" s="823"/>
      <c r="O56" s="823"/>
      <c r="P56" s="823"/>
      <c r="Q56" s="823"/>
      <c r="R56" s="57"/>
      <c r="S56" s="25"/>
    </row>
    <row r="57" spans="1:22" ht="11.25" customHeight="1" x14ac:dyDescent="0.2">
      <c r="A57" s="56"/>
      <c r="B57" s="815" t="s">
        <v>116</v>
      </c>
      <c r="C57" s="816"/>
      <c r="D57" s="816"/>
      <c r="E57" s="816"/>
      <c r="F57" s="816"/>
      <c r="G57" s="816"/>
      <c r="H57" s="3"/>
      <c r="I57" s="823"/>
      <c r="J57" s="823"/>
      <c r="K57" s="823"/>
      <c r="L57" s="823"/>
      <c r="M57" s="823"/>
      <c r="N57" s="823"/>
      <c r="O57" s="823"/>
      <c r="P57" s="823"/>
      <c r="Q57" s="823"/>
      <c r="R57" s="57"/>
      <c r="S57" s="25"/>
    </row>
    <row r="58" spans="1:22" ht="11.25" customHeight="1" x14ac:dyDescent="0.2">
      <c r="A58" s="56"/>
      <c r="B58" s="815" t="s">
        <v>77</v>
      </c>
      <c r="C58" s="816"/>
      <c r="D58" s="816"/>
      <c r="E58" s="816"/>
      <c r="F58" s="816"/>
      <c r="G58" s="816"/>
      <c r="H58" s="3"/>
      <c r="I58" s="5"/>
      <c r="J58" s="5"/>
      <c r="K58" s="5"/>
      <c r="L58" s="5"/>
      <c r="M58" s="5"/>
      <c r="N58" s="5"/>
      <c r="O58" s="5"/>
      <c r="P58" s="5"/>
      <c r="Q58" s="5"/>
      <c r="R58" s="57"/>
      <c r="S58" s="25"/>
    </row>
    <row r="59" spans="1:22" ht="11.25" customHeight="1" x14ac:dyDescent="0.2">
      <c r="A59" s="56"/>
      <c r="B59" s="816"/>
      <c r="C59" s="816"/>
      <c r="D59" s="816"/>
      <c r="E59" s="816"/>
      <c r="F59" s="816"/>
      <c r="G59" s="816"/>
      <c r="H59" s="3"/>
      <c r="I59" s="815" t="s">
        <v>68</v>
      </c>
      <c r="J59" s="823"/>
      <c r="K59" s="823"/>
      <c r="L59" s="823"/>
      <c r="M59" s="823"/>
      <c r="N59" s="823"/>
      <c r="O59" s="823"/>
      <c r="P59" s="823"/>
      <c r="Q59" s="823"/>
      <c r="R59" s="57"/>
      <c r="S59" s="25"/>
    </row>
    <row r="60" spans="1:22" ht="11.25" customHeight="1" x14ac:dyDescent="0.2">
      <c r="A60" s="56"/>
      <c r="B60" s="815" t="s">
        <v>78</v>
      </c>
      <c r="C60" s="816"/>
      <c r="D60" s="816"/>
      <c r="E60" s="816"/>
      <c r="F60" s="816"/>
      <c r="G60" s="816"/>
      <c r="H60" s="15"/>
      <c r="I60" s="823"/>
      <c r="J60" s="823"/>
      <c r="K60" s="823"/>
      <c r="L60" s="823"/>
      <c r="M60" s="823"/>
      <c r="N60" s="823"/>
      <c r="O60" s="823"/>
      <c r="P60" s="823"/>
      <c r="Q60" s="823"/>
      <c r="R60" s="57"/>
      <c r="S60" s="25"/>
    </row>
    <row r="61" spans="1:22" ht="11.25" customHeight="1" x14ac:dyDescent="0.2">
      <c r="A61" s="56"/>
      <c r="B61" s="816"/>
      <c r="C61" s="816"/>
      <c r="D61" s="816"/>
      <c r="E61" s="816"/>
      <c r="F61" s="816"/>
      <c r="G61" s="816"/>
      <c r="H61" s="15"/>
      <c r="I61" s="5"/>
      <c r="J61" s="5"/>
      <c r="K61" s="5"/>
      <c r="L61" s="5"/>
      <c r="M61" s="5"/>
      <c r="N61" s="5"/>
      <c r="O61" s="5"/>
      <c r="P61" s="5"/>
      <c r="Q61" s="5"/>
      <c r="R61" s="57"/>
      <c r="S61" s="25"/>
    </row>
    <row r="62" spans="1:22" ht="11.25" customHeight="1" x14ac:dyDescent="0.2">
      <c r="A62" s="56"/>
      <c r="B62" s="815" t="s">
        <v>87</v>
      </c>
      <c r="C62" s="816"/>
      <c r="D62" s="816"/>
      <c r="E62" s="816"/>
      <c r="F62" s="816"/>
      <c r="G62" s="816"/>
      <c r="H62" s="3"/>
      <c r="I62" s="83" t="s">
        <v>88</v>
      </c>
      <c r="J62" s="83"/>
      <c r="K62" s="83"/>
      <c r="L62" s="83"/>
      <c r="M62" s="83"/>
      <c r="N62" s="83"/>
      <c r="O62" s="83"/>
      <c r="P62" s="83"/>
      <c r="Q62" s="83"/>
      <c r="R62" s="57"/>
      <c r="S62" s="25"/>
    </row>
    <row r="63" spans="1:22" ht="11.25" customHeight="1" x14ac:dyDescent="0.2">
      <c r="A63" s="56"/>
      <c r="B63" s="816"/>
      <c r="C63" s="816"/>
      <c r="D63" s="816"/>
      <c r="E63" s="816"/>
      <c r="F63" s="816"/>
      <c r="G63" s="816"/>
      <c r="H63" s="3"/>
      <c r="J63" s="83"/>
      <c r="K63" s="83"/>
      <c r="L63" s="83"/>
      <c r="M63" s="83"/>
      <c r="N63" s="83"/>
      <c r="O63" s="83"/>
      <c r="P63" s="83"/>
      <c r="Q63" s="83"/>
      <c r="R63" s="57"/>
      <c r="S63" s="25"/>
    </row>
    <row r="64" spans="1:22" ht="11.25" customHeight="1" x14ac:dyDescent="0.2">
      <c r="A64" s="56"/>
      <c r="B64" s="28" t="s">
        <v>110</v>
      </c>
      <c r="C64" s="28"/>
      <c r="D64" s="28"/>
      <c r="E64" s="28"/>
      <c r="F64" s="28"/>
      <c r="G64" s="28"/>
      <c r="H64" s="28"/>
      <c r="I64" s="5"/>
      <c r="J64" s="5"/>
      <c r="K64" s="5"/>
      <c r="L64" s="5"/>
      <c r="M64" s="5"/>
      <c r="N64" s="5"/>
      <c r="O64" s="5"/>
      <c r="P64" s="5"/>
      <c r="Q64" s="5"/>
      <c r="R64" s="57"/>
      <c r="S64" s="25"/>
    </row>
    <row r="65" spans="1:19" ht="11.25" customHeight="1" x14ac:dyDescent="0.2">
      <c r="A65" s="56"/>
      <c r="B65" s="819" t="s">
        <v>98</v>
      </c>
      <c r="C65" s="819"/>
      <c r="D65" s="819"/>
      <c r="E65" s="819"/>
      <c r="F65" s="819"/>
      <c r="G65" s="819"/>
      <c r="H65" s="6"/>
      <c r="I65" s="83" t="s">
        <v>115</v>
      </c>
      <c r="J65" s="83"/>
      <c r="K65" s="83"/>
      <c r="L65" s="83"/>
      <c r="M65" s="83"/>
      <c r="N65" s="83"/>
      <c r="O65" s="83"/>
      <c r="P65" s="83"/>
      <c r="Q65" s="83"/>
      <c r="R65" s="57"/>
      <c r="S65" s="25"/>
    </row>
    <row r="66" spans="1:19" ht="11.25" customHeight="1" x14ac:dyDescent="0.2">
      <c r="A66" s="56"/>
      <c r="B66" s="819"/>
      <c r="C66" s="819"/>
      <c r="D66" s="819"/>
      <c r="E66" s="819"/>
      <c r="F66" s="819"/>
      <c r="G66" s="819"/>
      <c r="H66" s="6"/>
      <c r="I66" s="397"/>
      <c r="J66" s="397"/>
      <c r="K66" s="397"/>
      <c r="L66" s="397"/>
      <c r="M66" s="397"/>
      <c r="N66" s="397"/>
      <c r="O66" s="397"/>
      <c r="P66" s="397"/>
      <c r="Q66" s="397"/>
      <c r="R66" s="57"/>
      <c r="S66" s="25"/>
    </row>
    <row r="67" spans="1:19" ht="11.25" customHeight="1" x14ac:dyDescent="0.2">
      <c r="A67" s="56"/>
      <c r="B67" s="819" t="s">
        <v>99</v>
      </c>
      <c r="C67" s="664"/>
      <c r="D67" s="664"/>
      <c r="E67" s="664"/>
      <c r="F67" s="664"/>
      <c r="G67" s="664"/>
      <c r="H67" s="28"/>
      <c r="I67" s="397"/>
      <c r="J67" s="397"/>
      <c r="K67" s="397"/>
      <c r="L67" s="397"/>
      <c r="M67" s="397"/>
      <c r="N67" s="397"/>
      <c r="O67" s="397"/>
      <c r="P67" s="397"/>
      <c r="Q67" s="397"/>
      <c r="R67" s="57"/>
      <c r="S67" s="25"/>
    </row>
    <row r="68" spans="1:19" ht="11.25" customHeight="1" x14ac:dyDescent="0.2">
      <c r="A68" s="56"/>
      <c r="B68" s="664"/>
      <c r="C68" s="664"/>
      <c r="D68" s="664"/>
      <c r="E68" s="664"/>
      <c r="F68" s="664"/>
      <c r="G68" s="664"/>
      <c r="H68" s="28"/>
      <c r="I68" s="83" t="s">
        <v>251</v>
      </c>
      <c r="J68" s="83"/>
      <c r="K68" s="83"/>
      <c r="L68" s="83"/>
      <c r="M68" s="83"/>
      <c r="N68" s="83"/>
      <c r="O68" s="83"/>
      <c r="P68" s="83"/>
      <c r="Q68" s="83"/>
      <c r="R68" s="57"/>
      <c r="S68" s="25"/>
    </row>
    <row r="69" spans="1:19" ht="11.25" customHeight="1" x14ac:dyDescent="0.2">
      <c r="A69" s="56"/>
      <c r="B69" s="815" t="s">
        <v>103</v>
      </c>
      <c r="C69" s="664"/>
      <c r="D69" s="664"/>
      <c r="E69" s="664"/>
      <c r="F69" s="664"/>
      <c r="G69" s="664"/>
      <c r="H69" s="28"/>
      <c r="I69" s="6"/>
      <c r="J69" s="83"/>
      <c r="K69" s="83"/>
      <c r="L69" s="83"/>
      <c r="M69" s="83"/>
      <c r="N69" s="83"/>
      <c r="O69" s="83"/>
      <c r="P69" s="83"/>
      <c r="Q69" s="83"/>
      <c r="R69" s="57"/>
      <c r="S69" s="25"/>
    </row>
    <row r="70" spans="1:19" ht="11.25" customHeight="1" x14ac:dyDescent="0.2">
      <c r="A70" s="56"/>
      <c r="B70" s="820"/>
      <c r="C70" s="820"/>
      <c r="D70" s="820"/>
      <c r="E70" s="820"/>
      <c r="F70" s="820"/>
      <c r="G70" s="820"/>
      <c r="H70" s="82"/>
      <c r="I70" s="29"/>
      <c r="J70" s="80"/>
      <c r="K70" s="80"/>
      <c r="L70" s="80"/>
      <c r="M70" s="80"/>
      <c r="N70" s="80"/>
      <c r="O70" s="80"/>
      <c r="P70" s="80"/>
      <c r="Q70" s="80"/>
      <c r="R70" s="57"/>
      <c r="S70" s="25"/>
    </row>
    <row r="71" spans="1:19" ht="11.25" customHeight="1" x14ac:dyDescent="0.2">
      <c r="A71" s="56"/>
      <c r="B71" s="821" t="s">
        <v>100</v>
      </c>
      <c r="C71" s="822"/>
      <c r="D71" s="822"/>
      <c r="E71" s="822"/>
      <c r="F71" s="822"/>
      <c r="G71" s="822"/>
      <c r="H71" s="13"/>
      <c r="I71" s="812" t="s">
        <v>111</v>
      </c>
      <c r="J71" s="813"/>
      <c r="K71" s="813"/>
      <c r="L71" s="813"/>
      <c r="M71" s="813"/>
      <c r="N71" s="813"/>
      <c r="O71" s="813"/>
      <c r="P71" s="813"/>
      <c r="Q71" s="813"/>
      <c r="R71" s="57"/>
      <c r="S71" s="25"/>
    </row>
    <row r="72" spans="1:19" ht="11.25" customHeight="1" x14ac:dyDescent="0.2">
      <c r="A72" s="56"/>
      <c r="B72" s="820"/>
      <c r="C72" s="820"/>
      <c r="D72" s="820"/>
      <c r="E72" s="820"/>
      <c r="F72" s="820"/>
      <c r="G72" s="820"/>
      <c r="H72" s="81"/>
      <c r="I72" s="814"/>
      <c r="J72" s="814"/>
      <c r="K72" s="814"/>
      <c r="L72" s="814"/>
      <c r="M72" s="814"/>
      <c r="N72" s="814"/>
      <c r="O72" s="814"/>
      <c r="P72" s="814"/>
      <c r="Q72" s="814"/>
      <c r="R72" s="57"/>
      <c r="S72" s="25"/>
    </row>
    <row r="73" spans="1:19" ht="11.25" customHeight="1" x14ac:dyDescent="0.2">
      <c r="A73" s="56"/>
      <c r="B73" s="447"/>
      <c r="C73" s="447"/>
      <c r="D73" s="447"/>
      <c r="E73" s="447"/>
      <c r="F73" s="447"/>
      <c r="G73" s="447"/>
      <c r="H73" s="447"/>
      <c r="I73" s="448"/>
      <c r="J73" s="447"/>
      <c r="K73" s="447"/>
      <c r="L73" s="447"/>
      <c r="M73" s="447"/>
      <c r="N73" s="447"/>
      <c r="O73" s="447"/>
      <c r="P73" s="447"/>
      <c r="Q73" s="447"/>
      <c r="R73" s="57"/>
      <c r="S73" s="25"/>
    </row>
    <row r="74" spans="1:19" ht="11.25" customHeight="1" x14ac:dyDescent="0.2">
      <c r="A74" s="56"/>
      <c r="B74" s="178"/>
      <c r="C74" s="435"/>
      <c r="D74" s="435"/>
      <c r="E74" s="435"/>
      <c r="F74" s="435"/>
      <c r="G74" s="435"/>
      <c r="H74" s="449"/>
      <c r="I74" s="450"/>
      <c r="J74" s="451"/>
      <c r="K74" s="451"/>
      <c r="L74" s="451"/>
      <c r="M74" s="451"/>
      <c r="N74" s="451"/>
      <c r="O74" s="451"/>
      <c r="P74" s="451"/>
      <c r="Q74" s="451"/>
      <c r="R74" s="57"/>
      <c r="S74" s="25"/>
    </row>
    <row r="75" spans="1:19" ht="11.25" customHeight="1" x14ac:dyDescent="0.2">
      <c r="A75" s="56"/>
      <c r="B75" s="435"/>
      <c r="C75" s="435"/>
      <c r="D75" s="435"/>
      <c r="E75" s="435"/>
      <c r="F75" s="435"/>
      <c r="G75" s="435"/>
      <c r="H75" s="190"/>
      <c r="I75" s="451"/>
      <c r="J75" s="451"/>
      <c r="K75" s="451"/>
      <c r="L75" s="451"/>
      <c r="M75" s="451"/>
      <c r="N75" s="451"/>
      <c r="O75" s="451"/>
      <c r="P75" s="451"/>
      <c r="Q75" s="451"/>
      <c r="R75" s="57"/>
      <c r="S75" s="25"/>
    </row>
    <row r="76" spans="1:19" ht="11.25" customHeight="1" x14ac:dyDescent="0.2">
      <c r="A76" s="56"/>
      <c r="B76" s="452"/>
      <c r="C76" s="435"/>
      <c r="D76" s="435"/>
      <c r="E76" s="435"/>
      <c r="F76" s="435"/>
      <c r="G76" s="435"/>
      <c r="H76" s="449"/>
      <c r="I76" s="450"/>
      <c r="J76" s="451"/>
      <c r="K76" s="451"/>
      <c r="L76" s="451"/>
      <c r="M76" s="451"/>
      <c r="N76" s="451"/>
      <c r="O76" s="451"/>
      <c r="P76" s="451"/>
      <c r="Q76" s="451"/>
      <c r="R76" s="57"/>
      <c r="S76" s="25"/>
    </row>
    <row r="77" spans="1:19" ht="11.25" customHeight="1" x14ac:dyDescent="0.2">
      <c r="A77" s="56"/>
      <c r="B77" s="435"/>
      <c r="C77" s="435"/>
      <c r="D77" s="435"/>
      <c r="E77" s="435"/>
      <c r="F77" s="435"/>
      <c r="G77" s="435"/>
      <c r="H77" s="190"/>
      <c r="I77" s="451"/>
      <c r="J77" s="451"/>
      <c r="K77" s="451"/>
      <c r="L77" s="451"/>
      <c r="M77" s="451"/>
      <c r="N77" s="451"/>
      <c r="O77" s="451"/>
      <c r="P77" s="451"/>
      <c r="Q77" s="451"/>
      <c r="R77" s="57"/>
      <c r="S77" s="25"/>
    </row>
    <row r="78" spans="1:19" ht="11.25" customHeight="1" x14ac:dyDescent="0.2">
      <c r="A78" s="56"/>
      <c r="B78" s="190"/>
      <c r="C78" s="190"/>
      <c r="D78" s="190"/>
      <c r="E78" s="190"/>
      <c r="F78" s="190"/>
      <c r="G78" s="190"/>
      <c r="H78" s="190"/>
      <c r="I78" s="190"/>
      <c r="J78" s="190"/>
      <c r="K78" s="190"/>
      <c r="L78" s="190"/>
      <c r="M78" s="190"/>
      <c r="N78" s="190"/>
      <c r="O78" s="190"/>
      <c r="P78" s="190"/>
      <c r="Q78" s="190"/>
      <c r="R78" s="57"/>
      <c r="S78" s="25"/>
    </row>
    <row r="79" spans="1:19" ht="11.25" customHeight="1" x14ac:dyDescent="0.2">
      <c r="A79" s="56"/>
      <c r="B79" s="453"/>
      <c r="C79" s="435"/>
      <c r="D79" s="435"/>
      <c r="E79" s="435"/>
      <c r="F79" s="435"/>
      <c r="G79" s="435"/>
      <c r="H79" s="435"/>
      <c r="I79" s="435"/>
      <c r="J79" s="435"/>
      <c r="K79" s="435"/>
      <c r="L79" s="435"/>
      <c r="M79" s="435"/>
      <c r="N79" s="435"/>
      <c r="O79" s="435"/>
      <c r="P79" s="435"/>
      <c r="Q79" s="435"/>
      <c r="R79" s="57"/>
      <c r="S79" s="25"/>
    </row>
    <row r="80" spans="1:19" ht="11.25" customHeight="1" x14ac:dyDescent="0.2">
      <c r="A80" s="56"/>
      <c r="B80" s="67"/>
      <c r="C80" s="14"/>
      <c r="D80" s="66"/>
      <c r="E80" s="28"/>
      <c r="F80" s="28"/>
      <c r="G80" s="28"/>
      <c r="H80" s="3"/>
      <c r="I80" s="29"/>
      <c r="J80" s="29"/>
      <c r="K80" s="29"/>
      <c r="L80" s="29"/>
      <c r="M80" s="28"/>
      <c r="N80" s="28"/>
      <c r="O80" s="28"/>
      <c r="P80" s="28"/>
      <c r="Q80" s="28"/>
      <c r="R80" s="57"/>
      <c r="S80" s="25"/>
    </row>
    <row r="81" spans="1:32" ht="11.25" customHeight="1" x14ac:dyDescent="0.2">
      <c r="A81" s="56"/>
      <c r="B81" s="67"/>
      <c r="R81" s="57"/>
      <c r="S81" s="25"/>
    </row>
    <row r="82" spans="1:32" ht="11.25" customHeight="1" x14ac:dyDescent="0.2">
      <c r="A82" s="56"/>
      <c r="R82" s="57"/>
      <c r="S82" s="25"/>
    </row>
    <row r="83" spans="1:32" ht="11.25" customHeight="1" x14ac:dyDescent="0.2">
      <c r="A83" s="56"/>
      <c r="R83" s="57"/>
      <c r="S83" s="25"/>
    </row>
    <row r="84" spans="1:32" ht="11.25" customHeight="1" x14ac:dyDescent="0.2">
      <c r="A84" s="56"/>
      <c r="R84" s="57"/>
      <c r="S84" s="25"/>
    </row>
    <row r="85" spans="1:32" ht="11.25" customHeight="1" x14ac:dyDescent="0.2">
      <c r="A85" s="56"/>
      <c r="R85" s="57"/>
      <c r="S85" s="25"/>
    </row>
    <row r="86" spans="1:32" ht="10.5" customHeight="1" x14ac:dyDescent="0.2">
      <c r="A86" s="56"/>
      <c r="B86" s="27"/>
      <c r="C86" s="27"/>
      <c r="D86" s="27"/>
      <c r="E86" s="27"/>
      <c r="F86" s="27"/>
      <c r="G86" s="27"/>
      <c r="H86" s="27"/>
      <c r="I86" s="27"/>
      <c r="J86" s="27"/>
      <c r="K86" s="27"/>
      <c r="L86" s="27"/>
      <c r="M86" s="27"/>
      <c r="N86" s="27"/>
      <c r="O86" s="27"/>
      <c r="P86" s="27"/>
      <c r="Q86" s="27"/>
      <c r="R86" s="57"/>
      <c r="S86" s="25"/>
    </row>
    <row r="87" spans="1:32" ht="16.5" customHeight="1" x14ac:dyDescent="0.2">
      <c r="A87" s="713"/>
      <c r="B87" s="817"/>
      <c r="C87" s="817"/>
      <c r="D87" s="817"/>
      <c r="E87" s="817"/>
      <c r="F87" s="817"/>
      <c r="G87" s="817"/>
      <c r="H87" s="817"/>
      <c r="I87" s="817"/>
      <c r="J87" s="817"/>
      <c r="K87" s="817"/>
      <c r="L87" s="817"/>
      <c r="M87" s="817"/>
      <c r="N87" s="817"/>
      <c r="O87" s="817"/>
      <c r="P87" s="817"/>
      <c r="Q87" s="817"/>
      <c r="R87" s="818"/>
      <c r="S87" s="25"/>
    </row>
    <row r="88" spans="1:32" ht="12" customHeight="1" thickBot="1" x14ac:dyDescent="0.25">
      <c r="A88" s="60"/>
      <c r="B88" s="61"/>
      <c r="C88" s="61"/>
      <c r="D88" s="61"/>
      <c r="E88" s="61"/>
      <c r="F88" s="61"/>
      <c r="G88" s="61"/>
      <c r="H88" s="46"/>
      <c r="I88" s="61"/>
      <c r="J88" s="61"/>
      <c r="K88" s="61"/>
      <c r="L88" s="61"/>
      <c r="M88" s="61"/>
      <c r="N88" s="61"/>
      <c r="O88" s="61"/>
      <c r="P88" s="61"/>
      <c r="Q88" s="61"/>
      <c r="R88" s="62"/>
      <c r="S88" s="25"/>
    </row>
    <row r="89" spans="1:32" s="91" customFormat="1" ht="11.25" customHeight="1" x14ac:dyDescent="0.2">
      <c r="H89" s="85"/>
      <c r="S89" s="148"/>
      <c r="T89" s="149"/>
      <c r="U89" s="149"/>
      <c r="V89" s="149"/>
      <c r="W89" s="149"/>
      <c r="X89" s="149"/>
      <c r="Y89" s="149"/>
      <c r="Z89" s="149"/>
      <c r="AA89" s="150"/>
      <c r="AB89" s="149"/>
      <c r="AC89" s="149"/>
    </row>
    <row r="90" spans="1:32" s="91" customFormat="1" ht="11.25" customHeight="1" x14ac:dyDescent="0.2">
      <c r="A90" s="90"/>
      <c r="B90" s="90"/>
      <c r="C90" s="90"/>
      <c r="D90" s="90"/>
      <c r="E90" s="90"/>
      <c r="H90" s="85"/>
      <c r="S90" s="148"/>
      <c r="T90" s="149"/>
      <c r="U90" s="149"/>
      <c r="V90" s="149"/>
      <c r="W90" s="149"/>
      <c r="X90" s="149"/>
      <c r="Y90" s="149"/>
      <c r="Z90" s="149"/>
      <c r="AA90" s="150"/>
      <c r="AB90" s="149"/>
      <c r="AC90" s="149"/>
    </row>
    <row r="91" spans="1:32" s="91" customFormat="1" ht="11.25" customHeight="1" x14ac:dyDescent="0.2">
      <c r="A91" s="90"/>
      <c r="B91" s="662" t="s">
        <v>121</v>
      </c>
      <c r="C91" s="411"/>
      <c r="D91" s="102"/>
      <c r="E91" s="102"/>
      <c r="F91" s="90"/>
      <c r="H91" s="85"/>
      <c r="S91" s="148"/>
      <c r="T91" s="149"/>
      <c r="U91" s="149"/>
      <c r="V91" s="149"/>
      <c r="W91" s="149"/>
      <c r="X91" s="149"/>
      <c r="Y91" s="149"/>
      <c r="Z91" s="149"/>
      <c r="AA91" s="150"/>
      <c r="AB91" s="149"/>
      <c r="AC91" s="149"/>
    </row>
    <row r="92" spans="1:32" s="91" customFormat="1" ht="11.25" customHeight="1" x14ac:dyDescent="0.2">
      <c r="A92" s="90"/>
      <c r="B92" s="663"/>
      <c r="C92" s="412"/>
      <c r="D92" s="90"/>
      <c r="E92" s="90"/>
      <c r="F92" s="90"/>
      <c r="H92" s="85"/>
      <c r="S92" s="148"/>
      <c r="T92" s="149"/>
      <c r="U92" s="149"/>
      <c r="V92" s="149"/>
      <c r="W92" s="149"/>
      <c r="X92" s="149"/>
      <c r="Y92" s="149"/>
      <c r="Z92" s="149"/>
      <c r="AA92" s="150"/>
      <c r="AB92" s="149"/>
      <c r="AC92" s="149"/>
    </row>
    <row r="93" spans="1:32" s="91" customFormat="1" ht="11.25" customHeight="1" x14ac:dyDescent="0.2">
      <c r="A93" s="90"/>
      <c r="B93" s="653" t="s">
        <v>122</v>
      </c>
      <c r="C93" s="653"/>
      <c r="D93" s="654"/>
      <c r="E93" s="654"/>
      <c r="F93" s="654"/>
      <c r="H93" s="85"/>
      <c r="S93" s="148"/>
      <c r="T93" s="149"/>
      <c r="U93" s="149"/>
      <c r="V93" s="149"/>
      <c r="W93" s="149"/>
      <c r="X93" s="149"/>
      <c r="Y93" s="149"/>
      <c r="Z93" s="149"/>
      <c r="AA93" s="150"/>
      <c r="AB93" s="149"/>
      <c r="AC93" s="149"/>
    </row>
    <row r="94" spans="1:32" s="91" customFormat="1" ht="11.25" customHeight="1" x14ac:dyDescent="0.2">
      <c r="A94" s="90"/>
      <c r="B94" s="653"/>
      <c r="C94" s="653"/>
      <c r="D94" s="654"/>
      <c r="E94" s="654"/>
      <c r="F94" s="654"/>
      <c r="H94" s="85"/>
      <c r="S94" s="148"/>
      <c r="T94" s="149"/>
      <c r="U94" s="149"/>
      <c r="V94" s="149"/>
      <c r="W94" s="149"/>
      <c r="X94" s="149"/>
      <c r="Y94" s="149"/>
      <c r="Z94" s="149"/>
      <c r="AA94" s="150"/>
      <c r="AB94" s="149"/>
      <c r="AC94" s="149"/>
      <c r="AD94" s="142"/>
      <c r="AE94" s="142"/>
      <c r="AF94" s="142"/>
    </row>
    <row r="95" spans="1:32" s="91" customFormat="1" ht="11.25" customHeight="1" x14ac:dyDescent="0.2">
      <c r="A95" s="90"/>
      <c r="B95" s="653" t="s">
        <v>28</v>
      </c>
      <c r="C95" s="653"/>
      <c r="D95" s="654"/>
      <c r="E95" s="654"/>
      <c r="F95" s="654"/>
      <c r="H95" s="85"/>
      <c r="S95" s="148"/>
      <c r="T95" s="149"/>
      <c r="U95" s="149"/>
      <c r="V95" s="149"/>
      <c r="W95" s="149"/>
      <c r="X95" s="149"/>
      <c r="Y95" s="149"/>
      <c r="Z95" s="149"/>
      <c r="AA95" s="150"/>
      <c r="AB95" s="149"/>
      <c r="AC95" s="149"/>
    </row>
    <row r="96" spans="1:32" s="91" customFormat="1" ht="11.25" customHeight="1" x14ac:dyDescent="0.2">
      <c r="A96" s="90"/>
      <c r="B96" s="653"/>
      <c r="C96" s="653"/>
      <c r="D96" s="654"/>
      <c r="E96" s="654"/>
      <c r="F96" s="654"/>
      <c r="H96" s="85"/>
      <c r="S96" s="148"/>
      <c r="T96" s="149"/>
      <c r="U96" s="149"/>
      <c r="V96" s="149"/>
      <c r="W96" s="149"/>
      <c r="X96" s="149"/>
      <c r="Y96" s="149"/>
      <c r="Z96" s="149"/>
      <c r="AA96" s="150"/>
      <c r="AB96" s="149"/>
      <c r="AC96" s="149"/>
    </row>
    <row r="97" spans="1:29" s="91" customFormat="1" ht="11.25" customHeight="1" x14ac:dyDescent="0.2">
      <c r="A97" s="90"/>
      <c r="B97" s="653" t="s">
        <v>29</v>
      </c>
      <c r="C97" s="653"/>
      <c r="D97" s="654"/>
      <c r="E97" s="654"/>
      <c r="F97" s="654"/>
      <c r="H97" s="85"/>
      <c r="S97" s="148"/>
      <c r="T97" s="149"/>
      <c r="U97" s="149"/>
      <c r="V97" s="149"/>
      <c r="W97" s="149"/>
      <c r="X97" s="149"/>
      <c r="Y97" s="149"/>
      <c r="Z97" s="149"/>
      <c r="AA97" s="150"/>
      <c r="AB97" s="149"/>
      <c r="AC97" s="149"/>
    </row>
    <row r="98" spans="1:29" s="91" customFormat="1" ht="11.25" customHeight="1" x14ac:dyDescent="0.2">
      <c r="A98" s="90"/>
      <c r="B98" s="653"/>
      <c r="C98" s="653"/>
      <c r="D98" s="654"/>
      <c r="E98" s="654"/>
      <c r="F98" s="654"/>
      <c r="H98" s="85"/>
      <c r="S98" s="148"/>
      <c r="T98" s="149"/>
      <c r="U98" s="149"/>
      <c r="V98" s="149"/>
      <c r="W98" s="149"/>
      <c r="X98" s="149"/>
      <c r="Y98" s="149"/>
      <c r="Z98" s="149"/>
      <c r="AA98" s="150"/>
      <c r="AB98" s="149"/>
      <c r="AC98" s="149"/>
    </row>
    <row r="99" spans="1:29" s="91" customFormat="1" ht="11.25" customHeight="1" x14ac:dyDescent="0.2">
      <c r="A99" s="90"/>
      <c r="B99" s="653" t="s">
        <v>151</v>
      </c>
      <c r="C99" s="653"/>
      <c r="D99" s="654"/>
      <c r="E99" s="654"/>
      <c r="F99" s="654"/>
      <c r="H99" s="85"/>
      <c r="S99" s="148"/>
      <c r="T99" s="149"/>
      <c r="U99" s="149"/>
      <c r="V99" s="149"/>
      <c r="W99" s="149"/>
      <c r="X99" s="149"/>
      <c r="Y99" s="149"/>
      <c r="Z99" s="149"/>
      <c r="AA99" s="150"/>
      <c r="AB99" s="149"/>
      <c r="AC99" s="149"/>
    </row>
    <row r="100" spans="1:29" s="91" customFormat="1" ht="11.25" customHeight="1" x14ac:dyDescent="0.2">
      <c r="A100" s="90"/>
      <c r="B100" s="653"/>
      <c r="C100" s="653"/>
      <c r="D100" s="654"/>
      <c r="E100" s="654"/>
      <c r="F100" s="654"/>
      <c r="H100" s="85"/>
      <c r="S100" s="148"/>
      <c r="T100" s="149"/>
      <c r="U100" s="149"/>
      <c r="V100" s="149"/>
      <c r="W100" s="149"/>
      <c r="X100" s="149"/>
      <c r="Y100" s="149"/>
      <c r="Z100" s="149"/>
      <c r="AA100" s="150"/>
      <c r="AB100" s="149"/>
      <c r="AC100" s="149"/>
    </row>
    <row r="101" spans="1:29" s="91" customFormat="1" ht="11.25" customHeight="1" x14ac:dyDescent="0.2">
      <c r="A101" s="90"/>
      <c r="B101" s="653" t="s">
        <v>41</v>
      </c>
      <c r="C101" s="653"/>
      <c r="D101" s="654"/>
      <c r="E101" s="654"/>
      <c r="F101" s="654"/>
      <c r="H101" s="85"/>
      <c r="S101" s="148"/>
      <c r="T101" s="149"/>
      <c r="U101" s="149"/>
      <c r="V101" s="149"/>
      <c r="W101" s="149"/>
      <c r="X101" s="149"/>
      <c r="Y101" s="149"/>
      <c r="Z101" s="149"/>
      <c r="AA101" s="150"/>
      <c r="AB101" s="149"/>
      <c r="AC101" s="149"/>
    </row>
    <row r="102" spans="1:29" s="91" customFormat="1" ht="11.25" customHeight="1" x14ac:dyDescent="0.2">
      <c r="A102" s="90"/>
      <c r="B102" s="653"/>
      <c r="C102" s="653"/>
      <c r="D102" s="654"/>
      <c r="E102" s="654"/>
      <c r="F102" s="654"/>
      <c r="H102" s="85"/>
      <c r="S102" s="148"/>
      <c r="T102" s="149"/>
      <c r="U102" s="149"/>
      <c r="V102" s="149"/>
      <c r="W102" s="149"/>
      <c r="X102" s="149"/>
      <c r="Y102" s="149"/>
      <c r="Z102" s="149"/>
      <c r="AA102" s="150"/>
      <c r="AB102" s="149"/>
      <c r="AC102" s="149"/>
    </row>
    <row r="103" spans="1:29" s="91" customFormat="1" ht="11.25" customHeight="1" x14ac:dyDescent="0.2">
      <c r="A103" s="90"/>
      <c r="B103" s="653" t="s">
        <v>35</v>
      </c>
      <c r="C103" s="653"/>
      <c r="D103" s="654"/>
      <c r="E103" s="654"/>
      <c r="F103" s="654"/>
      <c r="H103" s="85"/>
      <c r="S103" s="148"/>
      <c r="T103" s="149"/>
      <c r="U103" s="149"/>
      <c r="V103" s="149"/>
      <c r="W103" s="149"/>
      <c r="X103" s="149"/>
      <c r="Y103" s="149"/>
      <c r="Z103" s="149"/>
      <c r="AA103" s="150"/>
      <c r="AB103" s="149"/>
      <c r="AC103" s="149"/>
    </row>
    <row r="104" spans="1:29" s="91" customFormat="1" ht="11.25" customHeight="1" x14ac:dyDescent="0.2">
      <c r="A104" s="90"/>
      <c r="B104" s="653"/>
      <c r="C104" s="653"/>
      <c r="D104" s="654"/>
      <c r="E104" s="654"/>
      <c r="F104" s="654"/>
      <c r="H104" s="85"/>
      <c r="S104" s="148"/>
      <c r="T104" s="149"/>
      <c r="U104" s="149"/>
      <c r="V104" s="149"/>
      <c r="W104" s="149"/>
      <c r="X104" s="149"/>
      <c r="Y104" s="149"/>
      <c r="Z104" s="149"/>
      <c r="AA104" s="150"/>
      <c r="AB104" s="149"/>
      <c r="AC104" s="149"/>
    </row>
    <row r="105" spans="1:29" s="91" customFormat="1" ht="11.25" customHeight="1" x14ac:dyDescent="0.2">
      <c r="A105" s="90"/>
      <c r="B105" s="653" t="s">
        <v>54</v>
      </c>
      <c r="C105" s="653"/>
      <c r="D105" s="654"/>
      <c r="E105" s="654"/>
      <c r="F105" s="654"/>
      <c r="H105" s="85"/>
      <c r="S105" s="148"/>
      <c r="T105" s="149"/>
      <c r="U105" s="149"/>
      <c r="V105" s="149"/>
      <c r="W105" s="149"/>
      <c r="X105" s="149"/>
      <c r="Y105" s="149"/>
      <c r="Z105" s="149"/>
      <c r="AA105" s="150"/>
      <c r="AB105" s="149"/>
      <c r="AC105" s="149"/>
    </row>
    <row r="106" spans="1:29" s="91" customFormat="1" ht="11.25" customHeight="1" x14ac:dyDescent="0.2">
      <c r="A106" s="90"/>
      <c r="B106" s="653"/>
      <c r="C106" s="653"/>
      <c r="D106" s="654"/>
      <c r="E106" s="654"/>
      <c r="F106" s="654"/>
      <c r="H106" s="85"/>
      <c r="S106" s="148"/>
      <c r="T106" s="149"/>
      <c r="U106" s="149"/>
      <c r="V106" s="149"/>
      <c r="W106" s="149"/>
      <c r="X106" s="149"/>
      <c r="Y106" s="149"/>
      <c r="Z106" s="149"/>
      <c r="AA106" s="150"/>
      <c r="AB106" s="149"/>
      <c r="AC106" s="149"/>
    </row>
    <row r="107" spans="1:29" s="91" customFormat="1" ht="11.25" customHeight="1" x14ac:dyDescent="0.2">
      <c r="A107" s="90"/>
      <c r="B107" s="653" t="s">
        <v>30</v>
      </c>
      <c r="C107" s="653"/>
      <c r="D107" s="654"/>
      <c r="E107" s="654"/>
      <c r="F107" s="654"/>
      <c r="H107" s="85"/>
      <c r="S107" s="148"/>
      <c r="T107" s="149"/>
      <c r="U107" s="149"/>
      <c r="V107" s="149"/>
      <c r="W107" s="149"/>
      <c r="X107" s="149"/>
      <c r="Y107" s="149"/>
      <c r="Z107" s="149"/>
      <c r="AA107" s="150"/>
      <c r="AB107" s="149"/>
      <c r="AC107" s="149"/>
    </row>
    <row r="108" spans="1:29" s="91" customFormat="1" ht="11.25" customHeight="1" x14ac:dyDescent="0.2">
      <c r="A108" s="90"/>
      <c r="B108" s="653"/>
      <c r="C108" s="653"/>
      <c r="D108" s="654"/>
      <c r="E108" s="654"/>
      <c r="F108" s="654"/>
      <c r="H108" s="85"/>
      <c r="S108" s="148"/>
      <c r="T108" s="149"/>
      <c r="U108" s="149"/>
      <c r="V108" s="149"/>
      <c r="W108" s="149"/>
      <c r="X108" s="149"/>
      <c r="Y108" s="149"/>
      <c r="Z108" s="149"/>
      <c r="AA108" s="150"/>
      <c r="AB108" s="149"/>
      <c r="AC108" s="149"/>
    </row>
    <row r="109" spans="1:29" s="91" customFormat="1" ht="11.25" customHeight="1" x14ac:dyDescent="0.2">
      <c r="A109" s="90"/>
      <c r="B109" s="653" t="s">
        <v>31</v>
      </c>
      <c r="C109" s="653"/>
      <c r="D109" s="664"/>
      <c r="E109" s="664"/>
      <c r="F109" s="664"/>
      <c r="G109" s="617"/>
      <c r="H109" s="85"/>
      <c r="S109" s="148"/>
      <c r="T109" s="149"/>
      <c r="U109" s="149"/>
      <c r="V109" s="149"/>
      <c r="W109" s="149"/>
      <c r="X109" s="149"/>
      <c r="Y109" s="149"/>
      <c r="Z109" s="149"/>
      <c r="AA109" s="150"/>
      <c r="AB109" s="149"/>
      <c r="AC109" s="149"/>
    </row>
    <row r="110" spans="1:29" s="91" customFormat="1" ht="11.25" customHeight="1" x14ac:dyDescent="0.2">
      <c r="A110" s="90"/>
      <c r="B110" s="664"/>
      <c r="C110" s="664"/>
      <c r="D110" s="664"/>
      <c r="E110" s="664"/>
      <c r="F110" s="664"/>
      <c r="G110" s="617"/>
      <c r="H110" s="85"/>
      <c r="S110" s="148"/>
      <c r="T110" s="149"/>
      <c r="U110" s="149"/>
      <c r="V110" s="149"/>
      <c r="W110" s="149"/>
      <c r="X110" s="149"/>
      <c r="Y110" s="149"/>
      <c r="Z110" s="149"/>
      <c r="AA110" s="150"/>
      <c r="AB110" s="149"/>
      <c r="AC110" s="149"/>
    </row>
    <row r="111" spans="1:29" s="91" customFormat="1" ht="11.25" customHeight="1" x14ac:dyDescent="0.2">
      <c r="A111" s="90"/>
      <c r="B111" s="653" t="s">
        <v>32</v>
      </c>
      <c r="C111" s="653"/>
      <c r="D111" s="654"/>
      <c r="E111" s="654"/>
      <c r="F111" s="654"/>
      <c r="H111" s="85"/>
      <c r="S111" s="148"/>
      <c r="T111" s="149"/>
      <c r="U111" s="149"/>
      <c r="V111" s="149"/>
      <c r="W111" s="149"/>
      <c r="X111" s="149"/>
      <c r="Y111" s="149"/>
      <c r="Z111" s="149"/>
      <c r="AA111" s="150"/>
      <c r="AB111" s="149"/>
      <c r="AC111" s="149"/>
    </row>
    <row r="112" spans="1:29" s="91" customFormat="1" ht="11.25" customHeight="1" x14ac:dyDescent="0.2">
      <c r="A112" s="90"/>
      <c r="B112" s="653"/>
      <c r="C112" s="653"/>
      <c r="D112" s="654"/>
      <c r="E112" s="654"/>
      <c r="F112" s="654"/>
      <c r="H112" s="85"/>
      <c r="S112" s="148"/>
      <c r="T112" s="149"/>
      <c r="U112" s="149"/>
      <c r="V112" s="149"/>
      <c r="W112" s="149"/>
      <c r="X112" s="149"/>
      <c r="Y112" s="149"/>
      <c r="Z112" s="149"/>
      <c r="AA112" s="150"/>
      <c r="AB112" s="149"/>
      <c r="AC112" s="149"/>
    </row>
    <row r="113" spans="1:29" s="91" customFormat="1" ht="11.25" customHeight="1" x14ac:dyDescent="0.2">
      <c r="A113" s="90"/>
      <c r="B113" s="653" t="s">
        <v>55</v>
      </c>
      <c r="C113" s="653"/>
      <c r="D113" s="654"/>
      <c r="E113" s="654"/>
      <c r="F113" s="654"/>
      <c r="H113" s="85"/>
      <c r="S113" s="148"/>
      <c r="T113" s="149"/>
      <c r="U113" s="149"/>
      <c r="V113" s="149"/>
      <c r="W113" s="149"/>
      <c r="X113" s="149"/>
      <c r="Y113" s="149"/>
      <c r="Z113" s="149"/>
      <c r="AA113" s="150"/>
      <c r="AB113" s="149"/>
      <c r="AC113" s="149"/>
    </row>
    <row r="114" spans="1:29" s="91" customFormat="1" ht="11.25" customHeight="1" x14ac:dyDescent="0.2">
      <c r="A114" s="90"/>
      <c r="B114" s="653"/>
      <c r="C114" s="653"/>
      <c r="D114" s="654"/>
      <c r="E114" s="654"/>
      <c r="F114" s="654"/>
      <c r="H114" s="85"/>
      <c r="S114" s="148"/>
      <c r="T114" s="149"/>
      <c r="U114" s="149"/>
      <c r="V114" s="149"/>
      <c r="W114" s="149"/>
      <c r="X114" s="149"/>
      <c r="Y114" s="149"/>
      <c r="Z114" s="149"/>
      <c r="AA114" s="150"/>
      <c r="AB114" s="149"/>
      <c r="AC114" s="149"/>
    </row>
    <row r="115" spans="1:29" s="91" customFormat="1" ht="11.25" customHeight="1" x14ac:dyDescent="0.2">
      <c r="A115" s="90"/>
      <c r="B115" s="653" t="s">
        <v>33</v>
      </c>
      <c r="C115" s="653"/>
      <c r="D115" s="654"/>
      <c r="E115" s="654"/>
      <c r="F115" s="654"/>
      <c r="H115" s="85"/>
      <c r="S115" s="148"/>
      <c r="T115" s="149"/>
      <c r="U115" s="149"/>
      <c r="V115" s="149"/>
      <c r="W115" s="149"/>
      <c r="X115" s="149"/>
      <c r="Y115" s="149"/>
      <c r="Z115" s="149"/>
      <c r="AA115" s="150"/>
      <c r="AB115" s="149"/>
      <c r="AC115" s="149"/>
    </row>
    <row r="116" spans="1:29" s="91" customFormat="1" ht="11.25" customHeight="1" x14ac:dyDescent="0.2">
      <c r="A116" s="90"/>
      <c r="B116" s="653"/>
      <c r="C116" s="653"/>
      <c r="D116" s="654"/>
      <c r="E116" s="654"/>
      <c r="F116" s="654"/>
      <c r="H116" s="85"/>
      <c r="S116" s="148"/>
      <c r="T116" s="149"/>
      <c r="U116" s="149"/>
      <c r="V116" s="149"/>
      <c r="W116" s="149"/>
      <c r="X116" s="149"/>
      <c r="Y116" s="149"/>
      <c r="Z116" s="149"/>
      <c r="AA116" s="150"/>
      <c r="AB116" s="149"/>
      <c r="AC116" s="149"/>
    </row>
    <row r="117" spans="1:29" s="91" customFormat="1" ht="11.25" customHeight="1" x14ac:dyDescent="0.2">
      <c r="A117" s="90"/>
      <c r="B117" s="653" t="s">
        <v>126</v>
      </c>
      <c r="C117" s="653"/>
      <c r="D117" s="654"/>
      <c r="E117" s="654"/>
      <c r="F117" s="654"/>
      <c r="H117" s="85"/>
      <c r="S117" s="148"/>
      <c r="T117" s="149"/>
      <c r="U117" s="149"/>
      <c r="V117" s="149"/>
      <c r="W117" s="149"/>
      <c r="X117" s="149"/>
      <c r="Y117" s="149"/>
      <c r="Z117" s="149"/>
      <c r="AA117" s="150"/>
      <c r="AB117" s="149"/>
      <c r="AC117" s="149"/>
    </row>
    <row r="118" spans="1:29" s="91" customFormat="1" ht="11.25" customHeight="1" x14ac:dyDescent="0.2">
      <c r="B118" s="653"/>
      <c r="C118" s="653"/>
      <c r="D118" s="654"/>
      <c r="E118" s="654"/>
      <c r="F118" s="654"/>
      <c r="H118" s="85"/>
      <c r="S118" s="148"/>
      <c r="T118" s="149"/>
      <c r="U118" s="149"/>
      <c r="V118" s="149"/>
      <c r="W118" s="149"/>
      <c r="X118" s="149"/>
      <c r="Y118" s="149"/>
      <c r="Z118" s="149"/>
      <c r="AA118" s="150"/>
      <c r="AB118" s="149"/>
      <c r="AC118" s="149"/>
    </row>
    <row r="119" spans="1:29" s="91" customFormat="1" ht="11.25" hidden="1" customHeight="1" x14ac:dyDescent="0.2">
      <c r="B119" s="653" t="s">
        <v>104</v>
      </c>
      <c r="C119" s="653"/>
      <c r="D119" s="654"/>
      <c r="E119" s="654"/>
      <c r="F119" s="654"/>
    </row>
    <row r="120" spans="1:29" s="91" customFormat="1" ht="11.25" hidden="1" customHeight="1" x14ac:dyDescent="0.2">
      <c r="B120" s="653"/>
      <c r="C120" s="653"/>
      <c r="D120" s="654"/>
      <c r="E120" s="654"/>
      <c r="F120" s="654"/>
    </row>
    <row r="121" spans="1:29" ht="11.25" hidden="1" customHeight="1" x14ac:dyDescent="0.2">
      <c r="B121" s="653" t="s">
        <v>105</v>
      </c>
      <c r="C121" s="653"/>
      <c r="D121" s="654"/>
      <c r="E121" s="654"/>
      <c r="F121" s="654"/>
      <c r="G121" s="91"/>
    </row>
    <row r="122" spans="1:29" ht="11.25" hidden="1" customHeight="1" x14ac:dyDescent="0.2">
      <c r="B122" s="653"/>
      <c r="C122" s="653"/>
      <c r="D122" s="654"/>
      <c r="E122" s="654"/>
      <c r="F122" s="654"/>
      <c r="G122" s="91"/>
    </row>
    <row r="123" spans="1:29" ht="11.25" customHeight="1" x14ac:dyDescent="0.2">
      <c r="B123" s="653" t="s">
        <v>56</v>
      </c>
      <c r="C123" s="653"/>
      <c r="D123" s="654"/>
      <c r="E123" s="654"/>
      <c r="F123" s="654"/>
      <c r="G123" s="84"/>
    </row>
    <row r="124" spans="1:29" ht="11.25" customHeight="1" x14ac:dyDescent="0.2">
      <c r="B124" s="653"/>
      <c r="C124" s="653"/>
      <c r="D124" s="654"/>
      <c r="E124" s="654"/>
      <c r="F124" s="654"/>
      <c r="G124" s="27"/>
    </row>
  </sheetData>
  <sheetProtection sheet="1" objects="1" scenarios="1"/>
  <mergeCells count="58">
    <mergeCell ref="B9:G9"/>
    <mergeCell ref="I9:Q9"/>
    <mergeCell ref="B13:G14"/>
    <mergeCell ref="I27:Q27"/>
    <mergeCell ref="I35:Q37"/>
    <mergeCell ref="B19:G19"/>
    <mergeCell ref="B20:G20"/>
    <mergeCell ref="I13:Q14"/>
    <mergeCell ref="B21:G22"/>
    <mergeCell ref="B23:G24"/>
    <mergeCell ref="I31:Q31"/>
    <mergeCell ref="B10:G10"/>
    <mergeCell ref="B15:G16"/>
    <mergeCell ref="B12:G12"/>
    <mergeCell ref="B11:G11"/>
    <mergeCell ref="B35:G37"/>
    <mergeCell ref="B17:G18"/>
    <mergeCell ref="B53:G53"/>
    <mergeCell ref="B32:G34"/>
    <mergeCell ref="B28:G29"/>
    <mergeCell ref="B30:G31"/>
    <mergeCell ref="B26:G27"/>
    <mergeCell ref="B25:G25"/>
    <mergeCell ref="A43:R43"/>
    <mergeCell ref="I53:Q53"/>
    <mergeCell ref="I23:Q23"/>
    <mergeCell ref="B95:F96"/>
    <mergeCell ref="B97:F98"/>
    <mergeCell ref="B54:G55"/>
    <mergeCell ref="B62:G63"/>
    <mergeCell ref="B58:G59"/>
    <mergeCell ref="A87:R87"/>
    <mergeCell ref="I54:Q55"/>
    <mergeCell ref="B60:G61"/>
    <mergeCell ref="B65:G66"/>
    <mergeCell ref="B67:G68"/>
    <mergeCell ref="B69:G70"/>
    <mergeCell ref="B71:G72"/>
    <mergeCell ref="I56:Q57"/>
    <mergeCell ref="B57:G57"/>
    <mergeCell ref="I59:Q60"/>
    <mergeCell ref="B56:G56"/>
    <mergeCell ref="I71:Q72"/>
    <mergeCell ref="B99:F100"/>
    <mergeCell ref="B123:F124"/>
    <mergeCell ref="B107:F108"/>
    <mergeCell ref="B109:G110"/>
    <mergeCell ref="B111:F112"/>
    <mergeCell ref="B113:F114"/>
    <mergeCell ref="B115:F116"/>
    <mergeCell ref="B117:F118"/>
    <mergeCell ref="B119:F120"/>
    <mergeCell ref="B121:F122"/>
    <mergeCell ref="B101:F102"/>
    <mergeCell ref="B103:F104"/>
    <mergeCell ref="B105:F106"/>
    <mergeCell ref="B91:B92"/>
    <mergeCell ref="B93:F94"/>
  </mergeCells>
  <phoneticPr fontId="3" type="noConversion"/>
  <hyperlinks>
    <hyperlink ref="B93:B94" location="Coverage!A1" display="Participating LA's"/>
    <hyperlink ref="B117:B118" location="Adoption!A1" display="Adoption"/>
    <hyperlink ref="B115:B116" location="'Looked After Children'!A1" display="Looked After Children"/>
    <hyperlink ref="B113:B114" location="'Court Applications'!A1" display="Court Applications"/>
    <hyperlink ref="B111:B112" location="'Child Protection Plans'!A1" display="Child Protection Plans"/>
    <hyperlink ref="B109:B110" location="'Initial CP Conferences'!A1" display="Initial Child Protection Conferences"/>
    <hyperlink ref="B107:B108" location="'Section 47 Enquiries'!A1" display="Section 47 Enquiries"/>
    <hyperlink ref="B105:B106" location="'Children in Need'!A1" display="Children in Need"/>
    <hyperlink ref="B103:B104" location="Assessments!A1" display="Assessments"/>
    <hyperlink ref="B101:B102" location="'Re-referrals'!A1" display="Re-referrals"/>
    <hyperlink ref="B97:B98" location="Referrals!A1" display="Referrals"/>
    <hyperlink ref="B95:B96" location="Population!A1" display="Population"/>
    <hyperlink ref="B117:F118" location="Adoption_RO_SGO!A1" display="Adoption &amp; RO/SGO"/>
    <hyperlink ref="B121:B122" location="Adoption!A1" display="Adoption"/>
    <hyperlink ref="B119:B120" location="Adoption!A1" display="Adoption"/>
    <hyperlink ref="B119:F120" location="Ofsted!A1" display="Ofsted"/>
    <hyperlink ref="B121:F122" location="Education!A1" display="Education"/>
    <hyperlink ref="B123:B124" location="Adoption!A1" display="Adoption"/>
    <hyperlink ref="B123:F124" location="Sources!A1" display="Sources"/>
    <hyperlink ref="B99:F100"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39"/>
  </sheetPr>
  <dimension ref="A1:R143"/>
  <sheetViews>
    <sheetView showRowColHeaders="0" zoomScaleNormal="100" workbookViewId="0"/>
  </sheetViews>
  <sheetFormatPr defaultRowHeight="11.25" customHeight="1" x14ac:dyDescent="0.2"/>
  <cols>
    <col min="1" max="1" width="4" style="184" customWidth="1"/>
    <col min="2" max="2" width="21.85546875" style="184" customWidth="1"/>
    <col min="3" max="3" width="2.85546875" style="184" customWidth="1"/>
    <col min="4" max="4" width="83.5703125" style="184" customWidth="1"/>
    <col min="5" max="5" width="10.28515625" style="184" customWidth="1"/>
    <col min="6" max="6" width="5.7109375" style="184" customWidth="1"/>
    <col min="7" max="7" width="5.7109375" style="180" customWidth="1"/>
    <col min="8" max="8" width="3.85546875" style="184" customWidth="1"/>
    <col min="9" max="9" width="9.140625" style="184"/>
    <col min="10" max="10" width="12.140625" style="184" hidden="1" customWidth="1"/>
    <col min="11" max="11" width="9.140625" style="184"/>
    <col min="12" max="12" width="12.140625" style="184" bestFit="1" customWidth="1"/>
    <col min="13" max="16384" width="9.140625" style="184"/>
  </cols>
  <sheetData>
    <row r="1" spans="1:11" ht="15" customHeight="1" x14ac:dyDescent="0.2">
      <c r="A1" s="183"/>
      <c r="I1" s="641"/>
      <c r="J1" s="642"/>
      <c r="K1" s="642"/>
    </row>
    <row r="2" spans="1:11" ht="18.75" thickBot="1" x14ac:dyDescent="0.3">
      <c r="A2" s="185" t="s">
        <v>1</v>
      </c>
      <c r="B2" s="186"/>
      <c r="C2" s="186"/>
      <c r="D2" s="186"/>
      <c r="E2" s="186"/>
      <c r="F2" s="186"/>
      <c r="G2" s="186"/>
      <c r="H2" s="178"/>
      <c r="I2" s="641"/>
      <c r="J2" s="642"/>
      <c r="K2" s="642"/>
    </row>
    <row r="3" spans="1:11" ht="11.25" customHeight="1" x14ac:dyDescent="0.2">
      <c r="I3" s="642"/>
      <c r="J3" s="642"/>
      <c r="K3" s="642"/>
    </row>
    <row r="4" spans="1:11" ht="21" customHeight="1" thickBot="1" x14ac:dyDescent="0.25">
      <c r="I4" s="188"/>
    </row>
    <row r="5" spans="1:11" s="192" customFormat="1" ht="11.25" customHeight="1" x14ac:dyDescent="0.2">
      <c r="A5" s="223"/>
      <c r="B5" s="211"/>
      <c r="C5" s="211"/>
      <c r="D5" s="224"/>
      <c r="E5" s="224"/>
      <c r="F5" s="224"/>
      <c r="G5" s="224"/>
      <c r="H5" s="213"/>
    </row>
    <row r="6" spans="1:11" ht="11.25" customHeight="1" x14ac:dyDescent="0.2">
      <c r="A6" s="193"/>
      <c r="B6" s="634" t="s">
        <v>39</v>
      </c>
      <c r="C6" s="635"/>
      <c r="D6" s="635"/>
      <c r="E6" s="179"/>
      <c r="F6" s="179"/>
      <c r="G6" s="194"/>
      <c r="H6" s="195"/>
    </row>
    <row r="7" spans="1:11" ht="11.25" customHeight="1" x14ac:dyDescent="0.2">
      <c r="A7" s="193"/>
      <c r="B7" s="635"/>
      <c r="C7" s="635"/>
      <c r="D7" s="635"/>
      <c r="E7" s="179"/>
      <c r="F7" s="179"/>
      <c r="G7" s="190"/>
      <c r="H7" s="191"/>
    </row>
    <row r="8" spans="1:11" ht="11.25" customHeight="1" x14ac:dyDescent="0.2">
      <c r="A8" s="193"/>
      <c r="B8" s="636"/>
      <c r="C8" s="636"/>
      <c r="D8" s="636"/>
      <c r="E8" s="182"/>
      <c r="F8" s="182"/>
      <c r="G8" s="196"/>
      <c r="H8" s="197"/>
    </row>
    <row r="9" spans="1:11" ht="7.5" customHeight="1" x14ac:dyDescent="0.2">
      <c r="A9" s="193"/>
      <c r="B9" s="435"/>
      <c r="C9" s="435"/>
      <c r="D9" s="435"/>
      <c r="E9" s="454"/>
      <c r="F9" s="454"/>
      <c r="G9" s="455"/>
      <c r="H9" s="197"/>
    </row>
    <row r="10" spans="1:11" ht="11.25" customHeight="1" x14ac:dyDescent="0.2">
      <c r="A10" s="193"/>
      <c r="B10" s="647" t="s">
        <v>131</v>
      </c>
      <c r="C10" s="648"/>
      <c r="D10" s="648"/>
      <c r="E10" s="190"/>
      <c r="F10" s="190"/>
      <c r="G10" s="190"/>
      <c r="H10" s="191"/>
    </row>
    <row r="11" spans="1:11" ht="7.5" customHeight="1" thickBot="1" x14ac:dyDescent="0.25">
      <c r="A11" s="193"/>
      <c r="B11" s="433"/>
      <c r="C11" s="434"/>
      <c r="D11" s="434"/>
      <c r="E11" s="190"/>
      <c r="F11" s="190"/>
      <c r="G11" s="190"/>
      <c r="H11" s="191"/>
    </row>
    <row r="12" spans="1:11" ht="22.5" customHeight="1" thickBot="1" x14ac:dyDescent="0.25">
      <c r="A12" s="193"/>
      <c r="B12" s="645" t="s">
        <v>221</v>
      </c>
      <c r="C12" s="646"/>
      <c r="D12" s="178"/>
      <c r="E12" s="178"/>
      <c r="G12" s="178"/>
      <c r="H12" s="191"/>
      <c r="J12" s="184" t="s">
        <v>2</v>
      </c>
    </row>
    <row r="13" spans="1:11" s="180" customFormat="1" ht="11.25" customHeight="1" x14ac:dyDescent="0.2">
      <c r="A13" s="225"/>
      <c r="B13" s="187"/>
      <c r="C13" s="181"/>
      <c r="D13" s="181"/>
      <c r="E13" s="181"/>
      <c r="F13" s="201" t="s">
        <v>73</v>
      </c>
      <c r="G13" s="181"/>
      <c r="H13" s="191"/>
      <c r="J13" s="180" t="s">
        <v>84</v>
      </c>
    </row>
    <row r="14" spans="1:11" ht="11.25" customHeight="1" x14ac:dyDescent="0.2">
      <c r="A14" s="193"/>
      <c r="B14" s="643" t="s">
        <v>122</v>
      </c>
      <c r="C14" s="644"/>
      <c r="D14" s="178" t="s">
        <v>74</v>
      </c>
      <c r="E14" s="178"/>
      <c r="F14" s="198"/>
      <c r="G14" s="178"/>
      <c r="H14" s="199"/>
      <c r="J14" s="184" t="s">
        <v>13</v>
      </c>
    </row>
    <row r="15" spans="1:11" ht="9" customHeight="1" x14ac:dyDescent="0.2">
      <c r="A15" s="193"/>
      <c r="B15" s="651"/>
      <c r="C15" s="651"/>
      <c r="D15" s="178"/>
      <c r="E15" s="178"/>
      <c r="F15" s="198">
        <v>5</v>
      </c>
      <c r="G15" s="178"/>
      <c r="H15" s="199"/>
      <c r="J15" s="184" t="s">
        <v>6</v>
      </c>
    </row>
    <row r="16" spans="1:11" ht="9" customHeight="1" x14ac:dyDescent="0.2">
      <c r="A16" s="193"/>
      <c r="B16" s="652"/>
      <c r="C16" s="652"/>
      <c r="D16" s="200"/>
      <c r="E16" s="200"/>
      <c r="F16" s="201"/>
      <c r="G16" s="200"/>
      <c r="H16" s="191"/>
      <c r="J16" s="184" t="s">
        <v>7</v>
      </c>
    </row>
    <row r="17" spans="1:10" ht="11.25" customHeight="1" x14ac:dyDescent="0.2">
      <c r="A17" s="193"/>
      <c r="B17" s="644" t="s">
        <v>28</v>
      </c>
      <c r="C17" s="644"/>
      <c r="D17" s="178" t="s">
        <v>53</v>
      </c>
      <c r="E17" s="202"/>
      <c r="F17" s="203"/>
      <c r="G17" s="202"/>
      <c r="H17" s="199"/>
      <c r="J17" s="184" t="s">
        <v>9</v>
      </c>
    </row>
    <row r="18" spans="1:10" ht="9" customHeight="1" x14ac:dyDescent="0.2">
      <c r="A18" s="193"/>
      <c r="B18" s="651"/>
      <c r="C18" s="651"/>
      <c r="D18" s="178"/>
      <c r="E18" s="178"/>
      <c r="F18" s="198">
        <f>F15+1</f>
        <v>6</v>
      </c>
      <c r="G18" s="178"/>
      <c r="H18" s="199"/>
      <c r="J18" s="184" t="s">
        <v>3</v>
      </c>
    </row>
    <row r="19" spans="1:10" ht="9" customHeight="1" x14ac:dyDescent="0.2">
      <c r="A19" s="193"/>
      <c r="B19" s="651"/>
      <c r="C19" s="651"/>
      <c r="D19" s="178"/>
      <c r="E19" s="178"/>
      <c r="F19" s="198"/>
      <c r="G19" s="178"/>
      <c r="H19" s="191"/>
      <c r="J19" s="184" t="s">
        <v>14</v>
      </c>
    </row>
    <row r="20" spans="1:10" ht="11.25" customHeight="1" x14ac:dyDescent="0.2">
      <c r="A20" s="193"/>
      <c r="B20" s="468" t="s">
        <v>29</v>
      </c>
      <c r="C20" s="202"/>
      <c r="D20" s="202" t="s">
        <v>137</v>
      </c>
      <c r="E20" s="202"/>
      <c r="F20" s="203">
        <v>7</v>
      </c>
      <c r="G20" s="202"/>
      <c r="H20" s="199"/>
      <c r="J20" s="184" t="s">
        <v>4</v>
      </c>
    </row>
    <row r="21" spans="1:10" ht="11.25" customHeight="1" x14ac:dyDescent="0.2">
      <c r="A21" s="193"/>
      <c r="B21" s="178"/>
      <c r="C21" s="178"/>
      <c r="D21" s="178" t="s">
        <v>167</v>
      </c>
      <c r="E21" s="178"/>
      <c r="F21" s="198">
        <f>F20+1</f>
        <v>8</v>
      </c>
      <c r="G21" s="178"/>
      <c r="H21" s="199"/>
      <c r="J21" s="184" t="s">
        <v>15</v>
      </c>
    </row>
    <row r="22" spans="1:10" ht="11.25" customHeight="1" x14ac:dyDescent="0.2">
      <c r="A22" s="193"/>
      <c r="B22" s="178"/>
      <c r="C22" s="178"/>
      <c r="D22" s="178" t="s">
        <v>166</v>
      </c>
      <c r="E22" s="178"/>
      <c r="F22" s="198">
        <f>F21</f>
        <v>8</v>
      </c>
      <c r="G22" s="178"/>
      <c r="H22" s="199"/>
      <c r="J22" s="184" t="s">
        <v>16</v>
      </c>
    </row>
    <row r="23" spans="1:10" ht="11.25" customHeight="1" x14ac:dyDescent="0.2">
      <c r="A23" s="193"/>
      <c r="B23" s="178"/>
      <c r="C23" s="469"/>
      <c r="D23" s="178" t="s">
        <v>169</v>
      </c>
      <c r="E23" s="178"/>
      <c r="F23" s="198">
        <f>F22+1</f>
        <v>9</v>
      </c>
      <c r="G23" s="178"/>
      <c r="H23" s="199"/>
      <c r="J23" s="184" t="s">
        <v>17</v>
      </c>
    </row>
    <row r="24" spans="1:10" ht="11.25" customHeight="1" x14ac:dyDescent="0.2">
      <c r="A24" s="193"/>
      <c r="B24" s="178"/>
      <c r="C24" s="469"/>
      <c r="D24" s="178" t="s">
        <v>168</v>
      </c>
      <c r="E24" s="178"/>
      <c r="F24" s="198">
        <f>F23</f>
        <v>9</v>
      </c>
      <c r="G24" s="178"/>
      <c r="H24" s="199"/>
      <c r="J24" s="184" t="s">
        <v>5</v>
      </c>
    </row>
    <row r="25" spans="1:10" ht="11.25" customHeight="1" x14ac:dyDescent="0.2">
      <c r="A25" s="193"/>
      <c r="B25" s="200"/>
      <c r="C25" s="470"/>
      <c r="D25" s="200" t="s">
        <v>141</v>
      </c>
      <c r="E25" s="200"/>
      <c r="F25" s="201">
        <f>F24+1</f>
        <v>10</v>
      </c>
      <c r="G25" s="200"/>
      <c r="H25" s="199"/>
      <c r="J25" s="184" t="s">
        <v>18</v>
      </c>
    </row>
    <row r="26" spans="1:10" ht="11.25" customHeight="1" x14ac:dyDescent="0.2">
      <c r="A26" s="193"/>
      <c r="B26" s="406" t="s">
        <v>151</v>
      </c>
      <c r="C26" s="468"/>
      <c r="D26" s="202" t="s">
        <v>152</v>
      </c>
      <c r="E26" s="202"/>
      <c r="F26" s="203">
        <f>F25+1</f>
        <v>11</v>
      </c>
      <c r="G26" s="202"/>
      <c r="H26" s="191"/>
      <c r="J26" s="184" t="s">
        <v>19</v>
      </c>
    </row>
    <row r="27" spans="1:10" ht="11.25" customHeight="1" x14ac:dyDescent="0.2">
      <c r="A27" s="193"/>
      <c r="B27" s="469"/>
      <c r="C27" s="469"/>
      <c r="D27" s="178"/>
      <c r="E27" s="178"/>
      <c r="F27" s="198"/>
      <c r="G27" s="178"/>
      <c r="H27" s="199"/>
      <c r="J27" s="184" t="s">
        <v>10</v>
      </c>
    </row>
    <row r="28" spans="1:10" ht="11.25" customHeight="1" x14ac:dyDescent="0.2">
      <c r="A28" s="193"/>
      <c r="B28" s="470"/>
      <c r="C28" s="470"/>
      <c r="D28" s="200"/>
      <c r="E28" s="200"/>
      <c r="F28" s="200"/>
      <c r="G28" s="200"/>
      <c r="H28" s="199"/>
      <c r="J28" s="184" t="s">
        <v>20</v>
      </c>
    </row>
    <row r="29" spans="1:10" ht="11.25" customHeight="1" x14ac:dyDescent="0.2">
      <c r="A29" s="193"/>
      <c r="B29" s="387" t="s">
        <v>41</v>
      </c>
      <c r="C29" s="387"/>
      <c r="D29" s="202" t="s">
        <v>170</v>
      </c>
      <c r="E29" s="202"/>
      <c r="F29" s="203">
        <v>13</v>
      </c>
      <c r="G29" s="202"/>
      <c r="H29" s="199"/>
      <c r="J29" s="184" t="s">
        <v>8</v>
      </c>
    </row>
    <row r="30" spans="1:10" ht="11.25" customHeight="1" x14ac:dyDescent="0.2">
      <c r="A30" s="193"/>
      <c r="B30" s="388"/>
      <c r="C30" s="388"/>
      <c r="D30" s="178" t="s">
        <v>171</v>
      </c>
      <c r="E30" s="178"/>
      <c r="F30" s="198">
        <f>F29+1</f>
        <v>14</v>
      </c>
      <c r="G30" s="178"/>
      <c r="H30" s="199"/>
      <c r="J30" s="184" t="s">
        <v>83</v>
      </c>
    </row>
    <row r="31" spans="1:10" ht="11.25" customHeight="1" x14ac:dyDescent="0.2">
      <c r="A31" s="193"/>
      <c r="B31" s="178"/>
      <c r="C31" s="178"/>
      <c r="D31" s="178" t="s">
        <v>172</v>
      </c>
      <c r="E31" s="178"/>
      <c r="F31" s="198">
        <f>F30</f>
        <v>14</v>
      </c>
      <c r="G31" s="178"/>
      <c r="H31" s="199"/>
      <c r="J31" s="184" t="s">
        <v>21</v>
      </c>
    </row>
    <row r="32" spans="1:10" ht="11.25" customHeight="1" x14ac:dyDescent="0.2">
      <c r="A32" s="193"/>
      <c r="B32" s="178"/>
      <c r="C32" s="178"/>
      <c r="D32" s="178" t="s">
        <v>173</v>
      </c>
      <c r="E32" s="178"/>
      <c r="F32" s="198">
        <f>F31+1</f>
        <v>15</v>
      </c>
      <c r="G32" s="178"/>
      <c r="H32" s="191"/>
      <c r="J32" s="184" t="s">
        <v>221</v>
      </c>
    </row>
    <row r="33" spans="1:9" ht="11.25" customHeight="1" x14ac:dyDescent="0.2">
      <c r="A33" s="193"/>
      <c r="B33" s="388"/>
      <c r="C33" s="388"/>
      <c r="D33" s="178" t="s">
        <v>174</v>
      </c>
      <c r="E33" s="178"/>
      <c r="F33" s="198">
        <f>F32</f>
        <v>15</v>
      </c>
      <c r="G33" s="178"/>
      <c r="H33" s="191"/>
    </row>
    <row r="34" spans="1:9" ht="11.25" customHeight="1" x14ac:dyDescent="0.2">
      <c r="A34" s="193"/>
      <c r="B34" s="389"/>
      <c r="C34" s="389"/>
      <c r="D34" s="200" t="s">
        <v>37</v>
      </c>
      <c r="E34" s="200"/>
      <c r="F34" s="201">
        <f>F33+1</f>
        <v>16</v>
      </c>
      <c r="G34" s="200"/>
      <c r="H34" s="199"/>
    </row>
    <row r="35" spans="1:9" ht="11.25" customHeight="1" x14ac:dyDescent="0.2">
      <c r="A35" s="193"/>
      <c r="H35" s="199"/>
    </row>
    <row r="36" spans="1:9" ht="11.25" customHeight="1" x14ac:dyDescent="0.2">
      <c r="A36" s="193"/>
      <c r="H36" s="199"/>
    </row>
    <row r="37" spans="1:9" ht="11.25" customHeight="1" x14ac:dyDescent="0.2">
      <c r="A37" s="193"/>
      <c r="H37" s="199"/>
    </row>
    <row r="38" spans="1:9" ht="11.25" customHeight="1" x14ac:dyDescent="0.2">
      <c r="A38" s="193"/>
      <c r="H38" s="199"/>
    </row>
    <row r="39" spans="1:9" ht="5.25" customHeight="1" x14ac:dyDescent="0.2">
      <c r="A39" s="193"/>
      <c r="H39" s="199"/>
    </row>
    <row r="40" spans="1:9" ht="11.25" customHeight="1" x14ac:dyDescent="0.2">
      <c r="A40" s="193"/>
      <c r="H40" s="191"/>
    </row>
    <row r="41" spans="1:9" ht="11.25" customHeight="1" x14ac:dyDescent="0.2">
      <c r="A41" s="193"/>
      <c r="G41" s="456" t="s">
        <v>222</v>
      </c>
      <c r="H41" s="191"/>
    </row>
    <row r="42" spans="1:9" ht="10.5" customHeight="1" x14ac:dyDescent="0.2">
      <c r="A42" s="193"/>
      <c r="H42" s="191"/>
    </row>
    <row r="43" spans="1:9" ht="10.5" customHeight="1" x14ac:dyDescent="0.2">
      <c r="A43" s="193"/>
      <c r="H43" s="191"/>
    </row>
    <row r="44" spans="1:9" ht="11.25" customHeight="1" x14ac:dyDescent="0.2">
      <c r="A44" s="193"/>
      <c r="B44" s="178"/>
      <c r="C44" s="178"/>
      <c r="D44" s="178"/>
      <c r="E44" s="178"/>
      <c r="F44" s="178"/>
      <c r="H44" s="191"/>
      <c r="I44" s="205"/>
    </row>
    <row r="45" spans="1:9" ht="17.25" customHeight="1" x14ac:dyDescent="0.2">
      <c r="A45" s="649"/>
      <c r="B45" s="635"/>
      <c r="C45" s="635"/>
      <c r="D45" s="635"/>
      <c r="E45" s="635"/>
      <c r="F45" s="635"/>
      <c r="G45" s="635"/>
      <c r="H45" s="650"/>
      <c r="I45" s="205"/>
    </row>
    <row r="46" spans="1:9" ht="11.25" customHeight="1" thickBot="1" x14ac:dyDescent="0.25">
      <c r="A46" s="206"/>
      <c r="B46" s="207"/>
      <c r="C46" s="207"/>
      <c r="D46" s="207"/>
      <c r="E46" s="207"/>
      <c r="F46" s="207"/>
      <c r="G46" s="208"/>
      <c r="H46" s="209"/>
      <c r="I46" s="205"/>
    </row>
    <row r="47" spans="1:9" ht="15" customHeight="1" x14ac:dyDescent="0.2"/>
    <row r="48" spans="1:9" ht="18.75" thickBot="1" x14ac:dyDescent="0.3">
      <c r="A48" s="185" t="s">
        <v>1</v>
      </c>
      <c r="B48" s="186"/>
      <c r="C48" s="186"/>
      <c r="D48" s="186"/>
      <c r="E48" s="186"/>
      <c r="F48" s="186"/>
      <c r="G48" s="186"/>
      <c r="H48" s="178"/>
    </row>
    <row r="50" spans="1:8" ht="21" customHeight="1" thickBot="1" x14ac:dyDescent="0.25"/>
    <row r="51" spans="1:8" ht="11.25" customHeight="1" x14ac:dyDescent="0.2">
      <c r="A51" s="210"/>
      <c r="B51" s="211"/>
      <c r="C51" s="211"/>
      <c r="D51" s="211"/>
      <c r="E51" s="211"/>
      <c r="F51" s="211"/>
      <c r="G51" s="212"/>
      <c r="H51" s="213"/>
    </row>
    <row r="52" spans="1:8" s="192" customFormat="1" ht="11.25" customHeight="1" x14ac:dyDescent="0.2">
      <c r="A52" s="189"/>
      <c r="B52" s="634" t="s">
        <v>39</v>
      </c>
      <c r="C52" s="635"/>
      <c r="D52" s="635"/>
      <c r="E52" s="435"/>
      <c r="F52" s="435"/>
      <c r="G52" s="194"/>
      <c r="H52" s="214"/>
    </row>
    <row r="53" spans="1:8" ht="11.25" customHeight="1" x14ac:dyDescent="0.2">
      <c r="A53" s="193"/>
      <c r="B53" s="635"/>
      <c r="C53" s="635"/>
      <c r="D53" s="635"/>
      <c r="E53" s="435"/>
      <c r="F53" s="435"/>
      <c r="G53" s="190"/>
      <c r="H53" s="191"/>
    </row>
    <row r="54" spans="1:8" ht="11.25" customHeight="1" x14ac:dyDescent="0.2">
      <c r="A54" s="193"/>
      <c r="B54" s="636"/>
      <c r="C54" s="636"/>
      <c r="D54" s="636"/>
      <c r="E54" s="182"/>
      <c r="F54" s="201" t="s">
        <v>73</v>
      </c>
      <c r="G54" s="196"/>
      <c r="H54" s="191"/>
    </row>
    <row r="55" spans="1:8" ht="11.25" customHeight="1" x14ac:dyDescent="0.2">
      <c r="A55" s="193"/>
      <c r="B55" s="468" t="s">
        <v>35</v>
      </c>
      <c r="C55" s="468"/>
      <c r="D55" s="202" t="s">
        <v>176</v>
      </c>
      <c r="E55" s="202"/>
      <c r="F55" s="203">
        <f>F34+1</f>
        <v>17</v>
      </c>
      <c r="G55" s="202"/>
      <c r="H55" s="191"/>
    </row>
    <row r="56" spans="1:8" ht="11.25" customHeight="1" x14ac:dyDescent="0.2">
      <c r="A56" s="193"/>
      <c r="B56" s="469"/>
      <c r="C56" s="469"/>
      <c r="D56" s="178" t="s">
        <v>177</v>
      </c>
      <c r="E56" s="178"/>
      <c r="F56" s="198">
        <f>F55+1</f>
        <v>18</v>
      </c>
      <c r="G56" s="178"/>
      <c r="H56" s="191"/>
    </row>
    <row r="57" spans="1:8" ht="11.25" customHeight="1" x14ac:dyDescent="0.2">
      <c r="A57" s="193"/>
      <c r="B57" s="178"/>
      <c r="C57" s="178"/>
      <c r="D57" s="178" t="s">
        <v>40</v>
      </c>
      <c r="E57" s="178"/>
      <c r="F57" s="198">
        <f>F56</f>
        <v>18</v>
      </c>
      <c r="G57" s="178"/>
      <c r="H57" s="191"/>
    </row>
    <row r="58" spans="1:8" ht="11.25" customHeight="1" x14ac:dyDescent="0.2">
      <c r="A58" s="193"/>
      <c r="B58" s="178"/>
      <c r="C58" s="178"/>
      <c r="D58" s="178" t="s">
        <v>178</v>
      </c>
      <c r="E58" s="178"/>
      <c r="F58" s="198">
        <f>F57+1</f>
        <v>19</v>
      </c>
      <c r="G58" s="178"/>
      <c r="H58" s="191"/>
    </row>
    <row r="59" spans="1:8" ht="11.25" customHeight="1" x14ac:dyDescent="0.2">
      <c r="A59" s="193"/>
      <c r="B59" s="469"/>
      <c r="C59" s="469"/>
      <c r="D59" s="178" t="s">
        <v>91</v>
      </c>
      <c r="E59" s="178"/>
      <c r="F59" s="198">
        <f>F58</f>
        <v>19</v>
      </c>
      <c r="G59" s="178"/>
      <c r="H59" s="217"/>
    </row>
    <row r="60" spans="1:8" ht="11.25" customHeight="1" x14ac:dyDescent="0.2">
      <c r="A60" s="193"/>
      <c r="B60" s="469"/>
      <c r="C60" s="469"/>
      <c r="D60" s="178" t="s">
        <v>209</v>
      </c>
      <c r="E60" s="178"/>
      <c r="F60" s="198">
        <f>F59+1</f>
        <v>20</v>
      </c>
      <c r="G60" s="178"/>
      <c r="H60" s="199"/>
    </row>
    <row r="61" spans="1:8" ht="11.25" customHeight="1" x14ac:dyDescent="0.2">
      <c r="A61" s="193"/>
      <c r="B61" s="469"/>
      <c r="C61" s="469"/>
      <c r="D61" s="178" t="s">
        <v>210</v>
      </c>
      <c r="E61" s="178"/>
      <c r="F61" s="198">
        <f t="shared" ref="F61:F62" si="0">F60+1</f>
        <v>21</v>
      </c>
      <c r="G61" s="178"/>
      <c r="H61" s="199"/>
    </row>
    <row r="62" spans="1:8" ht="11.25" customHeight="1" x14ac:dyDescent="0.2">
      <c r="A62" s="193"/>
      <c r="B62" s="470"/>
      <c r="C62" s="470"/>
      <c r="D62" s="200" t="s">
        <v>215</v>
      </c>
      <c r="E62" s="200"/>
      <c r="F62" s="201">
        <f t="shared" si="0"/>
        <v>22</v>
      </c>
      <c r="G62" s="200"/>
      <c r="H62" s="199"/>
    </row>
    <row r="63" spans="1:8" ht="11.25" customHeight="1" x14ac:dyDescent="0.2">
      <c r="A63" s="193"/>
      <c r="B63" s="468" t="s">
        <v>54</v>
      </c>
      <c r="C63" s="468"/>
      <c r="D63" s="178" t="s">
        <v>51</v>
      </c>
      <c r="E63" s="178"/>
      <c r="F63" s="198">
        <f>F62+1</f>
        <v>23</v>
      </c>
      <c r="G63" s="178"/>
      <c r="H63" s="199"/>
    </row>
    <row r="64" spans="1:8" ht="11.25" customHeight="1" x14ac:dyDescent="0.2">
      <c r="A64" s="193"/>
      <c r="B64" s="469"/>
      <c r="C64" s="469"/>
      <c r="D64" s="178" t="s">
        <v>179</v>
      </c>
      <c r="E64" s="178"/>
      <c r="F64" s="198">
        <f>F63+1</f>
        <v>24</v>
      </c>
      <c r="G64" s="178"/>
      <c r="H64" s="199"/>
    </row>
    <row r="65" spans="1:8" ht="11.25" customHeight="1" x14ac:dyDescent="0.2">
      <c r="A65" s="193"/>
      <c r="B65" s="469"/>
      <c r="C65" s="469"/>
      <c r="D65" s="178" t="s">
        <v>50</v>
      </c>
      <c r="E65" s="178"/>
      <c r="F65" s="198">
        <f>F64</f>
        <v>24</v>
      </c>
      <c r="G65" s="178"/>
      <c r="H65" s="199"/>
    </row>
    <row r="66" spans="1:8" ht="11.25" customHeight="1" x14ac:dyDescent="0.2">
      <c r="A66" s="193"/>
      <c r="B66" s="469"/>
      <c r="C66" s="469"/>
      <c r="D66" s="178" t="s">
        <v>180</v>
      </c>
      <c r="E66" s="178"/>
      <c r="F66" s="198">
        <f>F65+1</f>
        <v>25</v>
      </c>
      <c r="G66" s="178"/>
      <c r="H66" s="191"/>
    </row>
    <row r="67" spans="1:8" ht="11.25" customHeight="1" x14ac:dyDescent="0.2">
      <c r="A67" s="193"/>
      <c r="B67" s="470"/>
      <c r="C67" s="470"/>
      <c r="D67" s="215" t="s">
        <v>183</v>
      </c>
      <c r="E67" s="216"/>
      <c r="F67" s="201">
        <f>F66</f>
        <v>25</v>
      </c>
      <c r="G67" s="216"/>
      <c r="H67" s="191"/>
    </row>
    <row r="68" spans="1:8" ht="11.25" customHeight="1" x14ac:dyDescent="0.2">
      <c r="A68" s="193"/>
      <c r="B68" s="468" t="s">
        <v>30</v>
      </c>
      <c r="C68" s="468"/>
      <c r="D68" s="178" t="s">
        <v>181</v>
      </c>
      <c r="E68" s="178"/>
      <c r="F68" s="198">
        <f>F67+1</f>
        <v>26</v>
      </c>
      <c r="G68" s="178"/>
      <c r="H68" s="191"/>
    </row>
    <row r="69" spans="1:8" ht="11.25" customHeight="1" x14ac:dyDescent="0.2">
      <c r="A69" s="193"/>
      <c r="B69" s="469"/>
      <c r="C69" s="469"/>
      <c r="D69" s="178" t="s">
        <v>25</v>
      </c>
      <c r="E69" s="178"/>
      <c r="F69" s="198">
        <f>F68+1</f>
        <v>27</v>
      </c>
      <c r="G69" s="178"/>
      <c r="H69" s="191"/>
    </row>
    <row r="70" spans="1:8" ht="11.25" customHeight="1" x14ac:dyDescent="0.2">
      <c r="A70" s="193"/>
      <c r="B70" s="469"/>
      <c r="C70" s="469"/>
      <c r="D70" s="178" t="s">
        <v>26</v>
      </c>
      <c r="E70" s="178"/>
      <c r="F70" s="198">
        <f>F69</f>
        <v>27</v>
      </c>
      <c r="G70" s="178"/>
      <c r="H70" s="191"/>
    </row>
    <row r="71" spans="1:8" ht="11.25" customHeight="1" x14ac:dyDescent="0.2">
      <c r="A71" s="193"/>
      <c r="B71" s="469"/>
      <c r="C71" s="469"/>
      <c r="D71" s="178" t="s">
        <v>80</v>
      </c>
      <c r="E71" s="178"/>
      <c r="F71" s="198">
        <f>F70+1</f>
        <v>28</v>
      </c>
      <c r="G71" s="178"/>
      <c r="H71" s="191"/>
    </row>
    <row r="72" spans="1:8" ht="11.25" customHeight="1" x14ac:dyDescent="0.2">
      <c r="A72" s="193"/>
      <c r="B72" s="470"/>
      <c r="C72" s="470"/>
      <c r="D72" s="200" t="s">
        <v>182</v>
      </c>
      <c r="E72" s="200"/>
      <c r="F72" s="201">
        <f>F71</f>
        <v>28</v>
      </c>
      <c r="G72" s="200"/>
      <c r="H72" s="191"/>
    </row>
    <row r="73" spans="1:8" ht="11.25" customHeight="1" x14ac:dyDescent="0.2">
      <c r="A73" s="193"/>
      <c r="B73" s="468" t="s">
        <v>31</v>
      </c>
      <c r="C73" s="468"/>
      <c r="D73" s="178" t="s">
        <v>184</v>
      </c>
      <c r="E73" s="178"/>
      <c r="F73" s="198">
        <f>F72+1</f>
        <v>29</v>
      </c>
      <c r="G73" s="178"/>
      <c r="H73" s="191"/>
    </row>
    <row r="74" spans="1:8" ht="11.25" customHeight="1" x14ac:dyDescent="0.2">
      <c r="A74" s="193"/>
      <c r="B74" s="469"/>
      <c r="C74" s="469"/>
      <c r="D74" s="178" t="s">
        <v>27</v>
      </c>
      <c r="E74" s="178"/>
      <c r="F74" s="198">
        <f>F73+1</f>
        <v>30</v>
      </c>
      <c r="G74" s="178"/>
      <c r="H74" s="191"/>
    </row>
    <row r="75" spans="1:8" ht="11.25" customHeight="1" x14ac:dyDescent="0.2">
      <c r="A75" s="193"/>
      <c r="B75" s="469"/>
      <c r="C75" s="469"/>
      <c r="D75" s="178" t="s">
        <v>42</v>
      </c>
      <c r="E75" s="178"/>
      <c r="F75" s="198">
        <f>F74</f>
        <v>30</v>
      </c>
      <c r="G75" s="178"/>
      <c r="H75" s="191"/>
    </row>
    <row r="76" spans="1:8" ht="11.25" customHeight="1" x14ac:dyDescent="0.2">
      <c r="A76" s="193"/>
      <c r="B76" s="469"/>
      <c r="C76" s="469"/>
      <c r="D76" s="178" t="s">
        <v>85</v>
      </c>
      <c r="E76" s="178"/>
      <c r="F76" s="198">
        <f>F75+1</f>
        <v>31</v>
      </c>
      <c r="G76" s="178"/>
      <c r="H76" s="191"/>
    </row>
    <row r="77" spans="1:8" ht="11.25" customHeight="1" x14ac:dyDescent="0.2">
      <c r="A77" s="193"/>
      <c r="B77" s="469"/>
      <c r="C77" s="469"/>
      <c r="D77" s="178" t="s">
        <v>185</v>
      </c>
      <c r="E77" s="178"/>
      <c r="F77" s="198">
        <f>F76</f>
        <v>31</v>
      </c>
      <c r="G77" s="178"/>
      <c r="H77" s="220"/>
    </row>
    <row r="78" spans="1:8" ht="11.25" customHeight="1" x14ac:dyDescent="0.2">
      <c r="A78" s="193"/>
      <c r="B78" s="469"/>
      <c r="C78" s="469"/>
      <c r="D78" s="178" t="s">
        <v>186</v>
      </c>
      <c r="E78" s="178"/>
      <c r="F78" s="198">
        <f>F77+1</f>
        <v>32</v>
      </c>
      <c r="G78" s="178"/>
      <c r="H78" s="220"/>
    </row>
    <row r="79" spans="1:8" ht="11.25" customHeight="1" x14ac:dyDescent="0.2">
      <c r="A79" s="193"/>
      <c r="B79" s="470"/>
      <c r="C79" s="470"/>
      <c r="D79" s="200" t="s">
        <v>90</v>
      </c>
      <c r="E79" s="200"/>
      <c r="F79" s="201">
        <f>F78+1</f>
        <v>33</v>
      </c>
      <c r="G79" s="200"/>
      <c r="H79" s="220"/>
    </row>
    <row r="80" spans="1:8" ht="11.25" customHeight="1" x14ac:dyDescent="0.2">
      <c r="A80" s="193"/>
      <c r="H80" s="199"/>
    </row>
    <row r="81" spans="1:18" ht="11.25" customHeight="1" x14ac:dyDescent="0.2">
      <c r="A81" s="193"/>
      <c r="H81" s="191"/>
    </row>
    <row r="82" spans="1:18" ht="12.75" x14ac:dyDescent="0.2">
      <c r="A82" s="193"/>
      <c r="H82" s="199"/>
    </row>
    <row r="83" spans="1:18" ht="19.5" customHeight="1" x14ac:dyDescent="0.2">
      <c r="A83" s="193"/>
      <c r="H83" s="199"/>
    </row>
    <row r="84" spans="1:18" ht="12.75" x14ac:dyDescent="0.2">
      <c r="A84" s="193"/>
      <c r="G84" s="456" t="s">
        <v>222</v>
      </c>
      <c r="H84" s="199"/>
    </row>
    <row r="85" spans="1:18" ht="11.25" customHeight="1" x14ac:dyDescent="0.2">
      <c r="A85" s="193"/>
      <c r="H85" s="199"/>
    </row>
    <row r="86" spans="1:18" ht="11.25" customHeight="1" x14ac:dyDescent="0.25">
      <c r="A86" s="193"/>
      <c r="H86" s="191"/>
      <c r="L86" s="204"/>
    </row>
    <row r="87" spans="1:18" ht="9" customHeight="1" x14ac:dyDescent="0.2">
      <c r="A87" s="193"/>
      <c r="B87" s="631"/>
      <c r="C87" s="631"/>
      <c r="D87" s="178"/>
      <c r="E87" s="178"/>
      <c r="F87" s="178"/>
      <c r="G87" s="187"/>
      <c r="H87" s="191"/>
    </row>
    <row r="88" spans="1:18" ht="11.25" customHeight="1" x14ac:dyDescent="0.2">
      <c r="A88" s="193"/>
      <c r="B88" s="631"/>
      <c r="C88" s="631"/>
      <c r="D88" s="178"/>
      <c r="E88" s="178"/>
      <c r="F88" s="222"/>
      <c r="G88" s="187"/>
      <c r="H88" s="191"/>
      <c r="I88" s="205"/>
    </row>
    <row r="89" spans="1:18" ht="17.25" customHeight="1" x14ac:dyDescent="0.2">
      <c r="A89" s="391"/>
      <c r="B89" s="390"/>
      <c r="C89" s="390"/>
      <c r="D89" s="390"/>
      <c r="E89" s="390"/>
      <c r="F89" s="390"/>
      <c r="G89" s="390"/>
      <c r="H89" s="392"/>
      <c r="I89" s="205"/>
    </row>
    <row r="90" spans="1:18" ht="11.25" customHeight="1" thickBot="1" x14ac:dyDescent="0.25">
      <c r="A90" s="206"/>
      <c r="B90" s="207"/>
      <c r="C90" s="207"/>
      <c r="D90" s="207"/>
      <c r="E90" s="207"/>
      <c r="F90" s="207"/>
      <c r="G90" s="208"/>
      <c r="H90" s="209"/>
      <c r="I90" s="205"/>
    </row>
    <row r="91" spans="1:18" ht="15" customHeight="1" x14ac:dyDescent="0.2"/>
    <row r="92" spans="1:18" ht="18.75" thickBot="1" x14ac:dyDescent="0.3">
      <c r="A92" s="185" t="s">
        <v>1</v>
      </c>
      <c r="B92" s="186"/>
      <c r="C92" s="186"/>
      <c r="D92" s="186"/>
      <c r="E92" s="186"/>
      <c r="F92" s="186"/>
      <c r="G92" s="186"/>
      <c r="H92" s="178"/>
    </row>
    <row r="94" spans="1:18" ht="21" customHeight="1" thickBot="1" x14ac:dyDescent="0.25"/>
    <row r="95" spans="1:18" ht="11.25" customHeight="1" x14ac:dyDescent="0.2">
      <c r="A95" s="210"/>
      <c r="B95" s="211"/>
      <c r="C95" s="211"/>
      <c r="D95" s="211"/>
      <c r="E95" s="211"/>
      <c r="F95" s="211"/>
      <c r="G95" s="212"/>
      <c r="H95" s="213"/>
    </row>
    <row r="96" spans="1:18" s="192" customFormat="1" ht="11.25" customHeight="1" x14ac:dyDescent="0.2">
      <c r="A96" s="189"/>
      <c r="B96" s="634" t="s">
        <v>39</v>
      </c>
      <c r="C96" s="635"/>
      <c r="D96" s="635"/>
      <c r="E96" s="435"/>
      <c r="F96" s="435"/>
      <c r="G96" s="194"/>
      <c r="H96" s="214"/>
      <c r="R96" s="184"/>
    </row>
    <row r="97" spans="1:8" ht="11.25" customHeight="1" x14ac:dyDescent="0.2">
      <c r="A97" s="193"/>
      <c r="B97" s="635"/>
      <c r="C97" s="635"/>
      <c r="D97" s="635"/>
      <c r="E97" s="435"/>
      <c r="F97" s="435"/>
      <c r="G97" s="190"/>
      <c r="H97" s="191"/>
    </row>
    <row r="98" spans="1:8" ht="11.25" customHeight="1" x14ac:dyDescent="0.2">
      <c r="A98" s="193"/>
      <c r="B98" s="636"/>
      <c r="C98" s="636"/>
      <c r="D98" s="636"/>
      <c r="E98" s="182"/>
      <c r="F98" s="201" t="s">
        <v>73</v>
      </c>
      <c r="G98" s="196"/>
      <c r="H98" s="191"/>
    </row>
    <row r="99" spans="1:8" ht="11.25" customHeight="1" x14ac:dyDescent="0.2">
      <c r="A99" s="193"/>
      <c r="B99" s="632" t="s">
        <v>32</v>
      </c>
      <c r="C99" s="632"/>
      <c r="D99" s="202" t="s">
        <v>44</v>
      </c>
      <c r="E99" s="202"/>
      <c r="F99" s="203">
        <f>F79+1</f>
        <v>34</v>
      </c>
      <c r="G99" s="202"/>
      <c r="H99" s="199"/>
    </row>
    <row r="100" spans="1:8" ht="11.25" customHeight="1" x14ac:dyDescent="0.2">
      <c r="A100" s="193"/>
      <c r="B100" s="630"/>
      <c r="C100" s="630"/>
      <c r="D100" s="178" t="s">
        <v>45</v>
      </c>
      <c r="E100" s="178"/>
      <c r="F100" s="198">
        <f>F99+1</f>
        <v>35</v>
      </c>
      <c r="G100" s="178"/>
      <c r="H100" s="199"/>
    </row>
    <row r="101" spans="1:8" ht="11.25" customHeight="1" x14ac:dyDescent="0.2">
      <c r="A101" s="193"/>
      <c r="B101" s="630"/>
      <c r="C101" s="630"/>
      <c r="D101" s="190" t="s">
        <v>0</v>
      </c>
      <c r="E101" s="178"/>
      <c r="F101" s="198">
        <f>F100</f>
        <v>35</v>
      </c>
      <c r="G101" s="178"/>
      <c r="H101" s="199"/>
    </row>
    <row r="102" spans="1:8" ht="11.25" customHeight="1" x14ac:dyDescent="0.2">
      <c r="A102" s="193"/>
      <c r="B102" s="630"/>
      <c r="C102" s="630"/>
      <c r="D102" s="178" t="s">
        <v>188</v>
      </c>
      <c r="E102" s="194"/>
      <c r="F102" s="198">
        <f>F101+1</f>
        <v>36</v>
      </c>
      <c r="G102" s="178"/>
      <c r="H102" s="199"/>
    </row>
    <row r="103" spans="1:8" ht="11.25" customHeight="1" x14ac:dyDescent="0.2">
      <c r="A103" s="193"/>
      <c r="B103" s="630"/>
      <c r="C103" s="630"/>
      <c r="D103" s="190" t="s">
        <v>187</v>
      </c>
      <c r="E103" s="194"/>
      <c r="F103" s="198">
        <f>F102</f>
        <v>36</v>
      </c>
      <c r="G103" s="178"/>
      <c r="H103" s="191"/>
    </row>
    <row r="104" spans="1:8" ht="23.25" customHeight="1" x14ac:dyDescent="0.2">
      <c r="A104" s="193"/>
      <c r="B104" s="630"/>
      <c r="C104" s="630"/>
      <c r="D104" s="637" t="s">
        <v>95</v>
      </c>
      <c r="E104" s="638"/>
      <c r="F104" s="219">
        <f>F103+1</f>
        <v>37</v>
      </c>
      <c r="G104" s="178"/>
      <c r="H104" s="191"/>
    </row>
    <row r="105" spans="1:8" ht="23.25" customHeight="1" x14ac:dyDescent="0.2">
      <c r="A105" s="193"/>
      <c r="B105" s="630"/>
      <c r="C105" s="630"/>
      <c r="D105" s="637" t="s">
        <v>96</v>
      </c>
      <c r="E105" s="638"/>
      <c r="F105" s="219">
        <f>F104+1</f>
        <v>38</v>
      </c>
      <c r="G105" s="178"/>
      <c r="H105" s="191"/>
    </row>
    <row r="106" spans="1:8" ht="23.25" customHeight="1" x14ac:dyDescent="0.2">
      <c r="A106" s="193"/>
      <c r="B106" s="633"/>
      <c r="C106" s="633"/>
      <c r="D106" s="639" t="s">
        <v>97</v>
      </c>
      <c r="E106" s="640"/>
      <c r="F106" s="221">
        <f>F105+1</f>
        <v>39</v>
      </c>
      <c r="G106" s="200"/>
      <c r="H106" s="220"/>
    </row>
    <row r="107" spans="1:8" ht="11.25" customHeight="1" x14ac:dyDescent="0.2">
      <c r="A107" s="193"/>
      <c r="B107" s="632" t="s">
        <v>55</v>
      </c>
      <c r="C107" s="632"/>
      <c r="D107" s="202" t="s">
        <v>189</v>
      </c>
      <c r="E107" s="202"/>
      <c r="F107" s="203">
        <f>F106+1</f>
        <v>40</v>
      </c>
      <c r="G107" s="202"/>
      <c r="H107" s="191"/>
    </row>
    <row r="108" spans="1:8" ht="11.25" customHeight="1" x14ac:dyDescent="0.2">
      <c r="A108" s="193"/>
      <c r="B108" s="630"/>
      <c r="C108" s="630"/>
      <c r="D108" s="178" t="s">
        <v>48</v>
      </c>
      <c r="E108" s="178"/>
      <c r="F108" s="198">
        <f>F107+1</f>
        <v>41</v>
      </c>
      <c r="G108" s="178"/>
      <c r="H108" s="191"/>
    </row>
    <row r="109" spans="1:8" ht="11.25" customHeight="1" x14ac:dyDescent="0.2">
      <c r="A109" s="193"/>
      <c r="B109" s="630"/>
      <c r="C109" s="630"/>
      <c r="D109" s="178" t="s">
        <v>46</v>
      </c>
      <c r="E109" s="178"/>
      <c r="F109" s="198">
        <f>F108</f>
        <v>41</v>
      </c>
      <c r="G109" s="178"/>
      <c r="H109" s="199"/>
    </row>
    <row r="110" spans="1:8" ht="11.25" customHeight="1" x14ac:dyDescent="0.2">
      <c r="A110" s="193"/>
      <c r="B110" s="630"/>
      <c r="C110" s="630"/>
      <c r="D110" s="178" t="s">
        <v>190</v>
      </c>
      <c r="E110" s="178"/>
      <c r="F110" s="198">
        <f>F109+1</f>
        <v>42</v>
      </c>
      <c r="G110" s="178"/>
      <c r="H110" s="191"/>
    </row>
    <row r="111" spans="1:8" ht="11.25" customHeight="1" x14ac:dyDescent="0.2">
      <c r="A111" s="193"/>
      <c r="B111" s="633"/>
      <c r="C111" s="633"/>
      <c r="D111" s="200" t="s">
        <v>191</v>
      </c>
      <c r="E111" s="200"/>
      <c r="F111" s="201">
        <f>F110</f>
        <v>42</v>
      </c>
      <c r="G111" s="200"/>
      <c r="H111" s="191"/>
    </row>
    <row r="112" spans="1:8" ht="11.25" customHeight="1" x14ac:dyDescent="0.2">
      <c r="A112" s="193"/>
      <c r="B112" s="468" t="s">
        <v>33</v>
      </c>
      <c r="C112" s="468"/>
      <c r="D112" s="202" t="s">
        <v>192</v>
      </c>
      <c r="E112" s="202"/>
      <c r="F112" s="203">
        <f>F111+1</f>
        <v>43</v>
      </c>
      <c r="G112" s="202"/>
      <c r="H112" s="199"/>
    </row>
    <row r="113" spans="1:9" ht="11.25" customHeight="1" x14ac:dyDescent="0.2">
      <c r="A113" s="193"/>
      <c r="B113" s="469"/>
      <c r="C113" s="469"/>
      <c r="D113" s="178" t="s">
        <v>49</v>
      </c>
      <c r="E113" s="178"/>
      <c r="F113" s="198">
        <f t="shared" ref="F113:F115" si="1">F112+1</f>
        <v>44</v>
      </c>
      <c r="G113" s="178"/>
      <c r="H113" s="195"/>
    </row>
    <row r="114" spans="1:9" ht="11.25" customHeight="1" x14ac:dyDescent="0.2">
      <c r="A114" s="193"/>
      <c r="B114" s="469"/>
      <c r="C114" s="469"/>
      <c r="D114" s="178" t="s">
        <v>60</v>
      </c>
      <c r="E114" s="178"/>
      <c r="F114" s="198">
        <f>F113</f>
        <v>44</v>
      </c>
      <c r="G114" s="178"/>
      <c r="H114" s="437"/>
    </row>
    <row r="115" spans="1:9" ht="11.25" customHeight="1" x14ac:dyDescent="0.2">
      <c r="A115" s="193"/>
      <c r="B115" s="469"/>
      <c r="C115" s="469"/>
      <c r="D115" s="178" t="s">
        <v>89</v>
      </c>
      <c r="E115" s="178"/>
      <c r="F115" s="198">
        <f t="shared" si="1"/>
        <v>45</v>
      </c>
      <c r="G115" s="178"/>
      <c r="H115" s="199"/>
    </row>
    <row r="116" spans="1:9" ht="11.25" customHeight="1" x14ac:dyDescent="0.2">
      <c r="A116" s="193"/>
      <c r="B116" s="469"/>
      <c r="C116" s="469"/>
      <c r="D116" s="178" t="s">
        <v>193</v>
      </c>
      <c r="E116" s="178"/>
      <c r="F116" s="198">
        <f>F115</f>
        <v>45</v>
      </c>
      <c r="G116" s="178"/>
      <c r="H116" s="199"/>
    </row>
    <row r="117" spans="1:9" ht="11.25" customHeight="1" x14ac:dyDescent="0.2">
      <c r="A117" s="193"/>
      <c r="B117" s="468" t="s">
        <v>34</v>
      </c>
      <c r="C117" s="468"/>
      <c r="D117" s="202" t="s">
        <v>52</v>
      </c>
      <c r="E117" s="202"/>
      <c r="F117" s="203">
        <f>F116+1</f>
        <v>46</v>
      </c>
      <c r="G117" s="202"/>
      <c r="H117" s="199"/>
    </row>
    <row r="118" spans="1:9" ht="11.25" customHeight="1" x14ac:dyDescent="0.2">
      <c r="A118" s="193"/>
      <c r="B118" s="178"/>
      <c r="C118" s="178"/>
      <c r="D118" s="178" t="s">
        <v>194</v>
      </c>
      <c r="E118" s="178"/>
      <c r="F118" s="198">
        <f>F117+1</f>
        <v>47</v>
      </c>
      <c r="G118" s="178"/>
      <c r="H118" s="199"/>
    </row>
    <row r="119" spans="1:9" ht="11.25" customHeight="1" x14ac:dyDescent="0.2">
      <c r="A119" s="193"/>
      <c r="B119" s="178"/>
      <c r="C119" s="178"/>
      <c r="D119" s="178" t="s">
        <v>127</v>
      </c>
      <c r="E119" s="178"/>
      <c r="F119" s="198">
        <f>F118</f>
        <v>47</v>
      </c>
      <c r="G119" s="178"/>
      <c r="H119" s="199"/>
    </row>
    <row r="120" spans="1:9" x14ac:dyDescent="0.2">
      <c r="A120" s="193"/>
      <c r="B120" s="470"/>
      <c r="C120" s="470"/>
      <c r="D120" s="200" t="s">
        <v>123</v>
      </c>
      <c r="E120" s="200"/>
      <c r="F120" s="201">
        <f>F119+1</f>
        <v>48</v>
      </c>
      <c r="G120" s="200"/>
      <c r="H120" s="191"/>
    </row>
    <row r="121" spans="1:9" ht="11.25" customHeight="1" x14ac:dyDescent="0.2">
      <c r="A121" s="193"/>
      <c r="B121" s="630" t="s">
        <v>56</v>
      </c>
      <c r="C121" s="630"/>
      <c r="D121" s="178" t="s">
        <v>72</v>
      </c>
      <c r="E121" s="178"/>
      <c r="F121" s="198">
        <f>F120+1</f>
        <v>49</v>
      </c>
      <c r="G121" s="178"/>
      <c r="H121" s="220"/>
    </row>
    <row r="122" spans="1:9" ht="11.25" customHeight="1" x14ac:dyDescent="0.2">
      <c r="A122" s="193"/>
      <c r="B122" s="630"/>
      <c r="C122" s="630"/>
      <c r="D122" s="178"/>
      <c r="E122" s="178"/>
      <c r="F122" s="198"/>
      <c r="G122" s="178"/>
      <c r="H122" s="191"/>
    </row>
    <row r="123" spans="1:9" ht="11.25" customHeight="1" x14ac:dyDescent="0.2">
      <c r="A123" s="193"/>
      <c r="B123" s="633"/>
      <c r="C123" s="633"/>
      <c r="D123" s="200"/>
      <c r="E123" s="200"/>
      <c r="F123" s="201"/>
      <c r="G123" s="201"/>
      <c r="H123" s="191"/>
    </row>
    <row r="124" spans="1:9" ht="17.25" customHeight="1" x14ac:dyDescent="0.2">
      <c r="A124" s="193"/>
      <c r="B124" s="178"/>
      <c r="C124" s="178"/>
      <c r="D124" s="178"/>
      <c r="E124" s="178"/>
      <c r="G124" s="178"/>
      <c r="H124" s="191"/>
    </row>
    <row r="125" spans="1:9" ht="23.25" customHeight="1" x14ac:dyDescent="0.2">
      <c r="A125" s="193"/>
      <c r="B125" s="388"/>
      <c r="C125" s="388"/>
      <c r="D125" s="178"/>
      <c r="E125" s="178"/>
      <c r="G125" s="456"/>
      <c r="H125" s="199"/>
    </row>
    <row r="126" spans="1:9" ht="11.25" customHeight="1" x14ac:dyDescent="0.2">
      <c r="A126" s="193"/>
      <c r="B126" s="388"/>
      <c r="C126" s="388"/>
      <c r="D126" s="178"/>
      <c r="E126" s="194"/>
      <c r="G126" s="178"/>
      <c r="H126" s="191"/>
    </row>
    <row r="127" spans="1:9" ht="11.25" customHeight="1" x14ac:dyDescent="0.2">
      <c r="A127" s="193"/>
      <c r="B127" s="432"/>
      <c r="C127" s="432"/>
      <c r="D127" s="178"/>
      <c r="E127" s="194"/>
      <c r="G127" s="178"/>
      <c r="H127" s="191"/>
    </row>
    <row r="128" spans="1:9" ht="11.25" customHeight="1" x14ac:dyDescent="0.2">
      <c r="A128" s="193"/>
      <c r="B128" s="630"/>
      <c r="C128" s="630"/>
      <c r="D128" s="178"/>
      <c r="E128" s="178"/>
      <c r="F128" s="198"/>
      <c r="G128" s="198"/>
      <c r="H128" s="191"/>
      <c r="I128" s="205"/>
    </row>
    <row r="129" spans="1:9" ht="17.25" customHeight="1" x14ac:dyDescent="0.2">
      <c r="A129" s="436"/>
      <c r="B129" s="435"/>
      <c r="C129" s="435"/>
      <c r="D129" s="435"/>
      <c r="E129" s="435"/>
      <c r="F129" s="435"/>
      <c r="G129" s="435"/>
      <c r="H129" s="437"/>
      <c r="I129" s="205"/>
    </row>
    <row r="130" spans="1:9" ht="11.25" customHeight="1" thickBot="1" x14ac:dyDescent="0.25">
      <c r="A130" s="206"/>
      <c r="B130" s="207"/>
      <c r="C130" s="207"/>
      <c r="D130" s="207"/>
      <c r="E130" s="207"/>
      <c r="F130" s="207"/>
      <c r="G130" s="208"/>
      <c r="H130" s="209"/>
      <c r="I130" s="205"/>
    </row>
    <row r="132" spans="1:9" ht="11.25" customHeight="1" x14ac:dyDescent="0.2">
      <c r="G132" s="184"/>
    </row>
    <row r="133" spans="1:9" ht="11.25" customHeight="1" x14ac:dyDescent="0.2">
      <c r="G133" s="184"/>
    </row>
    <row r="134" spans="1:9" ht="11.25" customHeight="1" x14ac:dyDescent="0.2">
      <c r="G134" s="184"/>
    </row>
    <row r="135" spans="1:9" ht="11.25" customHeight="1" x14ac:dyDescent="0.2">
      <c r="G135" s="184"/>
    </row>
    <row r="136" spans="1:9" ht="11.25" customHeight="1" x14ac:dyDescent="0.2">
      <c r="G136" s="184"/>
    </row>
    <row r="137" spans="1:9" ht="11.25" customHeight="1" x14ac:dyDescent="0.2">
      <c r="G137" s="184"/>
    </row>
    <row r="138" spans="1:9" ht="11.25" customHeight="1" x14ac:dyDescent="0.2">
      <c r="G138" s="184"/>
    </row>
    <row r="139" spans="1:9" ht="11.25" customHeight="1" x14ac:dyDescent="0.2">
      <c r="G139" s="184"/>
    </row>
    <row r="140" spans="1:9" ht="11.25" customHeight="1" x14ac:dyDescent="0.2">
      <c r="G140" s="184"/>
    </row>
    <row r="141" spans="1:9" ht="11.25" customHeight="1" x14ac:dyDescent="0.2">
      <c r="G141" s="184"/>
    </row>
    <row r="142" spans="1:9" ht="11.25" customHeight="1" x14ac:dyDescent="0.2">
      <c r="G142" s="184"/>
    </row>
    <row r="143" spans="1:9" ht="11.25" customHeight="1" x14ac:dyDescent="0.2">
      <c r="G143" s="184"/>
    </row>
  </sheetData>
  <sheetProtection sheet="1" objects="1" scenarios="1"/>
  <mergeCells count="22">
    <mergeCell ref="A45:H45"/>
    <mergeCell ref="B121:C123"/>
    <mergeCell ref="B15:C15"/>
    <mergeCell ref="B16:C16"/>
    <mergeCell ref="B17:C17"/>
    <mergeCell ref="B18:C18"/>
    <mergeCell ref="B19:C19"/>
    <mergeCell ref="B52:D54"/>
    <mergeCell ref="B99:C106"/>
    <mergeCell ref="I1:K1"/>
    <mergeCell ref="I2:K3"/>
    <mergeCell ref="B14:C14"/>
    <mergeCell ref="B12:C12"/>
    <mergeCell ref="B10:D10"/>
    <mergeCell ref="B6:D8"/>
    <mergeCell ref="B128:C128"/>
    <mergeCell ref="B87:C88"/>
    <mergeCell ref="B107:C111"/>
    <mergeCell ref="B96:D98"/>
    <mergeCell ref="D104:E104"/>
    <mergeCell ref="D105:E105"/>
    <mergeCell ref="D106:E106"/>
  </mergeCells>
  <phoneticPr fontId="3" type="noConversion"/>
  <dataValidations count="1">
    <dataValidation type="list" allowBlank="1" showInputMessage="1" showErrorMessage="1" sqref="B12 E8:F9 E98 E54">
      <formula1>LALISTFULL</formula1>
    </dataValidation>
  </dataValidations>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39"/>
  </sheetPr>
  <dimension ref="A1:AF397"/>
  <sheetViews>
    <sheetView showRowColHeaders="0" workbookViewId="0">
      <selection activeCell="B51" sqref="B51:F52"/>
    </sheetView>
  </sheetViews>
  <sheetFormatPr defaultRowHeight="11.25" customHeight="1" x14ac:dyDescent="0.2"/>
  <cols>
    <col min="1" max="1" width="4" style="91" customWidth="1"/>
    <col min="2" max="2" width="17" style="91" bestFit="1" customWidth="1"/>
    <col min="3" max="3" width="16.85546875" style="91" customWidth="1"/>
    <col min="4" max="23" width="3" style="91" bestFit="1" customWidth="1"/>
    <col min="24" max="24" width="3.28515625" style="91" bestFit="1" customWidth="1"/>
    <col min="25" max="25" width="8.28515625" style="91" customWidth="1"/>
    <col min="26" max="26" width="8.85546875" style="91" customWidth="1"/>
    <col min="27" max="27" width="15.7109375" style="91" customWidth="1"/>
    <col min="28" max="28" width="4" style="91" customWidth="1"/>
    <col min="29" max="29" width="9.140625" style="91"/>
    <col min="30" max="30" width="12.140625" style="91" hidden="1" customWidth="1"/>
    <col min="31" max="31" width="0" style="91" hidden="1" customWidth="1"/>
    <col min="32" max="32" width="12.140625" style="91" hidden="1" customWidth="1"/>
    <col min="33" max="36" width="0" style="91" hidden="1" customWidth="1"/>
    <col min="37" max="16384" width="9.140625" style="91"/>
  </cols>
  <sheetData>
    <row r="1" spans="1:31" ht="15" customHeight="1" x14ac:dyDescent="0.2">
      <c r="AC1" s="668"/>
      <c r="AD1" s="669"/>
      <c r="AE1" s="669"/>
    </row>
    <row r="2" spans="1:31" ht="18.75" thickBot="1" x14ac:dyDescent="0.3">
      <c r="A2" s="86" t="s">
        <v>1</v>
      </c>
      <c r="B2" s="87"/>
      <c r="C2" s="87"/>
      <c r="D2" s="87"/>
      <c r="E2" s="87"/>
      <c r="F2" s="87"/>
      <c r="G2" s="87"/>
      <c r="H2" s="87"/>
      <c r="I2" s="87"/>
      <c r="J2" s="87"/>
      <c r="K2" s="87"/>
      <c r="L2" s="87"/>
      <c r="M2" s="87"/>
      <c r="N2" s="87"/>
      <c r="O2" s="87"/>
      <c r="P2" s="87"/>
      <c r="Q2" s="87"/>
      <c r="R2" s="87"/>
      <c r="S2" s="87"/>
      <c r="T2" s="87"/>
      <c r="U2" s="87"/>
      <c r="V2" s="87"/>
      <c r="W2" s="87"/>
      <c r="X2" s="87"/>
      <c r="Y2" s="87"/>
      <c r="Z2" s="87"/>
      <c r="AA2" s="87"/>
      <c r="AB2" s="89"/>
      <c r="AC2" s="668"/>
      <c r="AD2" s="669"/>
      <c r="AE2" s="669"/>
    </row>
    <row r="3" spans="1:31" ht="11.25" customHeight="1" x14ac:dyDescent="0.2">
      <c r="A3" s="90"/>
      <c r="B3" s="90"/>
      <c r="AB3" s="90"/>
      <c r="AC3" s="669"/>
      <c r="AD3" s="669"/>
      <c r="AE3" s="669"/>
    </row>
    <row r="4" spans="1:31" ht="21" customHeight="1" thickBot="1" x14ac:dyDescent="0.25"/>
    <row r="5" spans="1:31" ht="11.25" customHeight="1" x14ac:dyDescent="0.2">
      <c r="A5" s="138"/>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40"/>
    </row>
    <row r="6" spans="1:31" s="142" customFormat="1" ht="11.25" customHeight="1" x14ac:dyDescent="0.2">
      <c r="A6" s="141"/>
      <c r="B6" s="670" t="s">
        <v>122</v>
      </c>
      <c r="C6" s="671"/>
      <c r="D6" s="671"/>
      <c r="E6" s="671"/>
      <c r="F6" s="671"/>
      <c r="G6" s="671"/>
      <c r="H6" s="671"/>
      <c r="I6" s="671"/>
      <c r="J6" s="671"/>
      <c r="K6" s="671"/>
      <c r="L6" s="671"/>
      <c r="M6" s="671"/>
      <c r="N6" s="671"/>
      <c r="O6" s="671"/>
      <c r="P6" s="671"/>
      <c r="Q6" s="671"/>
      <c r="R6" s="671"/>
      <c r="S6" s="671"/>
      <c r="T6" s="671"/>
      <c r="U6" s="671"/>
      <c r="V6" s="671"/>
      <c r="W6" s="671"/>
      <c r="X6" s="671"/>
      <c r="Y6" s="671"/>
      <c r="Z6" s="102"/>
      <c r="AA6" s="102"/>
      <c r="AB6" s="103"/>
    </row>
    <row r="7" spans="1:31" ht="21" customHeight="1" x14ac:dyDescent="0.2">
      <c r="A7" s="143"/>
      <c r="B7" s="671"/>
      <c r="C7" s="671"/>
      <c r="D7" s="671"/>
      <c r="E7" s="671"/>
      <c r="F7" s="671"/>
      <c r="G7" s="671"/>
      <c r="H7" s="671"/>
      <c r="I7" s="671"/>
      <c r="J7" s="671"/>
      <c r="K7" s="671"/>
      <c r="L7" s="671"/>
      <c r="M7" s="671"/>
      <c r="N7" s="671"/>
      <c r="O7" s="671"/>
      <c r="P7" s="671"/>
      <c r="Q7" s="671"/>
      <c r="R7" s="671"/>
      <c r="S7" s="671"/>
      <c r="T7" s="671"/>
      <c r="U7" s="671"/>
      <c r="V7" s="671"/>
      <c r="W7" s="671"/>
      <c r="X7" s="671"/>
      <c r="Y7" s="671"/>
      <c r="Z7" s="90"/>
      <c r="AA7" s="90"/>
      <c r="AB7" s="105"/>
    </row>
    <row r="8" spans="1:31" ht="11.25" customHeight="1" x14ac:dyDescent="0.2">
      <c r="A8" s="143"/>
      <c r="B8" s="675" t="s">
        <v>125</v>
      </c>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105"/>
    </row>
    <row r="9" spans="1:31" ht="11.25" customHeight="1" x14ac:dyDescent="0.2">
      <c r="A9" s="143"/>
      <c r="B9" s="676"/>
      <c r="C9" s="676"/>
      <c r="D9" s="676"/>
      <c r="E9" s="676"/>
      <c r="F9" s="676"/>
      <c r="G9" s="676"/>
      <c r="H9" s="676"/>
      <c r="I9" s="676"/>
      <c r="J9" s="676"/>
      <c r="K9" s="676"/>
      <c r="L9" s="676"/>
      <c r="M9" s="676"/>
      <c r="N9" s="676"/>
      <c r="O9" s="676"/>
      <c r="P9" s="676"/>
      <c r="Q9" s="676"/>
      <c r="R9" s="676"/>
      <c r="S9" s="676"/>
      <c r="T9" s="676"/>
      <c r="U9" s="676"/>
      <c r="V9" s="676"/>
      <c r="W9" s="676"/>
      <c r="X9" s="676"/>
      <c r="Y9" s="676"/>
      <c r="Z9" s="676"/>
      <c r="AA9" s="676"/>
      <c r="AB9" s="105"/>
    </row>
    <row r="10" spans="1:31" ht="11.25" customHeight="1" x14ac:dyDescent="0.2">
      <c r="A10" s="143"/>
      <c r="B10" s="676"/>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105"/>
    </row>
    <row r="11" spans="1:31" ht="11.25" customHeight="1" x14ac:dyDescent="0.2">
      <c r="A11" s="143"/>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105"/>
    </row>
    <row r="12" spans="1:31" ht="11.25" customHeight="1" x14ac:dyDescent="0.2">
      <c r="A12" s="143"/>
      <c r="B12" s="157"/>
      <c r="C12" s="677" t="s">
        <v>128</v>
      </c>
      <c r="D12" s="672" t="s">
        <v>124</v>
      </c>
      <c r="E12" s="673"/>
      <c r="F12" s="673"/>
      <c r="G12" s="673"/>
      <c r="H12" s="673"/>
      <c r="I12" s="673"/>
      <c r="J12" s="673"/>
      <c r="K12" s="673"/>
      <c r="L12" s="673"/>
      <c r="M12" s="673"/>
      <c r="N12" s="673"/>
      <c r="O12" s="673"/>
      <c r="P12" s="673"/>
      <c r="Q12" s="673"/>
      <c r="R12" s="673"/>
      <c r="S12" s="673"/>
      <c r="T12" s="673"/>
      <c r="U12" s="673"/>
      <c r="V12" s="673"/>
      <c r="W12" s="674"/>
      <c r="X12" s="101"/>
      <c r="Y12" s="101"/>
      <c r="Z12" s="90"/>
      <c r="AA12" s="90"/>
      <c r="AB12" s="105"/>
    </row>
    <row r="13" spans="1:31" ht="11.25" customHeight="1" x14ac:dyDescent="0.2">
      <c r="A13" s="143"/>
      <c r="B13" s="90"/>
      <c r="C13" s="678"/>
      <c r="D13" s="681" t="s">
        <v>2</v>
      </c>
      <c r="E13" s="665" t="s">
        <v>84</v>
      </c>
      <c r="F13" s="665" t="s">
        <v>13</v>
      </c>
      <c r="G13" s="665" t="s">
        <v>6</v>
      </c>
      <c r="H13" s="665" t="s">
        <v>7</v>
      </c>
      <c r="I13" s="665" t="s">
        <v>9</v>
      </c>
      <c r="J13" s="665" t="s">
        <v>3</v>
      </c>
      <c r="K13" s="665" t="s">
        <v>14</v>
      </c>
      <c r="L13" s="665" t="s">
        <v>4</v>
      </c>
      <c r="M13" s="665" t="s">
        <v>15</v>
      </c>
      <c r="N13" s="665" t="s">
        <v>16</v>
      </c>
      <c r="O13" s="665" t="s">
        <v>17</v>
      </c>
      <c r="P13" s="665" t="s">
        <v>5</v>
      </c>
      <c r="Q13" s="665" t="s">
        <v>18</v>
      </c>
      <c r="R13" s="665" t="s">
        <v>19</v>
      </c>
      <c r="S13" s="665" t="s">
        <v>10</v>
      </c>
      <c r="T13" s="665" t="s">
        <v>20</v>
      </c>
      <c r="U13" s="665" t="s">
        <v>8</v>
      </c>
      <c r="V13" s="665" t="s">
        <v>83</v>
      </c>
      <c r="W13" s="684" t="s">
        <v>21</v>
      </c>
      <c r="X13" s="101"/>
      <c r="Y13" s="101"/>
      <c r="Z13" s="90"/>
      <c r="AA13" s="90"/>
      <c r="AB13" s="105"/>
    </row>
    <row r="14" spans="1:31" ht="11.25" customHeight="1" x14ac:dyDescent="0.2">
      <c r="A14" s="143"/>
      <c r="B14" s="90"/>
      <c r="C14" s="679"/>
      <c r="D14" s="682"/>
      <c r="E14" s="666"/>
      <c r="F14" s="666"/>
      <c r="G14" s="666"/>
      <c r="H14" s="666"/>
      <c r="I14" s="666"/>
      <c r="J14" s="666"/>
      <c r="K14" s="666"/>
      <c r="L14" s="666"/>
      <c r="M14" s="666"/>
      <c r="N14" s="666"/>
      <c r="O14" s="666"/>
      <c r="P14" s="666"/>
      <c r="Q14" s="666"/>
      <c r="R14" s="666"/>
      <c r="S14" s="666"/>
      <c r="T14" s="666"/>
      <c r="U14" s="666"/>
      <c r="V14" s="666"/>
      <c r="W14" s="685"/>
      <c r="X14" s="101"/>
      <c r="Y14" s="101"/>
      <c r="Z14" s="90"/>
      <c r="AA14" s="90"/>
      <c r="AB14" s="105"/>
    </row>
    <row r="15" spans="1:31" ht="11.25" customHeight="1" x14ac:dyDescent="0.2">
      <c r="A15" s="143"/>
      <c r="B15" s="90"/>
      <c r="C15" s="679"/>
      <c r="D15" s="682"/>
      <c r="E15" s="666"/>
      <c r="F15" s="666"/>
      <c r="G15" s="666"/>
      <c r="H15" s="666"/>
      <c r="I15" s="666"/>
      <c r="J15" s="666"/>
      <c r="K15" s="666"/>
      <c r="L15" s="666"/>
      <c r="M15" s="666"/>
      <c r="N15" s="666"/>
      <c r="O15" s="666"/>
      <c r="P15" s="666"/>
      <c r="Q15" s="666"/>
      <c r="R15" s="666"/>
      <c r="S15" s="666"/>
      <c r="T15" s="666"/>
      <c r="U15" s="666"/>
      <c r="V15" s="666"/>
      <c r="W15" s="685"/>
      <c r="X15" s="101"/>
      <c r="Y15" s="101"/>
      <c r="Z15" s="90"/>
      <c r="AA15" s="90"/>
      <c r="AB15" s="105"/>
    </row>
    <row r="16" spans="1:31" ht="11.25" customHeight="1" x14ac:dyDescent="0.2">
      <c r="A16" s="143"/>
      <c r="B16" s="90"/>
      <c r="C16" s="679"/>
      <c r="D16" s="682"/>
      <c r="E16" s="666"/>
      <c r="F16" s="666"/>
      <c r="G16" s="666"/>
      <c r="H16" s="666"/>
      <c r="I16" s="666"/>
      <c r="J16" s="666"/>
      <c r="K16" s="666"/>
      <c r="L16" s="666"/>
      <c r="M16" s="666"/>
      <c r="N16" s="666"/>
      <c r="O16" s="666"/>
      <c r="P16" s="666"/>
      <c r="Q16" s="666"/>
      <c r="R16" s="666"/>
      <c r="S16" s="666"/>
      <c r="T16" s="666"/>
      <c r="U16" s="666"/>
      <c r="V16" s="666"/>
      <c r="W16" s="685"/>
      <c r="X16" s="101"/>
      <c r="Y16" s="101"/>
      <c r="Z16" s="90"/>
      <c r="AA16" s="90"/>
      <c r="AB16" s="105"/>
    </row>
    <row r="17" spans="1:28" ht="11.25" customHeight="1" x14ac:dyDescent="0.2">
      <c r="A17" s="143"/>
      <c r="B17" s="90"/>
      <c r="C17" s="679"/>
      <c r="D17" s="682"/>
      <c r="E17" s="666"/>
      <c r="F17" s="666"/>
      <c r="G17" s="666"/>
      <c r="H17" s="666"/>
      <c r="I17" s="666"/>
      <c r="J17" s="666"/>
      <c r="K17" s="666"/>
      <c r="L17" s="666"/>
      <c r="M17" s="666"/>
      <c r="N17" s="666"/>
      <c r="O17" s="666"/>
      <c r="P17" s="666"/>
      <c r="Q17" s="666"/>
      <c r="R17" s="666"/>
      <c r="S17" s="666"/>
      <c r="T17" s="666"/>
      <c r="U17" s="666"/>
      <c r="V17" s="666"/>
      <c r="W17" s="685"/>
      <c r="X17" s="101"/>
      <c r="Y17" s="101"/>
      <c r="Z17" s="90"/>
      <c r="AA17" s="90"/>
      <c r="AB17" s="105"/>
    </row>
    <row r="18" spans="1:28" ht="11.25" customHeight="1" x14ac:dyDescent="0.2">
      <c r="A18" s="143"/>
      <c r="B18" s="90"/>
      <c r="C18" s="679"/>
      <c r="D18" s="682"/>
      <c r="E18" s="666"/>
      <c r="F18" s="666"/>
      <c r="G18" s="666"/>
      <c r="H18" s="666"/>
      <c r="I18" s="666"/>
      <c r="J18" s="666"/>
      <c r="K18" s="666"/>
      <c r="L18" s="666"/>
      <c r="M18" s="666"/>
      <c r="N18" s="666"/>
      <c r="O18" s="666"/>
      <c r="P18" s="666"/>
      <c r="Q18" s="666"/>
      <c r="R18" s="666"/>
      <c r="S18" s="666"/>
      <c r="T18" s="666"/>
      <c r="U18" s="666"/>
      <c r="V18" s="666"/>
      <c r="W18" s="685"/>
      <c r="X18" s="101"/>
      <c r="Y18" s="101"/>
      <c r="Z18" s="90"/>
      <c r="AA18" s="90"/>
      <c r="AB18" s="105"/>
    </row>
    <row r="19" spans="1:28" ht="11.25" customHeight="1" x14ac:dyDescent="0.2">
      <c r="A19" s="143"/>
      <c r="B19" s="90"/>
      <c r="C19" s="679"/>
      <c r="D19" s="682"/>
      <c r="E19" s="666"/>
      <c r="F19" s="666"/>
      <c r="G19" s="666"/>
      <c r="H19" s="666"/>
      <c r="I19" s="666"/>
      <c r="J19" s="666"/>
      <c r="K19" s="666"/>
      <c r="L19" s="666"/>
      <c r="M19" s="666"/>
      <c r="N19" s="666"/>
      <c r="O19" s="666"/>
      <c r="P19" s="666"/>
      <c r="Q19" s="666"/>
      <c r="R19" s="666"/>
      <c r="S19" s="666"/>
      <c r="T19" s="666"/>
      <c r="U19" s="666"/>
      <c r="V19" s="666"/>
      <c r="W19" s="685"/>
      <c r="X19" s="101"/>
      <c r="Y19" s="101"/>
      <c r="Z19" s="90"/>
      <c r="AA19" s="90"/>
      <c r="AB19" s="105"/>
    </row>
    <row r="20" spans="1:28" ht="11.25" customHeight="1" x14ac:dyDescent="0.2">
      <c r="A20" s="143"/>
      <c r="B20" s="90"/>
      <c r="C20" s="679"/>
      <c r="D20" s="682"/>
      <c r="E20" s="666"/>
      <c r="F20" s="666"/>
      <c r="G20" s="666"/>
      <c r="H20" s="666"/>
      <c r="I20" s="666"/>
      <c r="J20" s="666"/>
      <c r="K20" s="666"/>
      <c r="L20" s="666"/>
      <c r="M20" s="666"/>
      <c r="N20" s="666"/>
      <c r="O20" s="666"/>
      <c r="P20" s="666"/>
      <c r="Q20" s="666"/>
      <c r="R20" s="666"/>
      <c r="S20" s="666"/>
      <c r="T20" s="666"/>
      <c r="U20" s="666"/>
      <c r="V20" s="666"/>
      <c r="W20" s="685"/>
      <c r="X20" s="101"/>
      <c r="Y20" s="101"/>
      <c r="Z20" s="90"/>
      <c r="AA20" s="90"/>
      <c r="AB20" s="105"/>
    </row>
    <row r="21" spans="1:28" ht="11.25" customHeight="1" x14ac:dyDescent="0.2">
      <c r="A21" s="143"/>
      <c r="B21" s="90"/>
      <c r="C21" s="680"/>
      <c r="D21" s="683"/>
      <c r="E21" s="667"/>
      <c r="F21" s="667"/>
      <c r="G21" s="667"/>
      <c r="H21" s="667"/>
      <c r="I21" s="667"/>
      <c r="J21" s="667"/>
      <c r="K21" s="667"/>
      <c r="L21" s="667"/>
      <c r="M21" s="667"/>
      <c r="N21" s="667"/>
      <c r="O21" s="667"/>
      <c r="P21" s="667"/>
      <c r="Q21" s="667"/>
      <c r="R21" s="667"/>
      <c r="S21" s="667"/>
      <c r="T21" s="667"/>
      <c r="U21" s="667"/>
      <c r="V21" s="667"/>
      <c r="W21" s="686"/>
      <c r="X21" s="101"/>
      <c r="Y21" s="101"/>
      <c r="Z21" s="90"/>
      <c r="AA21" s="90"/>
      <c r="AB21" s="105"/>
    </row>
    <row r="22" spans="1:28" ht="11.25" customHeight="1" x14ac:dyDescent="0.2">
      <c r="A22" s="143"/>
      <c r="B22" s="144" t="s">
        <v>2</v>
      </c>
      <c r="C22" s="177" t="s">
        <v>119</v>
      </c>
      <c r="D22" s="158"/>
      <c r="E22" s="159"/>
      <c r="F22" s="160" t="s">
        <v>102</v>
      </c>
      <c r="G22" s="161"/>
      <c r="H22" s="161"/>
      <c r="I22" s="160" t="s">
        <v>102</v>
      </c>
      <c r="J22" s="161"/>
      <c r="K22" s="161"/>
      <c r="L22" s="161"/>
      <c r="M22" s="161"/>
      <c r="N22" s="161"/>
      <c r="O22" s="161"/>
      <c r="P22" s="161"/>
      <c r="Q22" s="161"/>
      <c r="R22" s="161"/>
      <c r="S22" s="160" t="s">
        <v>102</v>
      </c>
      <c r="T22" s="161"/>
      <c r="U22" s="161"/>
      <c r="V22" s="160" t="s">
        <v>102</v>
      </c>
      <c r="W22" s="162"/>
      <c r="X22" s="147"/>
      <c r="Y22" s="147"/>
      <c r="Z22" s="90"/>
      <c r="AA22" s="90"/>
      <c r="AB22" s="105"/>
    </row>
    <row r="23" spans="1:28" ht="11.25" customHeight="1" x14ac:dyDescent="0.2">
      <c r="A23" s="143"/>
      <c r="B23" s="145" t="s">
        <v>84</v>
      </c>
      <c r="C23" s="177" t="s">
        <v>119</v>
      </c>
      <c r="D23" s="158"/>
      <c r="E23" s="159"/>
      <c r="F23" s="161"/>
      <c r="G23" s="161"/>
      <c r="H23" s="161"/>
      <c r="I23" s="161"/>
      <c r="J23" s="161"/>
      <c r="K23" s="161"/>
      <c r="L23" s="161"/>
      <c r="M23" s="161"/>
      <c r="N23" s="161"/>
      <c r="O23" s="160" t="s">
        <v>102</v>
      </c>
      <c r="P23" s="160" t="s">
        <v>102</v>
      </c>
      <c r="Q23" s="161"/>
      <c r="R23" s="160" t="s">
        <v>102</v>
      </c>
      <c r="S23" s="161"/>
      <c r="T23" s="161"/>
      <c r="U23" s="161"/>
      <c r="V23" s="163"/>
      <c r="W23" s="164"/>
      <c r="X23" s="102"/>
      <c r="Y23" s="102"/>
      <c r="Z23" s="90"/>
      <c r="AA23" s="90"/>
      <c r="AB23" s="105"/>
    </row>
    <row r="24" spans="1:28" ht="11.25" customHeight="1" x14ac:dyDescent="0.2">
      <c r="A24" s="143"/>
      <c r="B24" s="145" t="s">
        <v>13</v>
      </c>
      <c r="C24" s="177" t="s">
        <v>119</v>
      </c>
      <c r="D24" s="165" t="s">
        <v>102</v>
      </c>
      <c r="E24" s="159"/>
      <c r="F24" s="161"/>
      <c r="G24" s="161"/>
      <c r="H24" s="161"/>
      <c r="I24" s="160" t="s">
        <v>102</v>
      </c>
      <c r="J24" s="161"/>
      <c r="K24" s="161"/>
      <c r="L24" s="161"/>
      <c r="M24" s="161"/>
      <c r="N24" s="160" t="s">
        <v>102</v>
      </c>
      <c r="O24" s="161"/>
      <c r="P24" s="161"/>
      <c r="Q24" s="161"/>
      <c r="R24" s="161"/>
      <c r="S24" s="160" t="s">
        <v>102</v>
      </c>
      <c r="T24" s="160" t="s">
        <v>102</v>
      </c>
      <c r="U24" s="161"/>
      <c r="V24" s="160" t="s">
        <v>102</v>
      </c>
      <c r="W24" s="166" t="s">
        <v>102</v>
      </c>
      <c r="X24" s="102"/>
      <c r="Y24" s="102"/>
      <c r="Z24" s="90"/>
      <c r="AA24" s="90"/>
      <c r="AB24" s="105"/>
    </row>
    <row r="25" spans="1:28" ht="11.25" customHeight="1" x14ac:dyDescent="0.2">
      <c r="A25" s="143"/>
      <c r="B25" s="145" t="s">
        <v>6</v>
      </c>
      <c r="C25" s="177" t="s">
        <v>119</v>
      </c>
      <c r="D25" s="158"/>
      <c r="E25" s="159"/>
      <c r="F25" s="161"/>
      <c r="G25" s="161"/>
      <c r="H25" s="160" t="s">
        <v>102</v>
      </c>
      <c r="I25" s="161"/>
      <c r="J25" s="161"/>
      <c r="K25" s="160" t="s">
        <v>102</v>
      </c>
      <c r="L25" s="161"/>
      <c r="M25" s="161"/>
      <c r="N25" s="161"/>
      <c r="O25" s="161"/>
      <c r="P25" s="161"/>
      <c r="Q25" s="161"/>
      <c r="R25" s="161"/>
      <c r="S25" s="161"/>
      <c r="T25" s="161"/>
      <c r="U25" s="160" t="s">
        <v>102</v>
      </c>
      <c r="V25" s="163"/>
      <c r="W25" s="164"/>
      <c r="X25" s="102"/>
      <c r="Y25" s="102"/>
      <c r="Z25" s="90"/>
      <c r="AA25" s="90"/>
      <c r="AB25" s="105"/>
    </row>
    <row r="26" spans="1:28" ht="11.25" customHeight="1" x14ac:dyDescent="0.2">
      <c r="A26" s="143"/>
      <c r="B26" s="145" t="s">
        <v>7</v>
      </c>
      <c r="C26" s="176" t="s">
        <v>129</v>
      </c>
      <c r="D26" s="158"/>
      <c r="E26" s="159"/>
      <c r="F26" s="161"/>
      <c r="G26" s="161"/>
      <c r="H26" s="161"/>
      <c r="I26" s="161"/>
      <c r="J26" s="161"/>
      <c r="K26" s="161"/>
      <c r="L26" s="161"/>
      <c r="M26" s="161"/>
      <c r="N26" s="161"/>
      <c r="O26" s="161"/>
      <c r="P26" s="161"/>
      <c r="Q26" s="161"/>
      <c r="R26" s="161"/>
      <c r="S26" s="161"/>
      <c r="T26" s="161"/>
      <c r="U26" s="160" t="s">
        <v>102</v>
      </c>
      <c r="V26" s="167"/>
      <c r="W26" s="164"/>
      <c r="X26" s="90"/>
      <c r="Y26" s="90"/>
      <c r="Z26" s="90"/>
      <c r="AA26" s="90"/>
      <c r="AB26" s="105"/>
    </row>
    <row r="27" spans="1:28" ht="11.25" customHeight="1" x14ac:dyDescent="0.2">
      <c r="A27" s="143"/>
      <c r="B27" s="145" t="s">
        <v>9</v>
      </c>
      <c r="C27" s="177" t="s">
        <v>119</v>
      </c>
      <c r="D27" s="158"/>
      <c r="E27" s="159"/>
      <c r="F27" s="161"/>
      <c r="G27" s="161"/>
      <c r="H27" s="161"/>
      <c r="I27" s="161"/>
      <c r="J27" s="161"/>
      <c r="K27" s="161"/>
      <c r="L27" s="161"/>
      <c r="M27" s="161"/>
      <c r="N27" s="161"/>
      <c r="O27" s="161"/>
      <c r="P27" s="161"/>
      <c r="Q27" s="161"/>
      <c r="R27" s="161"/>
      <c r="S27" s="161"/>
      <c r="T27" s="160" t="s">
        <v>102</v>
      </c>
      <c r="U27" s="160" t="s">
        <v>102</v>
      </c>
      <c r="V27" s="163"/>
      <c r="W27" s="164"/>
      <c r="X27" s="90"/>
      <c r="Y27" s="90"/>
      <c r="Z27" s="90"/>
      <c r="AA27" s="90"/>
      <c r="AB27" s="105"/>
    </row>
    <row r="28" spans="1:28" ht="11.25" customHeight="1" x14ac:dyDescent="0.2">
      <c r="A28" s="143"/>
      <c r="B28" s="145" t="s">
        <v>3</v>
      </c>
      <c r="C28" s="177" t="s">
        <v>119</v>
      </c>
      <c r="D28" s="158"/>
      <c r="E28" s="159"/>
      <c r="F28" s="161"/>
      <c r="G28" s="160" t="s">
        <v>102</v>
      </c>
      <c r="H28" s="161"/>
      <c r="I28" s="161"/>
      <c r="J28" s="161"/>
      <c r="K28" s="161"/>
      <c r="L28" s="161"/>
      <c r="M28" s="161"/>
      <c r="N28" s="161"/>
      <c r="O28" s="161"/>
      <c r="P28" s="161"/>
      <c r="Q28" s="161"/>
      <c r="R28" s="161"/>
      <c r="S28" s="161"/>
      <c r="T28" s="161"/>
      <c r="U28" s="161"/>
      <c r="V28" s="163"/>
      <c r="W28" s="164"/>
      <c r="X28" s="90"/>
      <c r="Y28" s="90"/>
      <c r="Z28" s="90"/>
      <c r="AA28" s="90"/>
      <c r="AB28" s="105"/>
    </row>
    <row r="29" spans="1:28" ht="11.25" customHeight="1" x14ac:dyDescent="0.2">
      <c r="A29" s="143"/>
      <c r="B29" s="145" t="s">
        <v>14</v>
      </c>
      <c r="C29" s="177" t="s">
        <v>119</v>
      </c>
      <c r="D29" s="158"/>
      <c r="E29" s="159"/>
      <c r="F29" s="161"/>
      <c r="G29" s="160" t="s">
        <v>102</v>
      </c>
      <c r="H29" s="161"/>
      <c r="I29" s="161"/>
      <c r="J29" s="161"/>
      <c r="K29" s="161"/>
      <c r="L29" s="161"/>
      <c r="M29" s="161"/>
      <c r="N29" s="161"/>
      <c r="O29" s="161"/>
      <c r="P29" s="161"/>
      <c r="Q29" s="161"/>
      <c r="R29" s="161"/>
      <c r="S29" s="161"/>
      <c r="T29" s="161"/>
      <c r="U29" s="160" t="s">
        <v>102</v>
      </c>
      <c r="V29" s="163"/>
      <c r="W29" s="164"/>
      <c r="X29" s="90"/>
      <c r="Y29" s="90"/>
      <c r="Z29" s="90"/>
      <c r="AA29" s="90"/>
      <c r="AB29" s="105"/>
    </row>
    <row r="30" spans="1:28" ht="11.25" customHeight="1" x14ac:dyDescent="0.2">
      <c r="A30" s="143"/>
      <c r="B30" s="145" t="s">
        <v>4</v>
      </c>
      <c r="C30" s="177" t="s">
        <v>119</v>
      </c>
      <c r="D30" s="158"/>
      <c r="E30" s="159"/>
      <c r="F30" s="161"/>
      <c r="G30" s="161"/>
      <c r="H30" s="161"/>
      <c r="I30" s="161"/>
      <c r="J30" s="161"/>
      <c r="K30" s="160" t="s">
        <v>102</v>
      </c>
      <c r="L30" s="161"/>
      <c r="M30" s="161"/>
      <c r="N30" s="161"/>
      <c r="O30" s="161"/>
      <c r="P30" s="161"/>
      <c r="Q30" s="161"/>
      <c r="R30" s="161"/>
      <c r="S30" s="161"/>
      <c r="T30" s="161"/>
      <c r="U30" s="161"/>
      <c r="V30" s="163"/>
      <c r="W30" s="164"/>
      <c r="X30" s="90"/>
      <c r="Y30" s="90"/>
      <c r="Z30" s="90"/>
      <c r="AA30" s="90"/>
      <c r="AB30" s="105"/>
    </row>
    <row r="31" spans="1:28" ht="11.25" customHeight="1" x14ac:dyDescent="0.2">
      <c r="A31" s="143"/>
      <c r="B31" s="145" t="s">
        <v>15</v>
      </c>
      <c r="C31" s="177" t="s">
        <v>119</v>
      </c>
      <c r="D31" s="158"/>
      <c r="E31" s="159"/>
      <c r="F31" s="161"/>
      <c r="G31" s="161"/>
      <c r="H31" s="161"/>
      <c r="I31" s="161"/>
      <c r="J31" s="161"/>
      <c r="K31" s="160" t="s">
        <v>102</v>
      </c>
      <c r="L31" s="161"/>
      <c r="M31" s="161"/>
      <c r="N31" s="161"/>
      <c r="O31" s="161"/>
      <c r="P31" s="161"/>
      <c r="Q31" s="161"/>
      <c r="R31" s="161"/>
      <c r="S31" s="161"/>
      <c r="T31" s="161"/>
      <c r="U31" s="161"/>
      <c r="V31" s="163"/>
      <c r="W31" s="164"/>
      <c r="X31" s="90"/>
      <c r="Y31" s="90"/>
      <c r="Z31" s="90"/>
      <c r="AA31" s="90"/>
      <c r="AB31" s="105"/>
    </row>
    <row r="32" spans="1:28" ht="11.25" customHeight="1" x14ac:dyDescent="0.2">
      <c r="A32" s="143"/>
      <c r="B32" s="145" t="s">
        <v>16</v>
      </c>
      <c r="C32" s="177" t="s">
        <v>119</v>
      </c>
      <c r="D32" s="165" t="s">
        <v>102</v>
      </c>
      <c r="E32" s="159"/>
      <c r="F32" s="160" t="s">
        <v>102</v>
      </c>
      <c r="G32" s="161"/>
      <c r="H32" s="160" t="s">
        <v>102</v>
      </c>
      <c r="I32" s="160" t="s">
        <v>102</v>
      </c>
      <c r="J32" s="161"/>
      <c r="K32" s="161"/>
      <c r="L32" s="161"/>
      <c r="M32" s="161"/>
      <c r="N32" s="161"/>
      <c r="O32" s="161"/>
      <c r="P32" s="161"/>
      <c r="Q32" s="161"/>
      <c r="R32" s="161"/>
      <c r="S32" s="160" t="s">
        <v>102</v>
      </c>
      <c r="T32" s="160" t="s">
        <v>102</v>
      </c>
      <c r="U32" s="161"/>
      <c r="V32" s="163"/>
      <c r="W32" s="164"/>
      <c r="X32" s="90"/>
      <c r="Y32" s="90"/>
      <c r="Z32" s="90"/>
      <c r="AA32" s="90"/>
      <c r="AB32" s="105"/>
    </row>
    <row r="33" spans="1:28" ht="11.25" customHeight="1" x14ac:dyDescent="0.2">
      <c r="A33" s="143"/>
      <c r="B33" s="145" t="s">
        <v>17</v>
      </c>
      <c r="C33" s="177" t="s">
        <v>119</v>
      </c>
      <c r="D33" s="158"/>
      <c r="E33" s="159"/>
      <c r="F33" s="161"/>
      <c r="G33" s="161"/>
      <c r="H33" s="161"/>
      <c r="I33" s="161"/>
      <c r="J33" s="161"/>
      <c r="K33" s="161"/>
      <c r="L33" s="161"/>
      <c r="M33" s="161"/>
      <c r="N33" s="161"/>
      <c r="O33" s="161"/>
      <c r="P33" s="161"/>
      <c r="Q33" s="161"/>
      <c r="R33" s="160" t="s">
        <v>102</v>
      </c>
      <c r="S33" s="161"/>
      <c r="T33" s="161"/>
      <c r="U33" s="161"/>
      <c r="V33" s="163"/>
      <c r="W33" s="164"/>
      <c r="X33" s="90"/>
      <c r="Y33" s="90"/>
      <c r="Z33" s="90"/>
      <c r="AA33" s="90"/>
      <c r="AB33" s="105"/>
    </row>
    <row r="34" spans="1:28" ht="11.25" customHeight="1" x14ac:dyDescent="0.2">
      <c r="A34" s="143"/>
      <c r="B34" s="145" t="s">
        <v>5</v>
      </c>
      <c r="C34" s="177" t="s">
        <v>119</v>
      </c>
      <c r="D34" s="158"/>
      <c r="E34" s="160" t="s">
        <v>102</v>
      </c>
      <c r="F34" s="161"/>
      <c r="G34" s="161"/>
      <c r="H34" s="161"/>
      <c r="I34" s="161"/>
      <c r="J34" s="161"/>
      <c r="K34" s="161"/>
      <c r="L34" s="161"/>
      <c r="M34" s="160" t="s">
        <v>102</v>
      </c>
      <c r="N34" s="161"/>
      <c r="O34" s="161"/>
      <c r="P34" s="161"/>
      <c r="Q34" s="161"/>
      <c r="R34" s="161"/>
      <c r="S34" s="161"/>
      <c r="T34" s="161"/>
      <c r="U34" s="161"/>
      <c r="V34" s="163"/>
      <c r="W34" s="168"/>
      <c r="X34" s="90"/>
      <c r="Y34" s="90"/>
      <c r="Z34" s="90"/>
      <c r="AA34" s="90"/>
      <c r="AB34" s="105"/>
    </row>
    <row r="35" spans="1:28" ht="11.25" customHeight="1" x14ac:dyDescent="0.2">
      <c r="A35" s="143"/>
      <c r="B35" s="145" t="s">
        <v>18</v>
      </c>
      <c r="C35" s="177" t="s">
        <v>119</v>
      </c>
      <c r="D35" s="158"/>
      <c r="E35" s="159"/>
      <c r="F35" s="161"/>
      <c r="G35" s="161"/>
      <c r="H35" s="161"/>
      <c r="I35" s="161"/>
      <c r="J35" s="161"/>
      <c r="K35" s="161"/>
      <c r="L35" s="161"/>
      <c r="M35" s="161"/>
      <c r="N35" s="161"/>
      <c r="O35" s="161"/>
      <c r="P35" s="161"/>
      <c r="Q35" s="161"/>
      <c r="R35" s="161"/>
      <c r="S35" s="161"/>
      <c r="T35" s="161"/>
      <c r="U35" s="161"/>
      <c r="V35" s="163"/>
      <c r="W35" s="168"/>
      <c r="X35" s="90"/>
      <c r="Y35" s="90"/>
      <c r="Z35" s="90"/>
      <c r="AA35" s="90"/>
      <c r="AB35" s="105"/>
    </row>
    <row r="36" spans="1:28" ht="11.25" customHeight="1" x14ac:dyDescent="0.2">
      <c r="A36" s="143"/>
      <c r="B36" s="145" t="s">
        <v>19</v>
      </c>
      <c r="C36" s="177" t="s">
        <v>119</v>
      </c>
      <c r="D36" s="158"/>
      <c r="E36" s="159"/>
      <c r="F36" s="161"/>
      <c r="G36" s="161"/>
      <c r="H36" s="161"/>
      <c r="I36" s="161"/>
      <c r="J36" s="161"/>
      <c r="K36" s="161"/>
      <c r="L36" s="161"/>
      <c r="M36" s="161"/>
      <c r="N36" s="161"/>
      <c r="O36" s="161"/>
      <c r="P36" s="161"/>
      <c r="Q36" s="161"/>
      <c r="R36" s="160" t="s">
        <v>102</v>
      </c>
      <c r="S36" s="161"/>
      <c r="T36" s="161"/>
      <c r="U36" s="161"/>
      <c r="V36" s="163"/>
      <c r="W36" s="168"/>
      <c r="X36" s="90"/>
      <c r="Y36" s="90"/>
      <c r="Z36" s="90"/>
      <c r="AA36" s="90"/>
      <c r="AB36" s="105"/>
    </row>
    <row r="37" spans="1:28" ht="11.25" customHeight="1" x14ac:dyDescent="0.2">
      <c r="A37" s="143"/>
      <c r="B37" s="145" t="s">
        <v>10</v>
      </c>
      <c r="C37" s="177" t="s">
        <v>119</v>
      </c>
      <c r="D37" s="165" t="s">
        <v>102</v>
      </c>
      <c r="E37" s="169"/>
      <c r="F37" s="160" t="s">
        <v>102</v>
      </c>
      <c r="G37" s="161"/>
      <c r="H37" s="161"/>
      <c r="I37" s="160" t="s">
        <v>102</v>
      </c>
      <c r="J37" s="161"/>
      <c r="K37" s="161"/>
      <c r="L37" s="161"/>
      <c r="M37" s="161"/>
      <c r="N37" s="160" t="s">
        <v>102</v>
      </c>
      <c r="O37" s="161"/>
      <c r="P37" s="161"/>
      <c r="Q37" s="161"/>
      <c r="R37" s="161"/>
      <c r="S37" s="161"/>
      <c r="T37" s="160" t="s">
        <v>102</v>
      </c>
      <c r="U37" s="161"/>
      <c r="V37" s="160" t="s">
        <v>102</v>
      </c>
      <c r="W37" s="166" t="s">
        <v>102</v>
      </c>
      <c r="X37" s="90"/>
      <c r="Y37" s="90"/>
      <c r="Z37" s="90"/>
      <c r="AA37" s="90"/>
      <c r="AB37" s="105"/>
    </row>
    <row r="38" spans="1:28" ht="11.25" customHeight="1" x14ac:dyDescent="0.2">
      <c r="A38" s="143"/>
      <c r="B38" s="145" t="s">
        <v>20</v>
      </c>
      <c r="C38" s="177" t="s">
        <v>119</v>
      </c>
      <c r="D38" s="165" t="s">
        <v>102</v>
      </c>
      <c r="E38" s="169"/>
      <c r="F38" s="160" t="s">
        <v>102</v>
      </c>
      <c r="G38" s="161"/>
      <c r="H38" s="161"/>
      <c r="I38" s="160" t="s">
        <v>102</v>
      </c>
      <c r="J38" s="161"/>
      <c r="K38" s="161"/>
      <c r="L38" s="161"/>
      <c r="M38" s="161"/>
      <c r="N38" s="160" t="s">
        <v>102</v>
      </c>
      <c r="O38" s="161"/>
      <c r="P38" s="161"/>
      <c r="Q38" s="161"/>
      <c r="R38" s="161"/>
      <c r="S38" s="160" t="s">
        <v>102</v>
      </c>
      <c r="T38" s="161"/>
      <c r="U38" s="161"/>
      <c r="V38" s="170"/>
      <c r="W38" s="168"/>
      <c r="X38" s="90"/>
      <c r="Y38" s="90"/>
      <c r="Z38" s="90"/>
      <c r="AA38" s="90"/>
      <c r="AB38" s="105"/>
    </row>
    <row r="39" spans="1:28" ht="11.25" customHeight="1" x14ac:dyDescent="0.2">
      <c r="A39" s="143"/>
      <c r="B39" s="145" t="s">
        <v>8</v>
      </c>
      <c r="C39" s="177" t="s">
        <v>119</v>
      </c>
      <c r="D39" s="158"/>
      <c r="E39" s="159"/>
      <c r="F39" s="171"/>
      <c r="G39" s="160" t="s">
        <v>102</v>
      </c>
      <c r="H39" s="160" t="s">
        <v>102</v>
      </c>
      <c r="I39" s="160" t="s">
        <v>102</v>
      </c>
      <c r="J39" s="161"/>
      <c r="K39" s="161"/>
      <c r="L39" s="161"/>
      <c r="M39" s="161"/>
      <c r="N39" s="161"/>
      <c r="O39" s="161"/>
      <c r="P39" s="161"/>
      <c r="Q39" s="161"/>
      <c r="R39" s="161"/>
      <c r="S39" s="161"/>
      <c r="T39" s="161"/>
      <c r="U39" s="161"/>
      <c r="V39" s="163"/>
      <c r="W39" s="168"/>
      <c r="X39" s="90"/>
      <c r="Y39" s="90"/>
      <c r="Z39" s="90"/>
      <c r="AA39" s="90"/>
      <c r="AB39" s="105"/>
    </row>
    <row r="40" spans="1:28" ht="11.25" customHeight="1" x14ac:dyDescent="0.2">
      <c r="A40" s="143"/>
      <c r="B40" s="145" t="s">
        <v>83</v>
      </c>
      <c r="C40" s="177" t="s">
        <v>119</v>
      </c>
      <c r="D40" s="165" t="s">
        <v>102</v>
      </c>
      <c r="E40" s="169"/>
      <c r="F40" s="160" t="s">
        <v>102</v>
      </c>
      <c r="G40" s="161"/>
      <c r="H40" s="161"/>
      <c r="I40" s="160" t="s">
        <v>102</v>
      </c>
      <c r="J40" s="161"/>
      <c r="K40" s="161"/>
      <c r="L40" s="161"/>
      <c r="M40" s="161"/>
      <c r="N40" s="160" t="s">
        <v>102</v>
      </c>
      <c r="O40" s="161"/>
      <c r="P40" s="161"/>
      <c r="Q40" s="161"/>
      <c r="R40" s="161"/>
      <c r="S40" s="160" t="s">
        <v>102</v>
      </c>
      <c r="T40" s="160" t="s">
        <v>102</v>
      </c>
      <c r="U40" s="161"/>
      <c r="V40" s="163"/>
      <c r="W40" s="166" t="s">
        <v>102</v>
      </c>
      <c r="X40" s="90"/>
      <c r="Y40" s="90"/>
      <c r="Z40" s="90"/>
      <c r="AA40" s="90"/>
      <c r="AB40" s="105"/>
    </row>
    <row r="41" spans="1:28" ht="11.25" customHeight="1" x14ac:dyDescent="0.2">
      <c r="A41" s="143"/>
      <c r="B41" s="145" t="s">
        <v>21</v>
      </c>
      <c r="C41" s="177" t="s">
        <v>119</v>
      </c>
      <c r="D41" s="165" t="s">
        <v>102</v>
      </c>
      <c r="E41" s="169"/>
      <c r="F41" s="160" t="s">
        <v>102</v>
      </c>
      <c r="G41" s="161"/>
      <c r="H41" s="161"/>
      <c r="I41" s="160" t="s">
        <v>102</v>
      </c>
      <c r="J41" s="161"/>
      <c r="K41" s="161"/>
      <c r="L41" s="161"/>
      <c r="M41" s="161"/>
      <c r="N41" s="160" t="s">
        <v>102</v>
      </c>
      <c r="O41" s="161"/>
      <c r="P41" s="161"/>
      <c r="Q41" s="161"/>
      <c r="R41" s="161"/>
      <c r="S41" s="160" t="s">
        <v>102</v>
      </c>
      <c r="T41" s="160" t="s">
        <v>102</v>
      </c>
      <c r="U41" s="161"/>
      <c r="V41" s="160" t="s">
        <v>102</v>
      </c>
      <c r="W41" s="168"/>
      <c r="X41" s="90"/>
      <c r="Y41" s="90"/>
      <c r="Z41" s="90"/>
      <c r="AA41" s="90"/>
      <c r="AB41" s="105"/>
    </row>
    <row r="42" spans="1:28" ht="11.25" customHeight="1" x14ac:dyDescent="0.2">
      <c r="A42" s="143"/>
      <c r="B42" s="90"/>
      <c r="C42" s="90"/>
      <c r="D42" s="90"/>
      <c r="E42" s="90"/>
      <c r="F42" s="90"/>
      <c r="G42" s="90"/>
      <c r="H42" s="90"/>
      <c r="I42" s="90"/>
      <c r="J42" s="90"/>
      <c r="K42" s="90"/>
      <c r="L42" s="90"/>
      <c r="M42" s="90"/>
      <c r="N42" s="90"/>
      <c r="O42" s="90"/>
      <c r="P42" s="90"/>
      <c r="Q42" s="90"/>
      <c r="R42" s="90"/>
      <c r="S42" s="90"/>
      <c r="T42" s="90"/>
      <c r="U42" s="90"/>
      <c r="V42" s="90"/>
      <c r="W42" s="102"/>
      <c r="X42" s="90"/>
      <c r="Y42" s="90"/>
      <c r="Z42" s="90"/>
      <c r="AA42" s="90"/>
      <c r="AB42" s="105"/>
    </row>
    <row r="43" spans="1:28" ht="16.5" customHeight="1" x14ac:dyDescent="0.2">
      <c r="A43" s="655"/>
      <c r="B43" s="656"/>
      <c r="C43" s="656"/>
      <c r="D43" s="656"/>
      <c r="E43" s="656"/>
      <c r="F43" s="656"/>
      <c r="G43" s="656"/>
      <c r="H43" s="656"/>
      <c r="I43" s="656"/>
      <c r="J43" s="656"/>
      <c r="K43" s="656"/>
      <c r="L43" s="656"/>
      <c r="M43" s="656"/>
      <c r="N43" s="656"/>
      <c r="O43" s="656"/>
      <c r="P43" s="656"/>
      <c r="Q43" s="656"/>
      <c r="R43" s="656"/>
      <c r="S43" s="656"/>
      <c r="T43" s="656"/>
      <c r="U43" s="656"/>
      <c r="V43" s="656"/>
      <c r="W43" s="656"/>
      <c r="X43" s="656"/>
      <c r="Y43" s="656"/>
      <c r="Z43" s="656"/>
      <c r="AA43" s="656"/>
      <c r="AB43" s="657"/>
    </row>
    <row r="44" spans="1:28" ht="11.25" customHeight="1" thickBot="1" x14ac:dyDescent="0.25">
      <c r="A44" s="658"/>
      <c r="B44" s="659"/>
      <c r="C44" s="659"/>
      <c r="D44" s="659"/>
      <c r="E44" s="659"/>
      <c r="F44" s="659"/>
      <c r="G44" s="659"/>
      <c r="H44" s="659"/>
      <c r="I44" s="659"/>
      <c r="J44" s="659"/>
      <c r="K44" s="659"/>
      <c r="L44" s="659"/>
      <c r="M44" s="659"/>
      <c r="N44" s="659"/>
      <c r="O44" s="659"/>
      <c r="P44" s="659"/>
      <c r="Q44" s="659"/>
      <c r="R44" s="660"/>
      <c r="S44" s="660"/>
      <c r="T44" s="660"/>
      <c r="U44" s="660"/>
      <c r="V44" s="660"/>
      <c r="W44" s="660"/>
      <c r="X44" s="660"/>
      <c r="Y44" s="660"/>
      <c r="Z44" s="660"/>
      <c r="AA44" s="660"/>
      <c r="AB44" s="661"/>
    </row>
    <row r="45" spans="1:28" ht="11.25" customHeight="1" x14ac:dyDescent="0.2">
      <c r="H45" s="85"/>
      <c r="S45" s="148"/>
      <c r="T45" s="149"/>
      <c r="U45" s="149"/>
      <c r="V45" s="149"/>
      <c r="W45" s="149"/>
      <c r="X45" s="149"/>
      <c r="Y45" s="149"/>
      <c r="Z45" s="150"/>
      <c r="AA45" s="149"/>
      <c r="AB45" s="149"/>
    </row>
    <row r="46" spans="1:28" ht="11.25" customHeight="1" x14ac:dyDescent="0.2">
      <c r="A46" s="90"/>
      <c r="B46" s="90"/>
      <c r="C46" s="90"/>
      <c r="D46" s="90"/>
      <c r="E46" s="90"/>
      <c r="H46" s="85"/>
      <c r="S46" s="148"/>
      <c r="T46" s="149"/>
      <c r="U46" s="149"/>
      <c r="V46" s="149"/>
      <c r="W46" s="149"/>
      <c r="X46" s="149"/>
      <c r="Y46" s="149"/>
      <c r="Z46" s="150"/>
      <c r="AA46" s="149"/>
      <c r="AB46" s="149"/>
    </row>
    <row r="47" spans="1:28" ht="11.25" customHeight="1" x14ac:dyDescent="0.2">
      <c r="A47" s="90"/>
      <c r="B47" s="662" t="s">
        <v>121</v>
      </c>
      <c r="C47" s="411"/>
      <c r="D47" s="102"/>
      <c r="E47" s="102"/>
      <c r="F47" s="90"/>
      <c r="H47" s="85"/>
      <c r="S47" s="148"/>
      <c r="T47" s="149"/>
      <c r="U47" s="149"/>
      <c r="V47" s="149"/>
      <c r="W47" s="149"/>
      <c r="X47" s="149"/>
      <c r="Y47" s="149"/>
      <c r="Z47" s="150"/>
      <c r="AA47" s="149"/>
      <c r="AB47" s="149"/>
    </row>
    <row r="48" spans="1:28" ht="11.25" customHeight="1" x14ac:dyDescent="0.2">
      <c r="A48" s="90"/>
      <c r="B48" s="663"/>
      <c r="C48" s="412"/>
      <c r="D48" s="90"/>
      <c r="E48" s="90"/>
      <c r="F48" s="90"/>
      <c r="H48" s="85"/>
      <c r="S48" s="148"/>
      <c r="T48" s="149"/>
      <c r="U48" s="149"/>
      <c r="V48" s="149"/>
      <c r="W48" s="149"/>
      <c r="X48" s="149"/>
      <c r="Y48" s="149"/>
      <c r="Z48" s="150"/>
      <c r="AA48" s="149"/>
      <c r="AB48" s="149"/>
    </row>
    <row r="49" spans="1:31" ht="11.25" customHeight="1" x14ac:dyDescent="0.2">
      <c r="A49" s="90"/>
      <c r="B49" s="653" t="s">
        <v>122</v>
      </c>
      <c r="C49" s="653"/>
      <c r="D49" s="654"/>
      <c r="E49" s="654"/>
      <c r="F49" s="654"/>
      <c r="H49" s="85"/>
      <c r="S49" s="148"/>
      <c r="T49" s="149"/>
      <c r="U49" s="149"/>
      <c r="V49" s="149"/>
      <c r="W49" s="149"/>
      <c r="X49" s="149"/>
      <c r="Y49" s="149"/>
      <c r="Z49" s="150"/>
      <c r="AA49" s="149"/>
      <c r="AB49" s="149"/>
    </row>
    <row r="50" spans="1:31" ht="11.25" customHeight="1" x14ac:dyDescent="0.2">
      <c r="A50" s="90"/>
      <c r="B50" s="653"/>
      <c r="C50" s="653"/>
      <c r="D50" s="654"/>
      <c r="E50" s="654"/>
      <c r="F50" s="654"/>
      <c r="H50" s="85"/>
      <c r="S50" s="148"/>
      <c r="T50" s="149"/>
      <c r="U50" s="149"/>
      <c r="V50" s="149"/>
      <c r="W50" s="149"/>
      <c r="X50" s="149"/>
      <c r="Y50" s="149"/>
      <c r="Z50" s="150"/>
      <c r="AA50" s="149"/>
      <c r="AB50" s="149"/>
      <c r="AC50" s="142"/>
      <c r="AD50" s="142"/>
      <c r="AE50" s="142"/>
    </row>
    <row r="51" spans="1:31" ht="11.25" customHeight="1" x14ac:dyDescent="0.2">
      <c r="A51" s="90"/>
      <c r="B51" s="653" t="s">
        <v>28</v>
      </c>
      <c r="C51" s="653"/>
      <c r="D51" s="654"/>
      <c r="E51" s="654"/>
      <c r="F51" s="654"/>
      <c r="H51" s="85"/>
      <c r="S51" s="148"/>
      <c r="T51" s="149"/>
      <c r="U51" s="149"/>
      <c r="V51" s="149"/>
      <c r="W51" s="149"/>
      <c r="X51" s="149"/>
      <c r="Y51" s="149"/>
      <c r="Z51" s="150"/>
      <c r="AA51" s="149"/>
      <c r="AB51" s="149"/>
    </row>
    <row r="52" spans="1:31" ht="11.25" customHeight="1" x14ac:dyDescent="0.2">
      <c r="A52" s="90"/>
      <c r="B52" s="653"/>
      <c r="C52" s="653"/>
      <c r="D52" s="654"/>
      <c r="E52" s="654"/>
      <c r="F52" s="654"/>
      <c r="H52" s="85"/>
      <c r="S52" s="148"/>
      <c r="T52" s="149"/>
      <c r="U52" s="149"/>
      <c r="V52" s="149"/>
      <c r="W52" s="149"/>
      <c r="X52" s="149"/>
      <c r="Y52" s="149"/>
      <c r="Z52" s="150"/>
      <c r="AA52" s="149"/>
      <c r="AB52" s="149"/>
    </row>
    <row r="53" spans="1:31" ht="11.25" customHeight="1" x14ac:dyDescent="0.2">
      <c r="A53" s="90"/>
      <c r="B53" s="653" t="s">
        <v>29</v>
      </c>
      <c r="C53" s="653"/>
      <c r="D53" s="654"/>
      <c r="E53" s="654"/>
      <c r="F53" s="654"/>
      <c r="H53" s="85"/>
      <c r="S53" s="148"/>
      <c r="T53" s="149"/>
      <c r="U53" s="149"/>
      <c r="V53" s="149"/>
      <c r="W53" s="149"/>
      <c r="X53" s="149"/>
      <c r="Y53" s="149"/>
      <c r="Z53" s="150"/>
      <c r="AA53" s="149"/>
      <c r="AB53" s="149"/>
    </row>
    <row r="54" spans="1:31" ht="11.25" customHeight="1" x14ac:dyDescent="0.2">
      <c r="A54" s="90"/>
      <c r="B54" s="653"/>
      <c r="C54" s="653"/>
      <c r="D54" s="654"/>
      <c r="E54" s="654"/>
      <c r="F54" s="654"/>
      <c r="H54" s="85"/>
      <c r="S54" s="148"/>
      <c r="T54" s="149"/>
      <c r="U54" s="149"/>
      <c r="V54" s="149"/>
      <c r="W54" s="149"/>
      <c r="X54" s="149"/>
      <c r="Y54" s="149"/>
      <c r="Z54" s="150"/>
      <c r="AA54" s="149"/>
      <c r="AB54" s="149"/>
    </row>
    <row r="55" spans="1:31" ht="11.25" customHeight="1" x14ac:dyDescent="0.2">
      <c r="A55" s="90"/>
      <c r="B55" s="653" t="s">
        <v>151</v>
      </c>
      <c r="C55" s="653"/>
      <c r="D55" s="654"/>
      <c r="E55" s="654"/>
      <c r="F55" s="654"/>
      <c r="H55" s="85"/>
      <c r="S55" s="148"/>
      <c r="T55" s="149"/>
      <c r="U55" s="149"/>
      <c r="V55" s="149"/>
      <c r="W55" s="149"/>
      <c r="X55" s="149"/>
      <c r="Y55" s="149"/>
      <c r="Z55" s="150"/>
      <c r="AA55" s="149"/>
      <c r="AB55" s="149"/>
    </row>
    <row r="56" spans="1:31" ht="11.25" customHeight="1" x14ac:dyDescent="0.2">
      <c r="A56" s="90"/>
      <c r="B56" s="653"/>
      <c r="C56" s="653"/>
      <c r="D56" s="654"/>
      <c r="E56" s="654"/>
      <c r="F56" s="654"/>
      <c r="H56" s="85"/>
      <c r="S56" s="148"/>
      <c r="T56" s="149"/>
      <c r="U56" s="149"/>
      <c r="V56" s="149"/>
      <c r="W56" s="149"/>
      <c r="X56" s="149"/>
      <c r="Y56" s="149"/>
      <c r="Z56" s="150"/>
      <c r="AA56" s="149"/>
      <c r="AB56" s="149"/>
    </row>
    <row r="57" spans="1:31" ht="11.25" customHeight="1" x14ac:dyDescent="0.2">
      <c r="A57" s="90"/>
      <c r="B57" s="653" t="s">
        <v>41</v>
      </c>
      <c r="C57" s="653"/>
      <c r="D57" s="654"/>
      <c r="E57" s="654"/>
      <c r="F57" s="654"/>
      <c r="H57" s="85"/>
      <c r="S57" s="148"/>
      <c r="T57" s="149"/>
      <c r="U57" s="149"/>
      <c r="V57" s="149"/>
      <c r="W57" s="149"/>
      <c r="X57" s="149"/>
      <c r="Y57" s="149"/>
      <c r="Z57" s="150"/>
      <c r="AA57" s="149"/>
      <c r="AB57" s="149"/>
    </row>
    <row r="58" spans="1:31" ht="11.25" customHeight="1" x14ac:dyDescent="0.2">
      <c r="A58" s="90"/>
      <c r="B58" s="653"/>
      <c r="C58" s="653"/>
      <c r="D58" s="654"/>
      <c r="E58" s="654"/>
      <c r="F58" s="654"/>
      <c r="H58" s="85"/>
      <c r="S58" s="148"/>
      <c r="T58" s="149"/>
      <c r="U58" s="149"/>
      <c r="V58" s="149"/>
      <c r="W58" s="149"/>
      <c r="X58" s="149"/>
      <c r="Y58" s="149"/>
      <c r="Z58" s="150"/>
      <c r="AA58" s="149"/>
      <c r="AB58" s="149"/>
    </row>
    <row r="59" spans="1:31" ht="11.25" customHeight="1" x14ac:dyDescent="0.2">
      <c r="A59" s="90"/>
      <c r="B59" s="653" t="s">
        <v>35</v>
      </c>
      <c r="C59" s="653"/>
      <c r="D59" s="654"/>
      <c r="E59" s="654"/>
      <c r="F59" s="654"/>
      <c r="H59" s="85"/>
      <c r="S59" s="148"/>
      <c r="T59" s="149"/>
      <c r="U59" s="149"/>
      <c r="V59" s="149"/>
      <c r="W59" s="149"/>
      <c r="X59" s="149"/>
      <c r="Y59" s="149"/>
      <c r="Z59" s="150"/>
      <c r="AA59" s="149"/>
      <c r="AB59" s="149"/>
    </row>
    <row r="60" spans="1:31" ht="11.25" customHeight="1" x14ac:dyDescent="0.2">
      <c r="A60" s="90"/>
      <c r="B60" s="653"/>
      <c r="C60" s="653"/>
      <c r="D60" s="654"/>
      <c r="E60" s="654"/>
      <c r="F60" s="654"/>
      <c r="H60" s="85"/>
      <c r="S60" s="148"/>
      <c r="T60" s="149"/>
      <c r="U60" s="149"/>
      <c r="V60" s="149"/>
      <c r="W60" s="149"/>
      <c r="X60" s="149"/>
      <c r="Y60" s="149"/>
      <c r="Z60" s="150"/>
      <c r="AA60" s="149"/>
      <c r="AB60" s="149"/>
    </row>
    <row r="61" spans="1:31" ht="11.25" customHeight="1" x14ac:dyDescent="0.2">
      <c r="A61" s="90"/>
      <c r="B61" s="653" t="s">
        <v>54</v>
      </c>
      <c r="C61" s="653"/>
      <c r="D61" s="654"/>
      <c r="E61" s="654"/>
      <c r="F61" s="654"/>
      <c r="H61" s="85"/>
      <c r="S61" s="148"/>
      <c r="T61" s="149"/>
      <c r="U61" s="149"/>
      <c r="V61" s="149"/>
      <c r="W61" s="149"/>
      <c r="X61" s="149"/>
      <c r="Y61" s="149"/>
      <c r="Z61" s="150"/>
      <c r="AA61" s="149"/>
      <c r="AB61" s="149"/>
    </row>
    <row r="62" spans="1:31" ht="11.25" customHeight="1" x14ac:dyDescent="0.2">
      <c r="A62" s="90"/>
      <c r="B62" s="653"/>
      <c r="C62" s="653"/>
      <c r="D62" s="654"/>
      <c r="E62" s="654"/>
      <c r="F62" s="654"/>
      <c r="H62" s="85"/>
      <c r="S62" s="148"/>
      <c r="T62" s="149"/>
      <c r="U62" s="149"/>
      <c r="V62" s="149"/>
      <c r="W62" s="149"/>
      <c r="X62" s="149"/>
      <c r="Y62" s="149"/>
      <c r="Z62" s="150"/>
      <c r="AA62" s="149"/>
      <c r="AB62" s="149"/>
    </row>
    <row r="63" spans="1:31" ht="11.25" customHeight="1" x14ac:dyDescent="0.2">
      <c r="A63" s="90"/>
      <c r="B63" s="653" t="s">
        <v>30</v>
      </c>
      <c r="C63" s="653"/>
      <c r="D63" s="654"/>
      <c r="E63" s="654"/>
      <c r="F63" s="654"/>
      <c r="H63" s="85"/>
      <c r="S63" s="148"/>
      <c r="T63" s="149"/>
      <c r="U63" s="149"/>
      <c r="V63" s="149"/>
      <c r="W63" s="149"/>
      <c r="X63" s="149"/>
      <c r="Y63" s="149"/>
      <c r="Z63" s="150"/>
      <c r="AA63" s="149"/>
      <c r="AB63" s="149"/>
    </row>
    <row r="64" spans="1:31" ht="11.25" customHeight="1" x14ac:dyDescent="0.2">
      <c r="A64" s="90"/>
      <c r="B64" s="653"/>
      <c r="C64" s="653"/>
      <c r="D64" s="654"/>
      <c r="E64" s="654"/>
      <c r="F64" s="654"/>
      <c r="H64" s="85"/>
      <c r="S64" s="148"/>
      <c r="T64" s="149"/>
      <c r="U64" s="149"/>
      <c r="V64" s="149"/>
      <c r="W64" s="149"/>
      <c r="X64" s="149"/>
      <c r="Y64" s="149"/>
      <c r="Z64" s="150"/>
      <c r="AA64" s="149"/>
      <c r="AB64" s="149"/>
    </row>
    <row r="65" spans="1:28" ht="11.25" customHeight="1" x14ac:dyDescent="0.2">
      <c r="A65" s="90"/>
      <c r="B65" s="653" t="s">
        <v>31</v>
      </c>
      <c r="C65" s="653"/>
      <c r="D65" s="664"/>
      <c r="E65" s="664"/>
      <c r="F65" s="664"/>
      <c r="G65" s="617"/>
      <c r="H65" s="85"/>
      <c r="S65" s="148"/>
      <c r="T65" s="149"/>
      <c r="U65" s="149"/>
      <c r="V65" s="149"/>
      <c r="W65" s="149"/>
      <c r="X65" s="149"/>
      <c r="Y65" s="149"/>
      <c r="Z65" s="150"/>
      <c r="AA65" s="149"/>
      <c r="AB65" s="149"/>
    </row>
    <row r="66" spans="1:28" ht="11.25" customHeight="1" x14ac:dyDescent="0.2">
      <c r="A66" s="90"/>
      <c r="B66" s="664"/>
      <c r="C66" s="664"/>
      <c r="D66" s="664"/>
      <c r="E66" s="664"/>
      <c r="F66" s="664"/>
      <c r="G66" s="617"/>
      <c r="H66" s="85"/>
      <c r="S66" s="148"/>
      <c r="T66" s="149"/>
      <c r="U66" s="149"/>
      <c r="V66" s="149"/>
      <c r="W66" s="149"/>
      <c r="X66" s="149"/>
      <c r="Y66" s="149"/>
      <c r="Z66" s="150"/>
      <c r="AA66" s="149"/>
      <c r="AB66" s="149"/>
    </row>
    <row r="67" spans="1:28" ht="11.25" customHeight="1" x14ac:dyDescent="0.2">
      <c r="A67" s="90"/>
      <c r="B67" s="653" t="s">
        <v>32</v>
      </c>
      <c r="C67" s="653"/>
      <c r="D67" s="654"/>
      <c r="E67" s="654"/>
      <c r="F67" s="654"/>
      <c r="H67" s="85"/>
      <c r="S67" s="148"/>
      <c r="T67" s="149"/>
      <c r="U67" s="149"/>
      <c r="V67" s="149"/>
      <c r="W67" s="149"/>
      <c r="X67" s="149"/>
      <c r="Y67" s="149"/>
      <c r="Z67" s="150"/>
      <c r="AA67" s="149"/>
      <c r="AB67" s="149"/>
    </row>
    <row r="68" spans="1:28" ht="11.25" customHeight="1" x14ac:dyDescent="0.2">
      <c r="A68" s="90"/>
      <c r="B68" s="653"/>
      <c r="C68" s="653"/>
      <c r="D68" s="654"/>
      <c r="E68" s="654"/>
      <c r="F68" s="654"/>
      <c r="H68" s="85"/>
      <c r="S68" s="148"/>
      <c r="T68" s="149"/>
      <c r="U68" s="149"/>
      <c r="V68" s="149"/>
      <c r="W68" s="149"/>
      <c r="X68" s="149"/>
      <c r="Y68" s="149"/>
      <c r="Z68" s="150"/>
      <c r="AA68" s="149"/>
      <c r="AB68" s="149"/>
    </row>
    <row r="69" spans="1:28" ht="11.25" customHeight="1" x14ac:dyDescent="0.2">
      <c r="A69" s="90"/>
      <c r="B69" s="653" t="s">
        <v>55</v>
      </c>
      <c r="C69" s="653"/>
      <c r="D69" s="654"/>
      <c r="E69" s="654"/>
      <c r="F69" s="654"/>
      <c r="H69" s="85"/>
      <c r="S69" s="148"/>
      <c r="T69" s="149"/>
      <c r="U69" s="149"/>
      <c r="V69" s="149"/>
      <c r="W69" s="149"/>
      <c r="X69" s="149"/>
      <c r="Y69" s="149"/>
      <c r="Z69" s="150"/>
      <c r="AA69" s="149"/>
      <c r="AB69" s="149"/>
    </row>
    <row r="70" spans="1:28" ht="11.25" customHeight="1" x14ac:dyDescent="0.2">
      <c r="A70" s="90"/>
      <c r="B70" s="653"/>
      <c r="C70" s="653"/>
      <c r="D70" s="654"/>
      <c r="E70" s="654"/>
      <c r="F70" s="654"/>
      <c r="H70" s="85"/>
      <c r="S70" s="148"/>
      <c r="T70" s="149"/>
      <c r="U70" s="149"/>
      <c r="V70" s="149"/>
      <c r="W70" s="149"/>
      <c r="X70" s="149"/>
      <c r="Y70" s="149"/>
      <c r="Z70" s="150"/>
      <c r="AA70" s="149"/>
      <c r="AB70" s="149"/>
    </row>
    <row r="71" spans="1:28" ht="11.25" customHeight="1" x14ac:dyDescent="0.2">
      <c r="A71" s="90"/>
      <c r="B71" s="653" t="s">
        <v>33</v>
      </c>
      <c r="C71" s="653"/>
      <c r="D71" s="654"/>
      <c r="E71" s="654"/>
      <c r="F71" s="654"/>
      <c r="H71" s="85"/>
      <c r="S71" s="148"/>
      <c r="T71" s="149"/>
      <c r="U71" s="149"/>
      <c r="V71" s="149"/>
      <c r="W71" s="149"/>
      <c r="X71" s="149"/>
      <c r="Y71" s="149"/>
      <c r="Z71" s="150"/>
      <c r="AA71" s="149"/>
      <c r="AB71" s="149"/>
    </row>
    <row r="72" spans="1:28" ht="11.25" customHeight="1" x14ac:dyDescent="0.2">
      <c r="A72" s="90"/>
      <c r="B72" s="653"/>
      <c r="C72" s="653"/>
      <c r="D72" s="654"/>
      <c r="E72" s="654"/>
      <c r="F72" s="654"/>
      <c r="H72" s="85"/>
      <c r="S72" s="148"/>
      <c r="T72" s="149"/>
      <c r="U72" s="149"/>
      <c r="V72" s="149"/>
      <c r="W72" s="149"/>
      <c r="X72" s="149"/>
      <c r="Y72" s="149"/>
      <c r="Z72" s="150"/>
      <c r="AA72" s="149"/>
      <c r="AB72" s="149"/>
    </row>
    <row r="73" spans="1:28" ht="11.25" customHeight="1" x14ac:dyDescent="0.2">
      <c r="A73" s="90"/>
      <c r="B73" s="653" t="s">
        <v>126</v>
      </c>
      <c r="C73" s="653"/>
      <c r="D73" s="654"/>
      <c r="E73" s="654"/>
      <c r="F73" s="654"/>
      <c r="H73" s="85"/>
      <c r="S73" s="148"/>
      <c r="T73" s="149"/>
      <c r="U73" s="149"/>
      <c r="V73" s="149"/>
      <c r="W73" s="149"/>
      <c r="X73" s="149"/>
      <c r="Y73" s="149"/>
      <c r="Z73" s="150"/>
      <c r="AA73" s="149"/>
      <c r="AB73" s="149"/>
    </row>
    <row r="74" spans="1:28" ht="11.25" customHeight="1" x14ac:dyDescent="0.2">
      <c r="B74" s="653"/>
      <c r="C74" s="653"/>
      <c r="D74" s="654"/>
      <c r="E74" s="654"/>
      <c r="F74" s="654"/>
      <c r="H74" s="85"/>
      <c r="S74" s="148"/>
      <c r="T74" s="149"/>
      <c r="U74" s="149"/>
      <c r="V74" s="149"/>
      <c r="W74" s="149"/>
      <c r="X74" s="149"/>
      <c r="Y74" s="149"/>
      <c r="Z74" s="150"/>
      <c r="AA74" s="149"/>
      <c r="AB74" s="149"/>
    </row>
    <row r="75" spans="1:28" ht="11.25" customHeight="1" x14ac:dyDescent="0.2">
      <c r="B75" s="653" t="s">
        <v>56</v>
      </c>
      <c r="C75" s="653"/>
      <c r="D75" s="654"/>
      <c r="E75" s="654"/>
      <c r="F75" s="654"/>
      <c r="G75" s="84"/>
    </row>
    <row r="76" spans="1:28" ht="11.25" customHeight="1" x14ac:dyDescent="0.2">
      <c r="B76" s="653"/>
      <c r="C76" s="653"/>
      <c r="D76" s="654"/>
      <c r="E76" s="654"/>
      <c r="F76" s="654"/>
      <c r="G76" s="27"/>
    </row>
    <row r="89" spans="30:32" ht="11.25" customHeight="1" x14ac:dyDescent="0.2">
      <c r="AD89" s="142"/>
      <c r="AE89" s="142"/>
      <c r="AF89" s="142"/>
    </row>
    <row r="133" spans="30:32" ht="11.25" customHeight="1" x14ac:dyDescent="0.2">
      <c r="AD133" s="142"/>
      <c r="AE133" s="142"/>
      <c r="AF133" s="142"/>
    </row>
    <row r="177" spans="30:32" ht="11.25" customHeight="1" x14ac:dyDescent="0.2">
      <c r="AD177" s="142"/>
      <c r="AE177" s="142"/>
      <c r="AF177" s="142"/>
    </row>
    <row r="221" spans="30:32" ht="11.25" customHeight="1" x14ac:dyDescent="0.2">
      <c r="AD221" s="142"/>
      <c r="AE221" s="142"/>
      <c r="AF221" s="142"/>
    </row>
    <row r="265" spans="30:32" ht="11.25" customHeight="1" x14ac:dyDescent="0.2">
      <c r="AD265" s="142"/>
      <c r="AE265" s="142"/>
      <c r="AF265" s="142"/>
    </row>
    <row r="309" spans="30:32" ht="11.25" customHeight="1" x14ac:dyDescent="0.2">
      <c r="AD309" s="142"/>
      <c r="AE309" s="142"/>
      <c r="AF309" s="142"/>
    </row>
    <row r="353" spans="30:32" ht="11.25" customHeight="1" x14ac:dyDescent="0.2">
      <c r="AD353" s="142"/>
      <c r="AE353" s="142"/>
      <c r="AF353" s="142"/>
    </row>
    <row r="397" spans="30:32" ht="11.25" customHeight="1" x14ac:dyDescent="0.2">
      <c r="AD397" s="142"/>
      <c r="AE397" s="142"/>
      <c r="AF397" s="142"/>
    </row>
  </sheetData>
  <sheetProtection sheet="1" objects="1" scenarios="1"/>
  <mergeCells count="43">
    <mergeCell ref="B57:F58"/>
    <mergeCell ref="O13:O21"/>
    <mergeCell ref="AC1:AE1"/>
    <mergeCell ref="AC2:AE3"/>
    <mergeCell ref="B6:Y7"/>
    <mergeCell ref="D12:W12"/>
    <mergeCell ref="B8:AA11"/>
    <mergeCell ref="C12:C21"/>
    <mergeCell ref="D13:D21"/>
    <mergeCell ref="E13:E21"/>
    <mergeCell ref="F13:F21"/>
    <mergeCell ref="H13:H21"/>
    <mergeCell ref="I13:I21"/>
    <mergeCell ref="G13:G21"/>
    <mergeCell ref="P13:P21"/>
    <mergeCell ref="W13:W21"/>
    <mergeCell ref="Q13:Q21"/>
    <mergeCell ref="R13:R21"/>
    <mergeCell ref="S13:S21"/>
    <mergeCell ref="V13:V21"/>
    <mergeCell ref="T13:T21"/>
    <mergeCell ref="U13:U21"/>
    <mergeCell ref="J13:J21"/>
    <mergeCell ref="K13:K21"/>
    <mergeCell ref="L13:L21"/>
    <mergeCell ref="M13:M21"/>
    <mergeCell ref="N13:N21"/>
    <mergeCell ref="B75:F76"/>
    <mergeCell ref="B69:F70"/>
    <mergeCell ref="B71:F72"/>
    <mergeCell ref="B73:F74"/>
    <mergeCell ref="A43:AB43"/>
    <mergeCell ref="A44:AB44"/>
    <mergeCell ref="B67:F68"/>
    <mergeCell ref="B47:B48"/>
    <mergeCell ref="B63:F64"/>
    <mergeCell ref="B59:F60"/>
    <mergeCell ref="B61:F62"/>
    <mergeCell ref="B65:G66"/>
    <mergeCell ref="B49:F50"/>
    <mergeCell ref="B51:F52"/>
    <mergeCell ref="B53:F54"/>
    <mergeCell ref="B55:F56"/>
  </mergeCells>
  <phoneticPr fontId="3" type="noConversion"/>
  <hyperlinks>
    <hyperlink ref="B49:B50" location="Coverage!A1" display="Participating LA's"/>
    <hyperlink ref="B73:B74" location="Adoption!A1" display="Adoption"/>
    <hyperlink ref="B71:B72" location="'Looked After Children'!A1" display="Looked After Children"/>
    <hyperlink ref="B69:B70" location="'Court Applications'!A1" display="Court Applications"/>
    <hyperlink ref="B67:B68" location="'Child Protection Plans'!A1" display="Child Protection Plans"/>
    <hyperlink ref="B65:B66" location="'Initial CP Conferences'!A1" display="Initial Child Protection Conferences"/>
    <hyperlink ref="B63:B64" location="'Section 47 Enquiries'!A1" display="Section 47 Enquiries"/>
    <hyperlink ref="B61:B62" location="'Children in Need'!A1" display="Children in Need"/>
    <hyperlink ref="B59:B60" location="Assessments!A1" display="Assessments"/>
    <hyperlink ref="B57:B58" location="'Re-referrals'!A1" display="Re-referrals"/>
    <hyperlink ref="B53:B54" location="Referrals!A1" display="Referrals"/>
    <hyperlink ref="B51:B52" location="Population!A1" display="Population"/>
    <hyperlink ref="B73:F74" location="Adoption_RO_SGO!A1" display="Adoption &amp; RO/SGO"/>
    <hyperlink ref="B75:B76" location="Adoption!A1" display="Adoption"/>
    <hyperlink ref="B75:F76" location="Sources!A1" display="Sources"/>
    <hyperlink ref="B55:F56"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9"/>
  </sheetPr>
  <dimension ref="A1:AF80"/>
  <sheetViews>
    <sheetView showRowColHeaders="0" topLeftCell="A7" workbookViewId="0">
      <selection activeCell="B53" sqref="B53:F54"/>
    </sheetView>
  </sheetViews>
  <sheetFormatPr defaultRowHeight="11.25" customHeight="1" x14ac:dyDescent="0.2"/>
  <cols>
    <col min="1" max="1" width="4" style="84" customWidth="1"/>
    <col min="2" max="2" width="17" style="84" customWidth="1"/>
    <col min="3" max="7" width="7.85546875" style="84" customWidth="1"/>
    <col min="8" max="8" width="2.28515625" style="85" customWidth="1"/>
    <col min="9" max="9" width="8.28515625" style="84" customWidth="1"/>
    <col min="10" max="10" width="5.7109375" style="84" customWidth="1"/>
    <col min="11" max="17" width="8.28515625" style="84" customWidth="1"/>
    <col min="18" max="18" width="3.42578125" style="84" customWidth="1"/>
    <col min="19" max="19" width="10.140625" style="84" customWidth="1"/>
    <col min="20" max="20" width="12.140625" style="84" hidden="1" customWidth="1"/>
    <col min="21" max="21" width="17" style="84" hidden="1" customWidth="1"/>
    <col min="22" max="22" width="10.5703125" style="84" hidden="1" customWidth="1"/>
    <col min="23" max="23" width="21" style="84" hidden="1" customWidth="1"/>
    <col min="24" max="24" width="6.140625" style="84" hidden="1" customWidth="1"/>
    <col min="25" max="25" width="9.140625" style="84" customWidth="1"/>
    <col min="26" max="16384" width="9.140625" style="84"/>
  </cols>
  <sheetData>
    <row r="1" spans="1:23" ht="15" customHeight="1" x14ac:dyDescent="0.2"/>
    <row r="2" spans="1:23" ht="18.75" thickBot="1" x14ac:dyDescent="0.3">
      <c r="A2" s="86" t="s">
        <v>1</v>
      </c>
      <c r="B2" s="87"/>
      <c r="C2" s="87"/>
      <c r="D2" s="87"/>
      <c r="E2" s="87"/>
      <c r="F2" s="87"/>
      <c r="G2" s="87"/>
      <c r="H2" s="87"/>
      <c r="I2" s="88"/>
      <c r="J2" s="87"/>
      <c r="K2" s="87"/>
      <c r="L2" s="87"/>
      <c r="M2" s="87"/>
      <c r="N2" s="87"/>
      <c r="O2" s="87"/>
      <c r="P2" s="87"/>
      <c r="Q2" s="87"/>
      <c r="R2" s="89"/>
    </row>
    <row r="3" spans="1:23" ht="11.25" customHeight="1" x14ac:dyDescent="0.2">
      <c r="A3" s="90"/>
      <c r="B3" s="90"/>
    </row>
    <row r="4" spans="1:23" ht="21" customHeight="1" thickBot="1" x14ac:dyDescent="0.25">
      <c r="A4" s="91"/>
      <c r="B4" s="91"/>
    </row>
    <row r="5" spans="1:23" ht="11.25" customHeight="1" x14ac:dyDescent="0.2">
      <c r="A5" s="92"/>
      <c r="B5" s="93"/>
      <c r="C5" s="93"/>
      <c r="D5" s="93"/>
      <c r="E5" s="93"/>
      <c r="F5" s="93"/>
      <c r="G5" s="93"/>
      <c r="H5" s="94"/>
      <c r="I5" s="93"/>
      <c r="J5" s="93"/>
      <c r="K5" s="93"/>
      <c r="L5" s="93"/>
      <c r="M5" s="93"/>
      <c r="N5" s="93"/>
      <c r="O5" s="93"/>
      <c r="P5" s="93"/>
      <c r="Q5" s="93"/>
      <c r="R5" s="95"/>
    </row>
    <row r="6" spans="1:23" ht="11.25" customHeight="1" x14ac:dyDescent="0.2">
      <c r="A6" s="96"/>
      <c r="B6" s="97"/>
      <c r="C6" s="97"/>
      <c r="D6" s="97"/>
      <c r="E6" s="97"/>
      <c r="F6" s="97"/>
      <c r="G6" s="97"/>
      <c r="H6" s="98"/>
      <c r="I6" s="97"/>
      <c r="J6" s="97"/>
      <c r="K6" s="97"/>
      <c r="L6" s="97"/>
      <c r="M6" s="97"/>
      <c r="N6" s="97"/>
      <c r="O6" s="97"/>
      <c r="P6" s="97"/>
      <c r="Q6" s="97"/>
      <c r="R6" s="99"/>
      <c r="U6" s="156" t="e">
        <f>VLOOKUP(V6,$U$12:$V$31,2,FALSE)</f>
        <v>#N/A</v>
      </c>
      <c r="V6" s="175" t="str">
        <f>Home!B12</f>
        <v>(none)</v>
      </c>
      <c r="W6" s="155" t="str">
        <f>"Selected LA- "&amp;V6</f>
        <v>Selected LA- (none)</v>
      </c>
    </row>
    <row r="7" spans="1:23" s="104" customFormat="1" ht="11.25" customHeight="1" x14ac:dyDescent="0.2">
      <c r="A7" s="100"/>
      <c r="B7" s="687" t="s">
        <v>22</v>
      </c>
      <c r="C7" s="688"/>
      <c r="D7" s="688"/>
      <c r="E7" s="688"/>
      <c r="F7" s="688"/>
      <c r="G7" s="101"/>
      <c r="H7" s="101"/>
      <c r="I7" s="90"/>
      <c r="J7" s="90"/>
      <c r="K7" s="90"/>
      <c r="L7" s="90"/>
      <c r="M7" s="90"/>
      <c r="N7" s="90"/>
      <c r="O7" s="90"/>
      <c r="P7" s="102"/>
      <c r="Q7" s="102"/>
      <c r="R7" s="103"/>
    </row>
    <row r="8" spans="1:23" ht="21" customHeight="1" x14ac:dyDescent="0.2">
      <c r="A8" s="96"/>
      <c r="B8" s="688"/>
      <c r="C8" s="688"/>
      <c r="D8" s="688"/>
      <c r="E8" s="688"/>
      <c r="F8" s="688"/>
      <c r="G8" s="101"/>
      <c r="H8" s="98"/>
      <c r="I8" s="90"/>
      <c r="J8" s="90"/>
      <c r="K8" s="90"/>
      <c r="L8" s="90"/>
      <c r="M8" s="90"/>
      <c r="N8" s="90"/>
      <c r="O8" s="90"/>
      <c r="P8" s="90"/>
      <c r="Q8" s="90"/>
      <c r="R8" s="105"/>
    </row>
    <row r="9" spans="1:23" ht="11.25" customHeight="1" x14ac:dyDescent="0.2">
      <c r="A9" s="96"/>
      <c r="B9" s="97"/>
      <c r="C9" s="97"/>
      <c r="D9" s="97"/>
      <c r="E9" s="97"/>
      <c r="F9" s="97"/>
      <c r="G9" s="97"/>
      <c r="H9" s="90"/>
      <c r="I9" s="90"/>
      <c r="J9" s="90"/>
      <c r="K9" s="90"/>
      <c r="L9" s="90"/>
      <c r="M9" s="90"/>
      <c r="N9" s="90"/>
      <c r="O9" s="90"/>
      <c r="P9" s="90"/>
      <c r="Q9" s="90"/>
      <c r="R9" s="105"/>
    </row>
    <row r="10" spans="1:23" ht="11.25" customHeight="1" x14ac:dyDescent="0.2">
      <c r="A10" s="96"/>
      <c r="B10" s="97"/>
      <c r="C10" s="97"/>
      <c r="D10" s="97"/>
      <c r="E10" s="97"/>
      <c r="F10" s="97"/>
      <c r="G10" s="97"/>
      <c r="H10" s="90"/>
      <c r="I10" s="102"/>
      <c r="J10" s="102"/>
      <c r="K10" s="102"/>
      <c r="L10" s="102"/>
      <c r="M10" s="90"/>
      <c r="N10" s="90"/>
      <c r="O10" s="90"/>
      <c r="P10" s="90"/>
      <c r="Q10" s="90"/>
      <c r="R10" s="105"/>
    </row>
    <row r="11" spans="1:23" ht="11.25" customHeight="1" x14ac:dyDescent="0.2">
      <c r="A11" s="56"/>
      <c r="B11" s="97"/>
      <c r="C11" s="106">
        <v>2009</v>
      </c>
      <c r="D11" s="107">
        <v>2010</v>
      </c>
      <c r="E11" s="107">
        <v>2011</v>
      </c>
      <c r="F11" s="107">
        <v>2012</v>
      </c>
      <c r="G11" s="108">
        <v>2013</v>
      </c>
      <c r="H11" s="90"/>
      <c r="I11" s="102"/>
      <c r="J11" s="102"/>
      <c r="K11" s="102"/>
      <c r="L11" s="102"/>
      <c r="M11" s="90"/>
      <c r="N11" s="90"/>
      <c r="O11" s="90"/>
      <c r="P11" s="90"/>
      <c r="Q11" s="90"/>
      <c r="R11" s="105"/>
    </row>
    <row r="12" spans="1:23" ht="11.25" customHeight="1" x14ac:dyDescent="0.2">
      <c r="A12" s="56"/>
      <c r="B12" s="109" t="s">
        <v>2</v>
      </c>
      <c r="C12" s="110">
        <v>26900</v>
      </c>
      <c r="D12" s="111">
        <v>27190</v>
      </c>
      <c r="E12" s="111">
        <v>26600</v>
      </c>
      <c r="F12" s="111">
        <v>26600</v>
      </c>
      <c r="G12" s="112">
        <v>27100</v>
      </c>
      <c r="H12" s="90"/>
      <c r="I12" s="102"/>
      <c r="J12" s="102"/>
      <c r="K12" s="102"/>
      <c r="L12" s="102"/>
      <c r="M12" s="90"/>
      <c r="N12" s="90"/>
      <c r="O12" s="90"/>
      <c r="P12" s="90"/>
      <c r="Q12" s="90"/>
      <c r="R12" s="105"/>
      <c r="U12" s="173" t="str">
        <f t="shared" ref="U12:U31" si="0">B12</f>
        <v>Bracknell Forest</v>
      </c>
      <c r="V12" s="172">
        <v>1</v>
      </c>
      <c r="W12" s="174">
        <f>IF(U12=$V$6,G12,0)</f>
        <v>0</v>
      </c>
    </row>
    <row r="13" spans="1:23" ht="11.25" customHeight="1" x14ac:dyDescent="0.2">
      <c r="A13" s="56"/>
      <c r="B13" s="109" t="s">
        <v>12</v>
      </c>
      <c r="C13" s="110">
        <v>46740</v>
      </c>
      <c r="D13" s="111">
        <v>46950</v>
      </c>
      <c r="E13" s="111">
        <v>49900</v>
      </c>
      <c r="F13" s="111">
        <v>50200</v>
      </c>
      <c r="G13" s="112">
        <v>50500</v>
      </c>
      <c r="H13" s="90"/>
      <c r="I13" s="102"/>
      <c r="J13" s="102"/>
      <c r="K13" s="102"/>
      <c r="L13" s="102"/>
      <c r="M13" s="90"/>
      <c r="N13" s="90"/>
      <c r="O13" s="90"/>
      <c r="P13" s="90"/>
      <c r="Q13" s="90"/>
      <c r="R13" s="105"/>
      <c r="U13" s="173" t="str">
        <f t="shared" si="0"/>
        <v>Brighton and Hove</v>
      </c>
      <c r="V13" s="172">
        <v>2</v>
      </c>
      <c r="W13" s="174">
        <f t="shared" ref="W13:W31" si="1">IF(U13=$V$6,G13,0)</f>
        <v>0</v>
      </c>
    </row>
    <row r="14" spans="1:23" ht="11.25" customHeight="1" x14ac:dyDescent="0.2">
      <c r="A14" s="56"/>
      <c r="B14" s="109" t="s">
        <v>13</v>
      </c>
      <c r="C14" s="110">
        <v>114700</v>
      </c>
      <c r="D14" s="111">
        <v>115270</v>
      </c>
      <c r="E14" s="111">
        <v>115500</v>
      </c>
      <c r="F14" s="111">
        <v>116300</v>
      </c>
      <c r="G14" s="112">
        <v>117600</v>
      </c>
      <c r="H14" s="90"/>
      <c r="I14" s="102"/>
      <c r="J14" s="102"/>
      <c r="K14" s="102"/>
      <c r="L14" s="102"/>
      <c r="M14" s="90"/>
      <c r="N14" s="90"/>
      <c r="O14" s="90"/>
      <c r="P14" s="90"/>
      <c r="Q14" s="90"/>
      <c r="R14" s="105"/>
      <c r="U14" s="173" t="str">
        <f t="shared" si="0"/>
        <v>Buckinghamshire</v>
      </c>
      <c r="V14" s="172">
        <v>3</v>
      </c>
      <c r="W14" s="174">
        <f t="shared" si="1"/>
        <v>0</v>
      </c>
    </row>
    <row r="15" spans="1:23" ht="11.25" customHeight="1" x14ac:dyDescent="0.2">
      <c r="A15" s="56"/>
      <c r="B15" s="109" t="s">
        <v>6</v>
      </c>
      <c r="C15" s="110">
        <v>103770</v>
      </c>
      <c r="D15" s="111">
        <v>103860</v>
      </c>
      <c r="E15" s="111">
        <v>104300</v>
      </c>
      <c r="F15" s="111">
        <v>104400</v>
      </c>
      <c r="G15" s="112">
        <v>104800</v>
      </c>
      <c r="H15" s="90"/>
      <c r="I15" s="102"/>
      <c r="J15" s="102"/>
      <c r="K15" s="102"/>
      <c r="L15" s="102"/>
      <c r="M15" s="90"/>
      <c r="N15" s="90"/>
      <c r="O15" s="90"/>
      <c r="P15" s="90"/>
      <c r="Q15" s="90"/>
      <c r="R15" s="105"/>
      <c r="U15" s="173" t="str">
        <f t="shared" si="0"/>
        <v>East Sussex</v>
      </c>
      <c r="V15" s="172">
        <v>4</v>
      </c>
      <c r="W15" s="174">
        <f t="shared" si="1"/>
        <v>0</v>
      </c>
    </row>
    <row r="16" spans="1:23" ht="11.25" customHeight="1" x14ac:dyDescent="0.2">
      <c r="A16" s="56"/>
      <c r="B16" s="109" t="s">
        <v>7</v>
      </c>
      <c r="C16" s="110">
        <v>123640</v>
      </c>
      <c r="D16" s="111">
        <v>123950</v>
      </c>
      <c r="E16" s="111">
        <v>122200</v>
      </c>
      <c r="F16" s="111">
        <v>122500</v>
      </c>
      <c r="G16" s="112">
        <v>122700</v>
      </c>
      <c r="H16" s="90"/>
      <c r="I16" s="102"/>
      <c r="J16" s="102"/>
      <c r="K16" s="102"/>
      <c r="L16" s="102"/>
      <c r="M16" s="90"/>
      <c r="N16" s="90"/>
      <c r="O16" s="90"/>
      <c r="P16" s="90"/>
      <c r="Q16" s="90"/>
      <c r="R16" s="105"/>
      <c r="U16" s="173" t="str">
        <f t="shared" si="0"/>
        <v>Gloucestershire</v>
      </c>
      <c r="V16" s="172">
        <v>5</v>
      </c>
      <c r="W16" s="174">
        <f t="shared" si="1"/>
        <v>0</v>
      </c>
    </row>
    <row r="17" spans="1:23" ht="11.25" customHeight="1" x14ac:dyDescent="0.2">
      <c r="A17" s="56"/>
      <c r="B17" s="109" t="s">
        <v>9</v>
      </c>
      <c r="C17" s="110">
        <v>275330</v>
      </c>
      <c r="D17" s="111">
        <v>275440</v>
      </c>
      <c r="E17" s="111">
        <v>280200</v>
      </c>
      <c r="F17" s="111">
        <v>280900</v>
      </c>
      <c r="G17" s="112">
        <v>281900</v>
      </c>
      <c r="H17" s="90"/>
      <c r="I17" s="102"/>
      <c r="J17" s="102"/>
      <c r="K17" s="102"/>
      <c r="L17" s="102"/>
      <c r="M17" s="90"/>
      <c r="N17" s="90"/>
      <c r="O17" s="90"/>
      <c r="P17" s="90"/>
      <c r="Q17" s="90"/>
      <c r="R17" s="105"/>
      <c r="U17" s="173" t="str">
        <f t="shared" si="0"/>
        <v>Hampshire</v>
      </c>
      <c r="V17" s="172">
        <v>6</v>
      </c>
      <c r="W17" s="174">
        <f t="shared" si="1"/>
        <v>0</v>
      </c>
    </row>
    <row r="18" spans="1:23" ht="11.25" customHeight="1" x14ac:dyDescent="0.2">
      <c r="A18" s="56"/>
      <c r="B18" s="109" t="s">
        <v>3</v>
      </c>
      <c r="C18" s="110">
        <v>26420</v>
      </c>
      <c r="D18" s="111">
        <v>26260</v>
      </c>
      <c r="E18" s="111">
        <v>26100</v>
      </c>
      <c r="F18" s="111">
        <v>26000</v>
      </c>
      <c r="G18" s="112">
        <v>25800</v>
      </c>
      <c r="H18" s="90"/>
      <c r="I18" s="102"/>
      <c r="J18" s="102"/>
      <c r="K18" s="102"/>
      <c r="L18" s="102"/>
      <c r="M18" s="90"/>
      <c r="N18" s="90"/>
      <c r="O18" s="90"/>
      <c r="P18" s="90"/>
      <c r="Q18" s="90"/>
      <c r="R18" s="105"/>
      <c r="U18" s="173" t="str">
        <f t="shared" si="0"/>
        <v>Isle of Wight</v>
      </c>
      <c r="V18" s="172">
        <v>7</v>
      </c>
      <c r="W18" s="174">
        <f t="shared" si="1"/>
        <v>0</v>
      </c>
    </row>
    <row r="19" spans="1:23" ht="11.25" customHeight="1" x14ac:dyDescent="0.2">
      <c r="A19" s="56"/>
      <c r="B19" s="109" t="s">
        <v>14</v>
      </c>
      <c r="C19" s="110">
        <v>311400</v>
      </c>
      <c r="D19" s="111">
        <v>312910</v>
      </c>
      <c r="E19" s="111">
        <v>322700</v>
      </c>
      <c r="F19" s="111">
        <v>323900</v>
      </c>
      <c r="G19" s="112">
        <v>325600</v>
      </c>
      <c r="H19" s="90"/>
      <c r="I19" s="102"/>
      <c r="J19" s="102"/>
      <c r="K19" s="102"/>
      <c r="L19" s="102"/>
      <c r="M19" s="90"/>
      <c r="N19" s="90"/>
      <c r="O19" s="90"/>
      <c r="P19" s="90"/>
      <c r="Q19" s="90"/>
      <c r="R19" s="105"/>
      <c r="U19" s="173" t="str">
        <f t="shared" si="0"/>
        <v>Kent</v>
      </c>
      <c r="V19" s="172">
        <v>8</v>
      </c>
      <c r="W19" s="174">
        <f t="shared" si="1"/>
        <v>0</v>
      </c>
    </row>
    <row r="20" spans="1:23" ht="11.25" customHeight="1" x14ac:dyDescent="0.2">
      <c r="A20" s="56"/>
      <c r="B20" s="109" t="s">
        <v>4</v>
      </c>
      <c r="C20" s="110">
        <v>58730</v>
      </c>
      <c r="D20" s="111">
        <v>58730</v>
      </c>
      <c r="E20" s="111">
        <v>61000</v>
      </c>
      <c r="F20" s="111">
        <v>60900</v>
      </c>
      <c r="G20" s="112">
        <v>61600</v>
      </c>
      <c r="H20" s="90"/>
      <c r="I20" s="102"/>
      <c r="J20" s="102"/>
      <c r="K20" s="102"/>
      <c r="L20" s="102"/>
      <c r="M20" s="90"/>
      <c r="N20" s="90"/>
      <c r="O20" s="90"/>
      <c r="P20" s="90"/>
      <c r="Q20" s="90"/>
      <c r="R20" s="105"/>
      <c r="U20" s="173" t="str">
        <f t="shared" si="0"/>
        <v>Medway</v>
      </c>
      <c r="V20" s="172">
        <v>9</v>
      </c>
      <c r="W20" s="174">
        <f t="shared" si="1"/>
        <v>0</v>
      </c>
    </row>
    <row r="21" spans="1:23" ht="11.25" customHeight="1" x14ac:dyDescent="0.2">
      <c r="A21" s="56"/>
      <c r="B21" s="109" t="s">
        <v>15</v>
      </c>
      <c r="C21" s="110">
        <v>57420</v>
      </c>
      <c r="D21" s="111">
        <v>58640</v>
      </c>
      <c r="E21" s="111">
        <v>62000</v>
      </c>
      <c r="F21" s="111">
        <v>63400</v>
      </c>
      <c r="G21" s="112">
        <v>64000</v>
      </c>
      <c r="H21" s="90"/>
      <c r="I21" s="102"/>
      <c r="J21" s="102"/>
      <c r="K21" s="102"/>
      <c r="L21" s="102"/>
      <c r="M21" s="90"/>
      <c r="N21" s="90"/>
      <c r="O21" s="90"/>
      <c r="P21" s="90"/>
      <c r="Q21" s="90"/>
      <c r="R21" s="105"/>
      <c r="U21" s="173" t="str">
        <f t="shared" si="0"/>
        <v>Milton Keynes</v>
      </c>
      <c r="V21" s="172">
        <v>10</v>
      </c>
      <c r="W21" s="174">
        <f t="shared" si="1"/>
        <v>0</v>
      </c>
    </row>
    <row r="22" spans="1:23" ht="11.25" customHeight="1" x14ac:dyDescent="0.2">
      <c r="A22" s="56"/>
      <c r="B22" s="109" t="s">
        <v>16</v>
      </c>
      <c r="C22" s="110">
        <v>137510</v>
      </c>
      <c r="D22" s="111">
        <v>138500</v>
      </c>
      <c r="E22" s="111">
        <v>138000</v>
      </c>
      <c r="F22" s="111">
        <v>139200</v>
      </c>
      <c r="G22" s="112">
        <v>140300</v>
      </c>
      <c r="H22" s="90"/>
      <c r="I22" s="102"/>
      <c r="J22" s="102"/>
      <c r="K22" s="102"/>
      <c r="L22" s="102"/>
      <c r="M22" s="90"/>
      <c r="N22" s="90"/>
      <c r="O22" s="90"/>
      <c r="P22" s="90"/>
      <c r="Q22" s="90"/>
      <c r="R22" s="105"/>
      <c r="U22" s="173" t="str">
        <f t="shared" si="0"/>
        <v>Oxfordshire</v>
      </c>
      <c r="V22" s="172">
        <v>11</v>
      </c>
      <c r="W22" s="174">
        <f t="shared" si="1"/>
        <v>0</v>
      </c>
    </row>
    <row r="23" spans="1:23" ht="11.25" customHeight="1" x14ac:dyDescent="0.2">
      <c r="A23" s="56"/>
      <c r="B23" s="109" t="s">
        <v>17</v>
      </c>
      <c r="C23" s="110">
        <v>38370</v>
      </c>
      <c r="D23" s="111">
        <v>38550</v>
      </c>
      <c r="E23" s="111">
        <v>42500</v>
      </c>
      <c r="F23" s="111">
        <v>42300</v>
      </c>
      <c r="G23" s="112">
        <v>42600</v>
      </c>
      <c r="H23" s="90"/>
      <c r="I23" s="102"/>
      <c r="J23" s="102"/>
      <c r="K23" s="102"/>
      <c r="L23" s="102"/>
      <c r="M23" s="90"/>
      <c r="N23" s="90"/>
      <c r="O23" s="90"/>
      <c r="P23" s="90"/>
      <c r="Q23" s="90"/>
      <c r="R23" s="105"/>
      <c r="U23" s="173" t="str">
        <f t="shared" si="0"/>
        <v>Portsmouth</v>
      </c>
      <c r="V23" s="172">
        <v>12</v>
      </c>
      <c r="W23" s="174">
        <f t="shared" si="1"/>
        <v>0</v>
      </c>
    </row>
    <row r="24" spans="1:23" ht="11.25" customHeight="1" x14ac:dyDescent="0.2">
      <c r="A24" s="56"/>
      <c r="B24" s="109" t="s">
        <v>5</v>
      </c>
      <c r="C24" s="110">
        <v>30310</v>
      </c>
      <c r="D24" s="111">
        <v>30870</v>
      </c>
      <c r="E24" s="111">
        <v>33400</v>
      </c>
      <c r="F24" s="111">
        <v>34000</v>
      </c>
      <c r="G24" s="112">
        <v>34700</v>
      </c>
      <c r="H24" s="90"/>
      <c r="I24" s="102"/>
      <c r="J24" s="102"/>
      <c r="K24" s="102"/>
      <c r="L24" s="102"/>
      <c r="M24" s="90"/>
      <c r="N24" s="90"/>
      <c r="O24" s="90"/>
      <c r="P24" s="90"/>
      <c r="Q24" s="90"/>
      <c r="R24" s="105"/>
      <c r="U24" s="173" t="str">
        <f t="shared" si="0"/>
        <v>Reading</v>
      </c>
      <c r="V24" s="172">
        <v>13</v>
      </c>
      <c r="W24" s="174">
        <f t="shared" si="1"/>
        <v>0</v>
      </c>
    </row>
    <row r="25" spans="1:23" ht="11.25" customHeight="1" x14ac:dyDescent="0.2">
      <c r="A25" s="56"/>
      <c r="B25" s="109" t="s">
        <v>18</v>
      </c>
      <c r="C25" s="110">
        <v>30780</v>
      </c>
      <c r="D25" s="111">
        <v>31730</v>
      </c>
      <c r="E25" s="111">
        <v>37400</v>
      </c>
      <c r="F25" s="111">
        <v>38000</v>
      </c>
      <c r="G25" s="112">
        <v>38900</v>
      </c>
      <c r="H25" s="90"/>
      <c r="I25" s="102"/>
      <c r="J25" s="102"/>
      <c r="K25" s="102"/>
      <c r="L25" s="102"/>
      <c r="M25" s="90"/>
      <c r="N25" s="90"/>
      <c r="O25" s="90"/>
      <c r="P25" s="90"/>
      <c r="Q25" s="90"/>
      <c r="R25" s="105"/>
      <c r="U25" s="173" t="str">
        <f t="shared" si="0"/>
        <v>Slough</v>
      </c>
      <c r="V25" s="172">
        <v>14</v>
      </c>
      <c r="W25" s="174">
        <f t="shared" si="1"/>
        <v>0</v>
      </c>
    </row>
    <row r="26" spans="1:23" ht="11.25" customHeight="1" x14ac:dyDescent="0.2">
      <c r="A26" s="56"/>
      <c r="B26" s="109" t="s">
        <v>19</v>
      </c>
      <c r="C26" s="110">
        <v>43390</v>
      </c>
      <c r="D26" s="111">
        <v>43320</v>
      </c>
      <c r="E26" s="111">
        <v>46200</v>
      </c>
      <c r="F26" s="111">
        <v>46500</v>
      </c>
      <c r="G26" s="112">
        <v>47400</v>
      </c>
      <c r="H26" s="90"/>
      <c r="I26" s="102"/>
      <c r="J26" s="102"/>
      <c r="K26" s="102"/>
      <c r="L26" s="102"/>
      <c r="M26" s="90"/>
      <c r="N26" s="90"/>
      <c r="O26" s="90"/>
      <c r="P26" s="90"/>
      <c r="Q26" s="90"/>
      <c r="R26" s="105"/>
      <c r="U26" s="173" t="str">
        <f t="shared" si="0"/>
        <v>Southampton</v>
      </c>
      <c r="V26" s="172">
        <v>15</v>
      </c>
      <c r="W26" s="174">
        <f t="shared" si="1"/>
        <v>0</v>
      </c>
    </row>
    <row r="27" spans="1:23" ht="11.25" customHeight="1" x14ac:dyDescent="0.2">
      <c r="A27" s="56"/>
      <c r="B27" s="109" t="s">
        <v>10</v>
      </c>
      <c r="C27" s="110">
        <v>242960</v>
      </c>
      <c r="D27" s="111">
        <v>246090</v>
      </c>
      <c r="E27" s="111">
        <v>247000</v>
      </c>
      <c r="F27" s="111">
        <v>249600</v>
      </c>
      <c r="G27" s="112">
        <v>252000</v>
      </c>
      <c r="H27" s="90"/>
      <c r="I27" s="90"/>
      <c r="J27" s="90"/>
      <c r="K27" s="90"/>
      <c r="L27" s="90"/>
      <c r="M27" s="90"/>
      <c r="N27" s="90"/>
      <c r="O27" s="90"/>
      <c r="P27" s="90"/>
      <c r="Q27" s="90"/>
      <c r="R27" s="105"/>
      <c r="U27" s="173" t="str">
        <f t="shared" si="0"/>
        <v>Surrey</v>
      </c>
      <c r="V27" s="172">
        <v>16</v>
      </c>
      <c r="W27" s="174">
        <f t="shared" si="1"/>
        <v>0</v>
      </c>
    </row>
    <row r="28" spans="1:23" ht="11.25" customHeight="1" x14ac:dyDescent="0.2">
      <c r="A28" s="56"/>
      <c r="B28" s="109" t="s">
        <v>20</v>
      </c>
      <c r="C28" s="110">
        <v>36610</v>
      </c>
      <c r="D28" s="111">
        <v>36740</v>
      </c>
      <c r="E28" s="111">
        <v>35400</v>
      </c>
      <c r="F28" s="111">
        <v>35900</v>
      </c>
      <c r="G28" s="112">
        <v>35700</v>
      </c>
      <c r="H28" s="90"/>
      <c r="I28" s="90"/>
      <c r="J28" s="90"/>
      <c r="K28" s="90"/>
      <c r="L28" s="90"/>
      <c r="M28" s="90"/>
      <c r="N28" s="90"/>
      <c r="O28" s="90"/>
      <c r="P28" s="90"/>
      <c r="Q28" s="90"/>
      <c r="R28" s="105"/>
      <c r="U28" s="173" t="str">
        <f t="shared" si="0"/>
        <v>West Berkshire</v>
      </c>
      <c r="V28" s="172">
        <v>17</v>
      </c>
      <c r="W28" s="174">
        <f t="shared" si="1"/>
        <v>0</v>
      </c>
    </row>
    <row r="29" spans="1:23" ht="11.25" customHeight="1" x14ac:dyDescent="0.2">
      <c r="A29" s="56"/>
      <c r="B29" s="109" t="s">
        <v>8</v>
      </c>
      <c r="C29" s="110">
        <v>164470</v>
      </c>
      <c r="D29" s="111">
        <v>165170</v>
      </c>
      <c r="E29" s="111">
        <v>164400</v>
      </c>
      <c r="F29" s="111">
        <v>165600</v>
      </c>
      <c r="G29" s="112">
        <v>167000</v>
      </c>
      <c r="H29" s="90"/>
      <c r="I29" s="90"/>
      <c r="J29" s="90"/>
      <c r="K29" s="90"/>
      <c r="L29" s="90"/>
      <c r="M29" s="90"/>
      <c r="N29" s="90"/>
      <c r="O29" s="90"/>
      <c r="P29" s="90"/>
      <c r="Q29" s="90"/>
      <c r="R29" s="105"/>
      <c r="U29" s="173" t="str">
        <f t="shared" si="0"/>
        <v>West Sussex</v>
      </c>
      <c r="V29" s="172">
        <v>18</v>
      </c>
      <c r="W29" s="174">
        <f t="shared" si="1"/>
        <v>0</v>
      </c>
    </row>
    <row r="30" spans="1:23" ht="11.25" customHeight="1" x14ac:dyDescent="0.2">
      <c r="A30" s="56"/>
      <c r="B30" s="109" t="s">
        <v>83</v>
      </c>
      <c r="C30" s="110">
        <v>33370</v>
      </c>
      <c r="D30" s="111">
        <v>33980</v>
      </c>
      <c r="E30" s="111">
        <v>32600</v>
      </c>
      <c r="F30" s="111">
        <v>33100</v>
      </c>
      <c r="G30" s="112">
        <v>33300</v>
      </c>
      <c r="H30" s="90"/>
      <c r="I30" s="90"/>
      <c r="J30" s="90"/>
      <c r="K30" s="90"/>
      <c r="L30" s="90"/>
      <c r="M30" s="90"/>
      <c r="N30" s="90"/>
      <c r="O30" s="90"/>
      <c r="P30" s="90"/>
      <c r="Q30" s="90"/>
      <c r="R30" s="105"/>
      <c r="U30" s="173" t="str">
        <f t="shared" si="0"/>
        <v>Windsor &amp; Maidenhead</v>
      </c>
      <c r="V30" s="172">
        <v>19</v>
      </c>
      <c r="W30" s="174">
        <f t="shared" si="1"/>
        <v>0</v>
      </c>
    </row>
    <row r="31" spans="1:23" ht="11.25" customHeight="1" x14ac:dyDescent="0.2">
      <c r="A31" s="56"/>
      <c r="B31" s="109" t="s">
        <v>21</v>
      </c>
      <c r="C31" s="110">
        <v>36040</v>
      </c>
      <c r="D31" s="111">
        <v>36160</v>
      </c>
      <c r="E31" s="111">
        <v>35600</v>
      </c>
      <c r="F31" s="111">
        <v>35800</v>
      </c>
      <c r="G31" s="112">
        <v>36200</v>
      </c>
      <c r="H31" s="90"/>
      <c r="I31" s="90"/>
      <c r="J31" s="90"/>
      <c r="K31" s="90"/>
      <c r="L31" s="90"/>
      <c r="M31" s="90"/>
      <c r="N31" s="90"/>
      <c r="O31" s="90"/>
      <c r="P31" s="90"/>
      <c r="Q31" s="90"/>
      <c r="R31" s="105"/>
      <c r="U31" s="173" t="str">
        <f t="shared" si="0"/>
        <v>Wokingham</v>
      </c>
      <c r="V31" s="172">
        <v>20</v>
      </c>
      <c r="W31" s="174">
        <f t="shared" si="1"/>
        <v>0</v>
      </c>
    </row>
    <row r="32" spans="1:23" ht="11.25" customHeight="1" x14ac:dyDescent="0.2">
      <c r="A32" s="56"/>
      <c r="B32" s="134" t="s">
        <v>119</v>
      </c>
      <c r="C32" s="135">
        <v>1815200</v>
      </c>
      <c r="D32" s="136">
        <v>1826300</v>
      </c>
      <c r="E32" s="136">
        <v>1860800</v>
      </c>
      <c r="F32" s="136">
        <v>1872600</v>
      </c>
      <c r="G32" s="137">
        <v>1886800</v>
      </c>
      <c r="H32" s="90"/>
      <c r="I32" s="90"/>
      <c r="J32" s="90"/>
      <c r="K32" s="90"/>
      <c r="L32" s="90"/>
      <c r="M32" s="90"/>
      <c r="N32" s="90"/>
      <c r="O32" s="90"/>
      <c r="P32" s="90"/>
      <c r="Q32" s="90"/>
      <c r="R32" s="105"/>
    </row>
    <row r="33" spans="1:29" ht="11.25" customHeight="1" x14ac:dyDescent="0.2">
      <c r="A33" s="56"/>
      <c r="B33" s="151" t="s">
        <v>101</v>
      </c>
      <c r="C33" s="152">
        <v>11012300</v>
      </c>
      <c r="D33" s="153">
        <v>11045400</v>
      </c>
      <c r="E33" s="153">
        <v>11340800</v>
      </c>
      <c r="F33" s="153">
        <v>11397500</v>
      </c>
      <c r="G33" s="154">
        <v>11478900</v>
      </c>
      <c r="H33" s="90"/>
      <c r="I33" s="90"/>
      <c r="J33" s="90"/>
      <c r="K33" s="90"/>
      <c r="L33" s="90"/>
      <c r="M33" s="90"/>
      <c r="N33" s="90"/>
      <c r="O33" s="90"/>
      <c r="P33" s="90"/>
      <c r="Q33" s="90"/>
      <c r="R33" s="105"/>
    </row>
    <row r="34" spans="1:29" ht="11.25" customHeight="1" x14ac:dyDescent="0.2">
      <c r="A34" s="96"/>
      <c r="H34" s="90"/>
      <c r="I34" s="90"/>
      <c r="J34" s="90"/>
      <c r="K34" s="90"/>
      <c r="L34" s="90"/>
      <c r="M34" s="90"/>
      <c r="N34" s="90"/>
      <c r="O34" s="90"/>
      <c r="P34" s="90"/>
      <c r="Q34" s="90"/>
      <c r="R34" s="105"/>
    </row>
    <row r="35" spans="1:29" ht="11.25" customHeight="1" x14ac:dyDescent="0.2">
      <c r="A35" s="96"/>
      <c r="B35" s="690" t="s">
        <v>227</v>
      </c>
      <c r="C35" s="691"/>
      <c r="D35" s="691"/>
      <c r="E35" s="691"/>
      <c r="F35" s="691"/>
      <c r="G35" s="691"/>
      <c r="H35" s="90"/>
      <c r="I35" s="90"/>
      <c r="J35" s="90"/>
      <c r="K35" s="90"/>
      <c r="L35" s="90"/>
      <c r="M35" s="90"/>
      <c r="N35" s="90"/>
      <c r="O35" s="90"/>
      <c r="P35" s="90"/>
      <c r="Q35" s="90"/>
      <c r="R35" s="105"/>
    </row>
    <row r="36" spans="1:29" ht="11.25" customHeight="1" x14ac:dyDescent="0.2">
      <c r="A36" s="96"/>
      <c r="B36" s="691"/>
      <c r="C36" s="691"/>
      <c r="D36" s="691"/>
      <c r="E36" s="691"/>
      <c r="F36" s="691"/>
      <c r="G36" s="691"/>
      <c r="H36" s="90"/>
      <c r="I36" s="90"/>
      <c r="J36" s="90"/>
      <c r="K36" s="90"/>
      <c r="L36" s="90"/>
      <c r="M36" s="90"/>
      <c r="N36" s="90"/>
      <c r="O36" s="90"/>
      <c r="P36" s="90"/>
      <c r="Q36" s="90"/>
      <c r="R36" s="105"/>
    </row>
    <row r="37" spans="1:29" ht="11.25" customHeight="1" x14ac:dyDescent="0.2">
      <c r="A37" s="96"/>
      <c r="B37" s="691"/>
      <c r="C37" s="691"/>
      <c r="D37" s="691"/>
      <c r="E37" s="691"/>
      <c r="F37" s="691"/>
      <c r="G37" s="691"/>
      <c r="H37" s="90"/>
      <c r="I37" s="90"/>
      <c r="J37" s="90"/>
      <c r="K37" s="90"/>
      <c r="L37" s="90"/>
      <c r="M37" s="90"/>
      <c r="N37" s="90"/>
      <c r="O37" s="90"/>
      <c r="P37" s="90"/>
      <c r="Q37" s="90"/>
      <c r="R37" s="105"/>
    </row>
    <row r="38" spans="1:29" ht="11.25" customHeight="1" x14ac:dyDescent="0.2">
      <c r="A38" s="96"/>
      <c r="B38" s="691"/>
      <c r="C38" s="691"/>
      <c r="D38" s="691"/>
      <c r="E38" s="691"/>
      <c r="F38" s="691"/>
      <c r="G38" s="691"/>
      <c r="H38" s="90"/>
      <c r="I38" s="113"/>
      <c r="J38" s="113"/>
      <c r="K38" s="113"/>
      <c r="L38" s="113"/>
      <c r="M38" s="113"/>
      <c r="N38" s="113"/>
      <c r="O38" s="113"/>
      <c r="P38" s="113"/>
      <c r="Q38" s="113"/>
      <c r="R38" s="105"/>
    </row>
    <row r="39" spans="1:29" ht="11.25" customHeight="1" x14ac:dyDescent="0.2">
      <c r="A39" s="96"/>
      <c r="B39" s="691"/>
      <c r="C39" s="691"/>
      <c r="D39" s="691"/>
      <c r="E39" s="691"/>
      <c r="F39" s="691"/>
      <c r="G39" s="691"/>
      <c r="H39" s="90"/>
      <c r="I39" s="114"/>
      <c r="J39" s="114"/>
      <c r="K39" s="114"/>
      <c r="L39" s="114"/>
      <c r="M39" s="114"/>
      <c r="N39" s="114"/>
      <c r="O39" s="114"/>
      <c r="P39" s="114"/>
      <c r="Q39" s="114"/>
      <c r="R39" s="105"/>
    </row>
    <row r="40" spans="1:29" ht="11.25" customHeight="1" x14ac:dyDescent="0.2">
      <c r="A40" s="96"/>
      <c r="B40" s="691"/>
      <c r="C40" s="691"/>
      <c r="D40" s="691"/>
      <c r="E40" s="691"/>
      <c r="F40" s="691"/>
      <c r="G40" s="691"/>
      <c r="H40" s="98"/>
      <c r="I40" s="97"/>
      <c r="J40" s="97"/>
      <c r="K40" s="97"/>
      <c r="L40" s="97"/>
      <c r="M40" s="97"/>
      <c r="N40" s="97"/>
      <c r="O40" s="97"/>
      <c r="P40" s="97"/>
      <c r="Q40" s="97"/>
      <c r="R40" s="99"/>
    </row>
    <row r="41" spans="1:29" ht="11.25" customHeight="1" x14ac:dyDescent="0.2">
      <c r="A41" s="96"/>
      <c r="B41" s="129"/>
      <c r="C41" s="146"/>
      <c r="D41" s="146"/>
      <c r="E41" s="146"/>
      <c r="F41" s="146"/>
      <c r="G41" s="146"/>
      <c r="H41" s="146"/>
      <c r="I41" s="146"/>
      <c r="J41" s="146"/>
      <c r="K41" s="146"/>
      <c r="L41" s="146"/>
      <c r="M41" s="146"/>
      <c r="N41" s="146"/>
      <c r="O41" s="146"/>
      <c r="P41" s="146"/>
      <c r="Q41" s="146"/>
      <c r="R41" s="99"/>
    </row>
    <row r="42" spans="1:29" ht="11.25" customHeight="1" x14ac:dyDescent="0.2">
      <c r="A42" s="96"/>
      <c r="B42" s="146"/>
      <c r="C42" s="146"/>
      <c r="D42" s="146"/>
      <c r="E42" s="146"/>
      <c r="F42" s="146"/>
      <c r="G42" s="146"/>
      <c r="H42" s="146"/>
      <c r="I42" s="146"/>
      <c r="J42" s="146"/>
      <c r="K42" s="146"/>
      <c r="L42" s="146"/>
      <c r="M42" s="146"/>
      <c r="N42" s="146"/>
      <c r="O42" s="146"/>
      <c r="P42" s="146"/>
      <c r="Q42" s="146"/>
      <c r="R42" s="99"/>
    </row>
    <row r="43" spans="1:29" ht="16.5" customHeight="1" x14ac:dyDescent="0.2">
      <c r="A43" s="655"/>
      <c r="B43" s="617"/>
      <c r="C43" s="617"/>
      <c r="D43" s="617"/>
      <c r="E43" s="617"/>
      <c r="F43" s="617"/>
      <c r="G43" s="617"/>
      <c r="H43" s="617"/>
      <c r="I43" s="617"/>
      <c r="J43" s="617"/>
      <c r="K43" s="617"/>
      <c r="L43" s="617"/>
      <c r="M43" s="617"/>
      <c r="N43" s="617"/>
      <c r="O43" s="617"/>
      <c r="P43" s="617"/>
      <c r="Q43" s="617"/>
      <c r="R43" s="689"/>
    </row>
    <row r="44" spans="1:29" ht="11.25" customHeight="1" thickBot="1" x14ac:dyDescent="0.25">
      <c r="A44" s="115"/>
      <c r="B44" s="116"/>
      <c r="C44" s="116"/>
      <c r="D44" s="116"/>
      <c r="E44" s="116"/>
      <c r="F44" s="116"/>
      <c r="G44" s="116"/>
      <c r="H44" s="117"/>
      <c r="I44" s="116"/>
      <c r="J44" s="116"/>
      <c r="K44" s="116"/>
      <c r="L44" s="116"/>
      <c r="M44" s="116"/>
      <c r="N44" s="116"/>
      <c r="O44" s="116"/>
      <c r="P44" s="116"/>
      <c r="Q44" s="116"/>
      <c r="R44" s="118"/>
    </row>
    <row r="45" spans="1:29" s="91" customFormat="1" ht="11.25" customHeight="1" x14ac:dyDescent="0.2">
      <c r="H45" s="85"/>
      <c r="S45" s="148"/>
      <c r="T45" s="149"/>
      <c r="U45" s="149"/>
      <c r="V45" s="149"/>
      <c r="W45" s="149"/>
      <c r="X45" s="149"/>
      <c r="Y45" s="149"/>
      <c r="Z45" s="149"/>
      <c r="AA45" s="150"/>
      <c r="AB45" s="149"/>
      <c r="AC45" s="149"/>
    </row>
    <row r="46" spans="1:29" s="91" customFormat="1" ht="11.25" customHeight="1" x14ac:dyDescent="0.2">
      <c r="A46" s="90"/>
      <c r="B46" s="90"/>
      <c r="C46" s="90"/>
      <c r="D46" s="90"/>
      <c r="E46" s="90"/>
      <c r="H46" s="85"/>
      <c r="S46" s="148"/>
      <c r="T46" s="149"/>
      <c r="U46" s="149"/>
      <c r="V46" s="149"/>
      <c r="W46" s="149"/>
      <c r="X46" s="149"/>
      <c r="Y46" s="149"/>
      <c r="Z46" s="149"/>
      <c r="AA46" s="150"/>
      <c r="AB46" s="149"/>
      <c r="AC46" s="149"/>
    </row>
    <row r="47" spans="1:29" s="91" customFormat="1" ht="11.25" customHeight="1" x14ac:dyDescent="0.2">
      <c r="A47" s="90"/>
      <c r="B47" s="662" t="s">
        <v>121</v>
      </c>
      <c r="C47" s="411"/>
      <c r="D47" s="102"/>
      <c r="E47" s="102"/>
      <c r="F47" s="90"/>
      <c r="H47" s="85"/>
      <c r="S47" s="148"/>
      <c r="T47" s="149"/>
      <c r="U47" s="149"/>
      <c r="V47" s="149"/>
      <c r="W47" s="149"/>
      <c r="X47" s="149"/>
      <c r="Y47" s="149"/>
      <c r="Z47" s="149"/>
      <c r="AA47" s="150"/>
      <c r="AB47" s="149"/>
      <c r="AC47" s="149"/>
    </row>
    <row r="48" spans="1:29" s="91" customFormat="1" ht="11.25" customHeight="1" x14ac:dyDescent="0.2">
      <c r="A48" s="90"/>
      <c r="B48" s="663"/>
      <c r="C48" s="412"/>
      <c r="D48" s="90"/>
      <c r="E48" s="90"/>
      <c r="F48" s="90"/>
      <c r="H48" s="85"/>
      <c r="S48" s="148"/>
      <c r="T48" s="149"/>
      <c r="U48" s="149"/>
      <c r="V48" s="149"/>
      <c r="W48" s="149"/>
      <c r="X48" s="149"/>
      <c r="Y48" s="149"/>
      <c r="Z48" s="149"/>
      <c r="AA48" s="150"/>
      <c r="AB48" s="149"/>
      <c r="AC48" s="149"/>
    </row>
    <row r="49" spans="1:32" s="91" customFormat="1" ht="11.25" customHeight="1" x14ac:dyDescent="0.2">
      <c r="A49" s="90"/>
      <c r="B49" s="653" t="s">
        <v>122</v>
      </c>
      <c r="C49" s="653"/>
      <c r="D49" s="654"/>
      <c r="E49" s="654"/>
      <c r="F49" s="654"/>
      <c r="H49" s="85"/>
      <c r="S49" s="148"/>
      <c r="T49" s="149"/>
      <c r="U49" s="149"/>
      <c r="V49" s="149"/>
      <c r="W49" s="149"/>
      <c r="X49" s="149"/>
      <c r="Y49" s="149"/>
      <c r="Z49" s="149"/>
      <c r="AA49" s="150"/>
      <c r="AB49" s="149"/>
      <c r="AC49" s="149"/>
    </row>
    <row r="50" spans="1:32" s="91" customFormat="1" ht="11.25" customHeight="1" x14ac:dyDescent="0.2">
      <c r="A50" s="90"/>
      <c r="B50" s="653"/>
      <c r="C50" s="653"/>
      <c r="D50" s="654"/>
      <c r="E50" s="654"/>
      <c r="F50" s="654"/>
      <c r="H50" s="85"/>
      <c r="S50" s="148"/>
      <c r="T50" s="149"/>
      <c r="U50" s="149"/>
      <c r="V50" s="149"/>
      <c r="W50" s="149"/>
      <c r="X50" s="149"/>
      <c r="Y50" s="149"/>
      <c r="Z50" s="149"/>
      <c r="AA50" s="150"/>
      <c r="AB50" s="149"/>
      <c r="AC50" s="149"/>
      <c r="AD50" s="142"/>
      <c r="AE50" s="142"/>
      <c r="AF50" s="142"/>
    </row>
    <row r="51" spans="1:32" s="91" customFormat="1" ht="11.25" customHeight="1" x14ac:dyDescent="0.2">
      <c r="A51" s="90"/>
      <c r="B51" s="653" t="s">
        <v>28</v>
      </c>
      <c r="C51" s="653"/>
      <c r="D51" s="654"/>
      <c r="E51" s="654"/>
      <c r="F51" s="654"/>
      <c r="H51" s="85"/>
      <c r="S51" s="148"/>
      <c r="T51" s="149"/>
      <c r="U51" s="149"/>
      <c r="V51" s="149"/>
      <c r="W51" s="149"/>
      <c r="X51" s="149"/>
      <c r="Y51" s="149"/>
      <c r="Z51" s="149"/>
      <c r="AA51" s="150"/>
      <c r="AB51" s="149"/>
      <c r="AC51" s="149"/>
    </row>
    <row r="52" spans="1:32" s="91" customFormat="1" ht="11.25" customHeight="1" x14ac:dyDescent="0.2">
      <c r="A52" s="90"/>
      <c r="B52" s="653"/>
      <c r="C52" s="653"/>
      <c r="D52" s="654"/>
      <c r="E52" s="654"/>
      <c r="F52" s="654"/>
      <c r="H52" s="85"/>
      <c r="S52" s="148"/>
      <c r="T52" s="149"/>
      <c r="U52" s="149"/>
      <c r="V52" s="149"/>
      <c r="W52" s="149"/>
      <c r="X52" s="149"/>
      <c r="Y52" s="149"/>
      <c r="Z52" s="149"/>
      <c r="AA52" s="150"/>
      <c r="AB52" s="149"/>
      <c r="AC52" s="149"/>
    </row>
    <row r="53" spans="1:32" s="91" customFormat="1" ht="11.25" customHeight="1" x14ac:dyDescent="0.2">
      <c r="A53" s="90"/>
      <c r="B53" s="653" t="s">
        <v>29</v>
      </c>
      <c r="C53" s="653"/>
      <c r="D53" s="654"/>
      <c r="E53" s="654"/>
      <c r="F53" s="654"/>
      <c r="H53" s="85"/>
      <c r="S53" s="148"/>
      <c r="T53" s="149"/>
      <c r="U53" s="149"/>
      <c r="V53" s="149"/>
      <c r="W53" s="149"/>
      <c r="X53" s="149"/>
      <c r="Y53" s="149"/>
      <c r="Z53" s="149"/>
      <c r="AA53" s="150"/>
      <c r="AB53" s="149"/>
      <c r="AC53" s="149"/>
    </row>
    <row r="54" spans="1:32" s="91" customFormat="1" ht="11.25" customHeight="1" x14ac:dyDescent="0.2">
      <c r="A54" s="90"/>
      <c r="B54" s="653"/>
      <c r="C54" s="653"/>
      <c r="D54" s="654"/>
      <c r="E54" s="654"/>
      <c r="F54" s="654"/>
      <c r="H54" s="85"/>
      <c r="S54" s="148"/>
      <c r="T54" s="149"/>
      <c r="U54" s="149"/>
      <c r="V54" s="149"/>
      <c r="W54" s="149"/>
      <c r="X54" s="149"/>
      <c r="Y54" s="149"/>
      <c r="Z54" s="149"/>
      <c r="AA54" s="150"/>
      <c r="AB54" s="149"/>
      <c r="AC54" s="149"/>
    </row>
    <row r="55" spans="1:32" s="91" customFormat="1" ht="11.25" customHeight="1" x14ac:dyDescent="0.2">
      <c r="A55" s="90"/>
      <c r="B55" s="653" t="s">
        <v>151</v>
      </c>
      <c r="C55" s="653"/>
      <c r="D55" s="654"/>
      <c r="E55" s="654"/>
      <c r="F55" s="654"/>
      <c r="H55" s="85"/>
      <c r="S55" s="148"/>
      <c r="T55" s="149"/>
      <c r="U55" s="149"/>
      <c r="V55" s="149"/>
      <c r="W55" s="149"/>
      <c r="X55" s="149"/>
      <c r="Y55" s="149"/>
      <c r="Z55" s="149"/>
      <c r="AA55" s="150"/>
      <c r="AB55" s="149"/>
      <c r="AC55" s="149"/>
    </row>
    <row r="56" spans="1:32" s="91" customFormat="1" ht="11.25" customHeight="1" x14ac:dyDescent="0.2">
      <c r="A56" s="90"/>
      <c r="B56" s="653"/>
      <c r="C56" s="653"/>
      <c r="D56" s="654"/>
      <c r="E56" s="654"/>
      <c r="F56" s="654"/>
      <c r="H56" s="85"/>
      <c r="S56" s="148"/>
      <c r="T56" s="149"/>
      <c r="U56" s="149"/>
      <c r="V56" s="149"/>
      <c r="W56" s="149"/>
      <c r="X56" s="149"/>
      <c r="Y56" s="149"/>
      <c r="Z56" s="149"/>
      <c r="AA56" s="150"/>
      <c r="AB56" s="149"/>
      <c r="AC56" s="149"/>
    </row>
    <row r="57" spans="1:32" s="91" customFormat="1" ht="11.25" customHeight="1" x14ac:dyDescent="0.2">
      <c r="A57" s="90"/>
      <c r="B57" s="653" t="s">
        <v>41</v>
      </c>
      <c r="C57" s="653"/>
      <c r="D57" s="654"/>
      <c r="E57" s="654"/>
      <c r="F57" s="654"/>
      <c r="H57" s="85"/>
      <c r="S57" s="148"/>
      <c r="T57" s="149"/>
      <c r="U57" s="149"/>
      <c r="V57" s="149"/>
      <c r="W57" s="149"/>
      <c r="X57" s="149"/>
      <c r="Y57" s="149"/>
      <c r="Z57" s="149"/>
      <c r="AA57" s="150"/>
      <c r="AB57" s="149"/>
      <c r="AC57" s="149"/>
    </row>
    <row r="58" spans="1:32" s="91" customFormat="1" ht="11.25" customHeight="1" x14ac:dyDescent="0.2">
      <c r="A58" s="90"/>
      <c r="B58" s="653"/>
      <c r="C58" s="653"/>
      <c r="D58" s="654"/>
      <c r="E58" s="654"/>
      <c r="F58" s="654"/>
      <c r="H58" s="85"/>
      <c r="S58" s="148"/>
      <c r="T58" s="149"/>
      <c r="U58" s="149"/>
      <c r="V58" s="149"/>
      <c r="W58" s="149"/>
      <c r="X58" s="149"/>
      <c r="Y58" s="149"/>
      <c r="Z58" s="149"/>
      <c r="AA58" s="150"/>
      <c r="AB58" s="149"/>
      <c r="AC58" s="149"/>
    </row>
    <row r="59" spans="1:32" s="91" customFormat="1" ht="11.25" customHeight="1" x14ac:dyDescent="0.2">
      <c r="A59" s="90"/>
      <c r="B59" s="653" t="s">
        <v>35</v>
      </c>
      <c r="C59" s="653"/>
      <c r="D59" s="654"/>
      <c r="E59" s="654"/>
      <c r="F59" s="654"/>
      <c r="H59" s="85"/>
      <c r="S59" s="148"/>
      <c r="T59" s="149"/>
      <c r="U59" s="149"/>
      <c r="V59" s="149"/>
      <c r="W59" s="149"/>
      <c r="X59" s="149"/>
      <c r="Y59" s="149"/>
      <c r="Z59" s="149"/>
      <c r="AA59" s="150"/>
      <c r="AB59" s="149"/>
      <c r="AC59" s="149"/>
    </row>
    <row r="60" spans="1:32" s="91" customFormat="1" ht="11.25" customHeight="1" x14ac:dyDescent="0.2">
      <c r="A60" s="90"/>
      <c r="B60" s="653"/>
      <c r="C60" s="653"/>
      <c r="D60" s="654"/>
      <c r="E60" s="654"/>
      <c r="F60" s="654"/>
      <c r="H60" s="85"/>
      <c r="S60" s="148"/>
      <c r="T60" s="149"/>
      <c r="U60" s="149"/>
      <c r="V60" s="149"/>
      <c r="W60" s="149"/>
      <c r="X60" s="149"/>
      <c r="Y60" s="149"/>
      <c r="Z60" s="149"/>
      <c r="AA60" s="150"/>
      <c r="AB60" s="149"/>
      <c r="AC60" s="149"/>
    </row>
    <row r="61" spans="1:32" s="91" customFormat="1" ht="11.25" customHeight="1" x14ac:dyDescent="0.2">
      <c r="A61" s="90"/>
      <c r="B61" s="653" t="s">
        <v>54</v>
      </c>
      <c r="C61" s="653"/>
      <c r="D61" s="654"/>
      <c r="E61" s="654"/>
      <c r="F61" s="654"/>
      <c r="H61" s="85"/>
      <c r="S61" s="148"/>
      <c r="T61" s="149"/>
      <c r="U61" s="149"/>
      <c r="V61" s="149"/>
      <c r="W61" s="149"/>
      <c r="X61" s="149"/>
      <c r="Y61" s="149"/>
      <c r="Z61" s="149"/>
      <c r="AA61" s="150"/>
      <c r="AB61" s="149"/>
      <c r="AC61" s="149"/>
    </row>
    <row r="62" spans="1:32" s="91" customFormat="1" ht="11.25" customHeight="1" x14ac:dyDescent="0.2">
      <c r="A62" s="90"/>
      <c r="B62" s="653"/>
      <c r="C62" s="653"/>
      <c r="D62" s="654"/>
      <c r="E62" s="654"/>
      <c r="F62" s="654"/>
      <c r="H62" s="85"/>
      <c r="S62" s="148"/>
      <c r="T62" s="149"/>
      <c r="U62" s="149"/>
      <c r="V62" s="149"/>
      <c r="W62" s="149"/>
      <c r="X62" s="149"/>
      <c r="Y62" s="149"/>
      <c r="Z62" s="149"/>
      <c r="AA62" s="150"/>
      <c r="AB62" s="149"/>
      <c r="AC62" s="149"/>
    </row>
    <row r="63" spans="1:32" s="91" customFormat="1" ht="11.25" customHeight="1" x14ac:dyDescent="0.2">
      <c r="A63" s="90"/>
      <c r="B63" s="653" t="s">
        <v>30</v>
      </c>
      <c r="C63" s="653"/>
      <c r="D63" s="654"/>
      <c r="E63" s="654"/>
      <c r="F63" s="654"/>
      <c r="H63" s="85"/>
      <c r="S63" s="148"/>
      <c r="T63" s="149"/>
      <c r="U63" s="149"/>
      <c r="V63" s="149"/>
      <c r="W63" s="149"/>
      <c r="X63" s="149"/>
      <c r="Y63" s="149"/>
      <c r="Z63" s="149"/>
      <c r="AA63" s="150"/>
      <c r="AB63" s="149"/>
      <c r="AC63" s="149"/>
    </row>
    <row r="64" spans="1:32" s="91" customFormat="1" ht="11.25" customHeight="1" x14ac:dyDescent="0.2">
      <c r="A64" s="90"/>
      <c r="B64" s="653"/>
      <c r="C64" s="653"/>
      <c r="D64" s="654"/>
      <c r="E64" s="654"/>
      <c r="F64" s="654"/>
      <c r="H64" s="85"/>
      <c r="S64" s="148"/>
      <c r="T64" s="149"/>
      <c r="U64" s="149"/>
      <c r="V64" s="149"/>
      <c r="W64" s="149"/>
      <c r="X64" s="149"/>
      <c r="Y64" s="149"/>
      <c r="Z64" s="149"/>
      <c r="AA64" s="150"/>
      <c r="AB64" s="149"/>
      <c r="AC64" s="149"/>
    </row>
    <row r="65" spans="1:29" s="91" customFormat="1" ht="11.25" customHeight="1" x14ac:dyDescent="0.2">
      <c r="A65" s="90"/>
      <c r="B65" s="653" t="s">
        <v>31</v>
      </c>
      <c r="C65" s="653"/>
      <c r="D65" s="664"/>
      <c r="E65" s="664"/>
      <c r="F65" s="664"/>
      <c r="G65" s="617"/>
      <c r="H65" s="85"/>
      <c r="S65" s="148"/>
      <c r="T65" s="149"/>
      <c r="U65" s="149"/>
      <c r="V65" s="149"/>
      <c r="W65" s="149"/>
      <c r="X65" s="149"/>
      <c r="Y65" s="149"/>
      <c r="Z65" s="149"/>
      <c r="AA65" s="150"/>
      <c r="AB65" s="149"/>
      <c r="AC65" s="149"/>
    </row>
    <row r="66" spans="1:29" s="91" customFormat="1" ht="11.25" customHeight="1" x14ac:dyDescent="0.2">
      <c r="A66" s="90"/>
      <c r="B66" s="664"/>
      <c r="C66" s="664"/>
      <c r="D66" s="664"/>
      <c r="E66" s="664"/>
      <c r="F66" s="664"/>
      <c r="G66" s="617"/>
      <c r="H66" s="85"/>
      <c r="S66" s="148"/>
      <c r="T66" s="149"/>
      <c r="U66" s="149"/>
      <c r="V66" s="149"/>
      <c r="W66" s="149"/>
      <c r="X66" s="149"/>
      <c r="Y66" s="149"/>
      <c r="Z66" s="149"/>
      <c r="AA66" s="150"/>
      <c r="AB66" s="149"/>
      <c r="AC66" s="149"/>
    </row>
    <row r="67" spans="1:29" s="91" customFormat="1" ht="11.25" customHeight="1" x14ac:dyDescent="0.2">
      <c r="A67" s="90"/>
      <c r="B67" s="653" t="s">
        <v>32</v>
      </c>
      <c r="C67" s="653"/>
      <c r="D67" s="654"/>
      <c r="E67" s="654"/>
      <c r="F67" s="654"/>
      <c r="H67" s="85"/>
      <c r="S67" s="148"/>
      <c r="T67" s="149"/>
      <c r="U67" s="149"/>
      <c r="V67" s="149"/>
      <c r="W67" s="149"/>
      <c r="X67" s="149"/>
      <c r="Y67" s="149"/>
      <c r="Z67" s="149"/>
      <c r="AA67" s="150"/>
      <c r="AB67" s="149"/>
      <c r="AC67" s="149"/>
    </row>
    <row r="68" spans="1:29" s="91" customFormat="1" ht="11.25" customHeight="1" x14ac:dyDescent="0.2">
      <c r="A68" s="90"/>
      <c r="B68" s="653"/>
      <c r="C68" s="653"/>
      <c r="D68" s="654"/>
      <c r="E68" s="654"/>
      <c r="F68" s="654"/>
      <c r="H68" s="85"/>
      <c r="S68" s="148"/>
      <c r="T68" s="149"/>
      <c r="U68" s="149"/>
      <c r="V68" s="149"/>
      <c r="W68" s="149"/>
      <c r="X68" s="149"/>
      <c r="Y68" s="149"/>
      <c r="Z68" s="149"/>
      <c r="AA68" s="150"/>
      <c r="AB68" s="149"/>
      <c r="AC68" s="149"/>
    </row>
    <row r="69" spans="1:29" s="91" customFormat="1" ht="11.25" customHeight="1" x14ac:dyDescent="0.2">
      <c r="A69" s="90"/>
      <c r="B69" s="653" t="s">
        <v>55</v>
      </c>
      <c r="C69" s="653"/>
      <c r="D69" s="654"/>
      <c r="E69" s="654"/>
      <c r="F69" s="654"/>
      <c r="H69" s="85"/>
      <c r="S69" s="148"/>
      <c r="T69" s="149"/>
      <c r="U69" s="149"/>
      <c r="V69" s="149"/>
      <c r="W69" s="149"/>
      <c r="X69" s="149"/>
      <c r="Y69" s="149"/>
      <c r="Z69" s="149"/>
      <c r="AA69" s="150"/>
      <c r="AB69" s="149"/>
      <c r="AC69" s="149"/>
    </row>
    <row r="70" spans="1:29" s="91" customFormat="1" ht="11.25" customHeight="1" x14ac:dyDescent="0.2">
      <c r="A70" s="90"/>
      <c r="B70" s="653"/>
      <c r="C70" s="653"/>
      <c r="D70" s="654"/>
      <c r="E70" s="654"/>
      <c r="F70" s="654"/>
      <c r="H70" s="85"/>
      <c r="S70" s="148"/>
      <c r="T70" s="149"/>
      <c r="U70" s="149"/>
      <c r="V70" s="149"/>
      <c r="W70" s="149"/>
      <c r="X70" s="149"/>
      <c r="Y70" s="149"/>
      <c r="Z70" s="149"/>
      <c r="AA70" s="150"/>
      <c r="AB70" s="149"/>
      <c r="AC70" s="149"/>
    </row>
    <row r="71" spans="1:29" s="91" customFormat="1" ht="11.25" customHeight="1" x14ac:dyDescent="0.2">
      <c r="A71" s="90"/>
      <c r="B71" s="653" t="s">
        <v>33</v>
      </c>
      <c r="C71" s="653"/>
      <c r="D71" s="654"/>
      <c r="E71" s="654"/>
      <c r="F71" s="654"/>
      <c r="H71" s="85"/>
      <c r="S71" s="148"/>
      <c r="T71" s="149"/>
      <c r="U71" s="149"/>
      <c r="V71" s="149"/>
      <c r="W71" s="149"/>
      <c r="X71" s="149"/>
      <c r="Y71" s="149"/>
      <c r="Z71" s="149"/>
      <c r="AA71" s="150"/>
      <c r="AB71" s="149"/>
      <c r="AC71" s="149"/>
    </row>
    <row r="72" spans="1:29" s="91" customFormat="1" ht="11.25" customHeight="1" x14ac:dyDescent="0.2">
      <c r="A72" s="90"/>
      <c r="B72" s="653"/>
      <c r="C72" s="653"/>
      <c r="D72" s="654"/>
      <c r="E72" s="654"/>
      <c r="F72" s="654"/>
      <c r="H72" s="85"/>
      <c r="S72" s="148"/>
      <c r="T72" s="149"/>
      <c r="U72" s="149"/>
      <c r="V72" s="149"/>
      <c r="W72" s="149"/>
      <c r="X72" s="149"/>
      <c r="Y72" s="149"/>
      <c r="Z72" s="149"/>
      <c r="AA72" s="150"/>
      <c r="AB72" s="149"/>
      <c r="AC72" s="149"/>
    </row>
    <row r="73" spans="1:29" s="91" customFormat="1" ht="11.25" customHeight="1" x14ac:dyDescent="0.2">
      <c r="A73" s="90"/>
      <c r="B73" s="653" t="s">
        <v>126</v>
      </c>
      <c r="C73" s="653"/>
      <c r="D73" s="654"/>
      <c r="E73" s="654"/>
      <c r="F73" s="654"/>
      <c r="H73" s="85"/>
      <c r="S73" s="148"/>
      <c r="T73" s="149"/>
      <c r="U73" s="149"/>
      <c r="V73" s="149"/>
      <c r="W73" s="149"/>
      <c r="X73" s="149"/>
      <c r="Y73" s="149"/>
      <c r="Z73" s="149"/>
      <c r="AA73" s="150"/>
      <c r="AB73" s="149"/>
      <c r="AC73" s="149"/>
    </row>
    <row r="74" spans="1:29" s="91" customFormat="1" ht="11.25" customHeight="1" x14ac:dyDescent="0.2">
      <c r="B74" s="653"/>
      <c r="C74" s="653"/>
      <c r="D74" s="654"/>
      <c r="E74" s="654"/>
      <c r="F74" s="654"/>
      <c r="H74" s="85"/>
      <c r="S74" s="148"/>
      <c r="T74" s="149"/>
      <c r="U74" s="149"/>
      <c r="V74" s="149"/>
      <c r="W74" s="149"/>
      <c r="X74" s="149"/>
      <c r="Y74" s="149"/>
      <c r="Z74" s="149"/>
      <c r="AA74" s="150"/>
      <c r="AB74" s="149"/>
      <c r="AC74" s="149"/>
    </row>
    <row r="75" spans="1:29" s="91" customFormat="1" ht="11.25" hidden="1" customHeight="1" x14ac:dyDescent="0.2">
      <c r="B75" s="653" t="s">
        <v>104</v>
      </c>
      <c r="C75" s="653"/>
      <c r="D75" s="654"/>
      <c r="E75" s="654"/>
      <c r="F75" s="654"/>
    </row>
    <row r="76" spans="1:29" s="91" customFormat="1" ht="11.25" hidden="1" customHeight="1" x14ac:dyDescent="0.2">
      <c r="B76" s="653"/>
      <c r="C76" s="653"/>
      <c r="D76" s="654"/>
      <c r="E76" s="654"/>
      <c r="F76" s="654"/>
    </row>
    <row r="77" spans="1:29" ht="11.25" hidden="1" customHeight="1" x14ac:dyDescent="0.2">
      <c r="B77" s="653" t="s">
        <v>105</v>
      </c>
      <c r="C77" s="653"/>
      <c r="D77" s="654"/>
      <c r="E77" s="654"/>
      <c r="F77" s="654"/>
      <c r="G77" s="91"/>
    </row>
    <row r="78" spans="1:29" ht="11.25" hidden="1" customHeight="1" x14ac:dyDescent="0.2">
      <c r="B78" s="653"/>
      <c r="C78" s="653"/>
      <c r="D78" s="654"/>
      <c r="E78" s="654"/>
      <c r="F78" s="654"/>
      <c r="G78" s="91"/>
    </row>
    <row r="79" spans="1:29" ht="11.25" customHeight="1" x14ac:dyDescent="0.2">
      <c r="B79" s="653" t="s">
        <v>56</v>
      </c>
      <c r="C79" s="653"/>
      <c r="D79" s="654"/>
      <c r="E79" s="654"/>
      <c r="F79" s="654"/>
    </row>
    <row r="80" spans="1:29" ht="11.25" customHeight="1" x14ac:dyDescent="0.2">
      <c r="B80" s="653"/>
      <c r="C80" s="653"/>
      <c r="D80" s="654"/>
      <c r="E80" s="654"/>
      <c r="F80" s="654"/>
      <c r="G80" s="27"/>
    </row>
  </sheetData>
  <mergeCells count="20">
    <mergeCell ref="B7:F8"/>
    <mergeCell ref="A43:R43"/>
    <mergeCell ref="B35:G40"/>
    <mergeCell ref="B47:B48"/>
    <mergeCell ref="B63:F64"/>
    <mergeCell ref="B73:F74"/>
    <mergeCell ref="B75:F76"/>
    <mergeCell ref="B77:F78"/>
    <mergeCell ref="B79:F80"/>
    <mergeCell ref="B49:F50"/>
    <mergeCell ref="B51:F52"/>
    <mergeCell ref="B53:F54"/>
    <mergeCell ref="B55:F56"/>
    <mergeCell ref="B57:F58"/>
    <mergeCell ref="B59:F60"/>
    <mergeCell ref="B61:F62"/>
    <mergeCell ref="B65:G66"/>
    <mergeCell ref="B67:F68"/>
    <mergeCell ref="B69:F70"/>
    <mergeCell ref="B71:F72"/>
  </mergeCells>
  <phoneticPr fontId="3" type="noConversion"/>
  <conditionalFormatting sqref="B12:G31">
    <cfRule type="expression" dxfId="41" priority="1" stopIfTrue="1">
      <formula>$B12=$V$6</formula>
    </cfRule>
  </conditionalFormatting>
  <hyperlinks>
    <hyperlink ref="B49:B50" location="Coverage!A1" display="Participating LA's"/>
    <hyperlink ref="B73:B74" location="Adoption!A1" display="Adoption"/>
    <hyperlink ref="B71:B72" location="'Looked After Children'!A1" display="Looked After Children"/>
    <hyperlink ref="B69:B70" location="'Court Applications'!A1" display="Court Applications"/>
    <hyperlink ref="B67:B68" location="'Child Protection Plans'!A1" display="Child Protection Plans"/>
    <hyperlink ref="B65:B66" location="'Initial CP Conferences'!A1" display="Initial Child Protection Conferences"/>
    <hyperlink ref="B63:B64" location="'Section 47 Enquiries'!A1" display="Section 47 Enquiries"/>
    <hyperlink ref="B61:B62" location="'Children in Need'!A1" display="Children in Need"/>
    <hyperlink ref="B59:B60" location="Assessments!A1" display="Assessments"/>
    <hyperlink ref="B57:B58" location="'Re-referrals'!A1" display="Re-referrals"/>
    <hyperlink ref="B53:B54" location="Referrals!A1" display="Referrals"/>
    <hyperlink ref="B51:B52" location="Population!A1" display="Population"/>
    <hyperlink ref="B73:F74" location="Adoption_RO_SGO!A1" display="Adoption &amp; RO/SGO"/>
    <hyperlink ref="B77:B78" location="Adoption!A1" display="Adoption"/>
    <hyperlink ref="B75:B76" location="Adoption!A1" display="Adoption"/>
    <hyperlink ref="B75:F76" location="Ofsted!A1" display="Ofsted"/>
    <hyperlink ref="B77:F78" location="Education!A1" display="Education"/>
    <hyperlink ref="B79:B80" location="Adoption!A1" display="Adoption"/>
    <hyperlink ref="B79:F80" location="Sources!A1" display="Sources"/>
    <hyperlink ref="B55:F56"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39"/>
  </sheetPr>
  <dimension ref="A1:AK212"/>
  <sheetViews>
    <sheetView showRowColHeaders="0" topLeftCell="A169" workbookViewId="0">
      <selection activeCell="B187" sqref="B187:F188"/>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3" width="21.85546875" style="228" hidden="1" customWidth="1"/>
    <col min="24" max="26" width="13.85546875" style="228" hidden="1" customWidth="1"/>
    <col min="27" max="27" width="17" style="228" hidden="1" customWidth="1"/>
    <col min="28" max="29" width="13.85546875" style="228" hidden="1" customWidth="1"/>
    <col min="30" max="30" width="13.85546875" style="32" hidden="1" customWidth="1"/>
    <col min="31" max="31" width="11.5703125" style="32" hidden="1" customWidth="1"/>
    <col min="32" max="32" width="18.28515625" style="32" customWidth="1"/>
    <col min="33" max="33" width="17" style="32" customWidth="1"/>
    <col min="34" max="34" width="5.7109375" style="32" customWidth="1"/>
    <col min="35" max="35" width="10.140625" style="25" customWidth="1"/>
    <col min="36" max="36" width="10.140625" style="28" customWidth="1"/>
    <col min="37" max="16384" width="9.140625" style="27"/>
  </cols>
  <sheetData>
    <row r="1" spans="1:36" ht="15" customHeight="1" x14ac:dyDescent="0.2">
      <c r="L1" s="28"/>
      <c r="M1" s="28"/>
      <c r="N1" s="28"/>
      <c r="O1" s="28"/>
      <c r="P1" s="28"/>
      <c r="Q1" s="28"/>
      <c r="R1" s="28"/>
      <c r="S1" s="28"/>
      <c r="T1" s="28"/>
    </row>
    <row r="2" spans="1:36" ht="18.75" thickBot="1" x14ac:dyDescent="0.3">
      <c r="A2" s="48" t="s">
        <v>1</v>
      </c>
      <c r="B2" s="45"/>
      <c r="C2" s="45"/>
      <c r="D2" s="45"/>
      <c r="E2" s="45"/>
      <c r="F2" s="45"/>
      <c r="G2" s="45"/>
      <c r="H2" s="45"/>
      <c r="I2" s="45"/>
      <c r="J2" s="45"/>
      <c r="K2" s="46"/>
      <c r="L2" s="45"/>
      <c r="M2" s="45"/>
      <c r="N2" s="45"/>
      <c r="O2" s="45"/>
      <c r="P2" s="45"/>
      <c r="Q2" s="45"/>
      <c r="R2" s="45"/>
      <c r="S2" s="45"/>
      <c r="T2" s="45"/>
      <c r="U2" s="28"/>
    </row>
    <row r="3" spans="1:36" ht="11.25" customHeight="1" x14ac:dyDescent="0.2">
      <c r="C3" s="28"/>
      <c r="D3" s="28"/>
      <c r="E3" s="28"/>
      <c r="F3" s="28"/>
      <c r="G3" s="28"/>
      <c r="H3" s="28"/>
      <c r="I3" s="28"/>
      <c r="J3" s="28"/>
      <c r="K3" s="3"/>
      <c r="L3" s="28"/>
      <c r="M3" s="28"/>
      <c r="N3" s="28"/>
      <c r="O3" s="28"/>
      <c r="P3" s="28"/>
      <c r="Q3" s="28"/>
      <c r="R3" s="28"/>
      <c r="S3" s="28"/>
      <c r="T3" s="28"/>
    </row>
    <row r="4" spans="1:36" ht="21" customHeight="1" thickBot="1" x14ac:dyDescent="0.25">
      <c r="X4" s="229"/>
    </row>
    <row r="5" spans="1:36"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6" ht="11.25" customHeight="1" x14ac:dyDescent="0.2">
      <c r="A6" s="40"/>
      <c r="B6" s="28"/>
      <c r="C6" s="28"/>
      <c r="D6" s="28"/>
      <c r="E6" s="28"/>
      <c r="F6" s="28"/>
      <c r="G6" s="28"/>
      <c r="H6" s="28"/>
      <c r="I6" s="28"/>
      <c r="J6" s="28"/>
      <c r="K6" s="98"/>
      <c r="L6" s="130"/>
      <c r="M6" s="130"/>
      <c r="N6" s="130"/>
      <c r="O6" s="130"/>
      <c r="P6" s="130"/>
      <c r="Q6" s="102"/>
      <c r="R6" s="102"/>
      <c r="S6" s="102"/>
      <c r="T6" s="102"/>
      <c r="U6" s="105"/>
    </row>
    <row r="7" spans="1:36" s="30" customFormat="1" ht="11.25" customHeight="1" x14ac:dyDescent="0.2">
      <c r="A7" s="42"/>
      <c r="B7" s="699" t="s">
        <v>154</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228"/>
      <c r="AC7" s="228"/>
      <c r="AD7" s="32"/>
      <c r="AE7" s="32"/>
      <c r="AF7" s="32"/>
      <c r="AG7" s="32"/>
      <c r="AH7" s="32"/>
      <c r="AI7" s="26"/>
      <c r="AJ7" s="29"/>
    </row>
    <row r="8" spans="1:36"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6"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07" t="s">
        <v>135</v>
      </c>
      <c r="S9" s="708"/>
      <c r="T9" s="709"/>
      <c r="U9" s="105"/>
    </row>
    <row r="10" spans="1:36" ht="11.25" customHeight="1" x14ac:dyDescent="0.2">
      <c r="A10" s="40"/>
      <c r="B10" s="178"/>
      <c r="C10" s="259"/>
      <c r="D10" s="703"/>
      <c r="E10" s="703"/>
      <c r="F10" s="703"/>
      <c r="G10" s="703"/>
      <c r="H10" s="703"/>
      <c r="I10" s="718"/>
      <c r="J10" s="261"/>
      <c r="K10" s="706"/>
      <c r="L10" s="706"/>
      <c r="M10" s="706"/>
      <c r="N10" s="706"/>
      <c r="O10" s="706"/>
      <c r="P10" s="715"/>
      <c r="Q10" s="242"/>
      <c r="R10" s="710"/>
      <c r="S10" s="711"/>
      <c r="T10" s="712"/>
      <c r="U10" s="105"/>
    </row>
    <row r="11" spans="1:36"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294" t="s">
        <v>134</v>
      </c>
      <c r="S11" s="272" t="s">
        <v>136</v>
      </c>
      <c r="T11" s="273" t="s">
        <v>94</v>
      </c>
      <c r="U11" s="105"/>
      <c r="Y11" s="312" t="str">
        <f>K9</f>
        <v>Rate per 10,000 0-17 Year Olds</v>
      </c>
      <c r="Z11" s="692" t="s">
        <v>142</v>
      </c>
      <c r="AA11" s="444"/>
      <c r="AB11" s="444"/>
      <c r="AC11" s="231"/>
      <c r="AD11" s="228"/>
      <c r="AE11" s="423" t="s">
        <v>217</v>
      </c>
      <c r="AF11" s="27"/>
      <c r="AG11" s="27"/>
      <c r="AH11" s="27"/>
      <c r="AI11" s="27"/>
      <c r="AJ11" s="27"/>
    </row>
    <row r="12" spans="1:36" ht="11.25" customHeight="1" x14ac:dyDescent="0.2">
      <c r="A12" s="56"/>
      <c r="B12" s="288" t="s">
        <v>2</v>
      </c>
      <c r="C12" s="259"/>
      <c r="D12" s="274">
        <v>1275</v>
      </c>
      <c r="E12" s="274">
        <v>1308</v>
      </c>
      <c r="F12" s="274">
        <v>1315</v>
      </c>
      <c r="G12" s="274">
        <v>1098</v>
      </c>
      <c r="H12" s="274">
        <v>1136</v>
      </c>
      <c r="I12" s="302">
        <f t="shared" ref="I12:I33" si="0">IF(H12=0,"",(H12-E12)/E12)</f>
        <v>-0.13149847094801223</v>
      </c>
      <c r="J12" s="275"/>
      <c r="K12" s="276">
        <f>D12/Population!C12*10000</f>
        <v>473.97769516728624</v>
      </c>
      <c r="L12" s="276">
        <f>E12/Population!D12*10000</f>
        <v>481.059212945936</v>
      </c>
      <c r="M12" s="276">
        <f>F12/Population!E12*10000</f>
        <v>494.36090225563908</v>
      </c>
      <c r="N12" s="276">
        <f>G12/Population!F12*10000</f>
        <v>412.78195488721803</v>
      </c>
      <c r="O12" s="276">
        <f>IF(ISBLANK(H12),NA(),H12/Population!G12*10000)</f>
        <v>419.18819188191884</v>
      </c>
      <c r="P12" s="446">
        <f>IF(ISBLANK(H12),"--",VLOOKUP(B12,$AA$13:$AC$31,3,FALSE))</f>
        <v>15</v>
      </c>
      <c r="Q12" s="277"/>
      <c r="R12" s="295">
        <v>10.6</v>
      </c>
      <c r="S12" s="278">
        <f t="shared" ref="S12:S32" si="1">(R12*$X$82)+$Y$82</f>
        <v>504.33058</v>
      </c>
      <c r="T12" s="279">
        <f t="shared" ref="T12:T32" si="2">O12-S12</f>
        <v>-85.142388118081158</v>
      </c>
      <c r="U12" s="105"/>
      <c r="W12" s="236" t="str">
        <f>B12</f>
        <v>Bracknell Forest</v>
      </c>
      <c r="X12" s="227">
        <v>1</v>
      </c>
      <c r="Y12" s="237">
        <f>O11</f>
        <v>2014</v>
      </c>
      <c r="Z12" s="693"/>
      <c r="AA12" s="444"/>
      <c r="AB12" s="445"/>
      <c r="AC12" s="231"/>
      <c r="AD12" s="428" t="str">
        <f>W12</f>
        <v>Bracknell Forest</v>
      </c>
      <c r="AE12" s="413">
        <f>IF(H12&gt;0,Population!G12,0)</f>
        <v>27100</v>
      </c>
      <c r="AF12" s="27"/>
      <c r="AG12" s="27"/>
      <c r="AH12" s="27"/>
      <c r="AI12" s="27"/>
      <c r="AJ12" s="27"/>
    </row>
    <row r="13" spans="1:36" ht="11.25" customHeight="1" x14ac:dyDescent="0.2">
      <c r="A13" s="56"/>
      <c r="B13" s="288" t="s">
        <v>84</v>
      </c>
      <c r="C13" s="259"/>
      <c r="D13" s="274">
        <v>4086</v>
      </c>
      <c r="E13" s="274">
        <v>4483</v>
      </c>
      <c r="F13" s="274">
        <v>4701</v>
      </c>
      <c r="G13" s="274">
        <v>4795</v>
      </c>
      <c r="H13" s="274">
        <v>4232</v>
      </c>
      <c r="I13" s="302">
        <f t="shared" si="0"/>
        <v>-5.5989292884229311E-2</v>
      </c>
      <c r="J13" s="275"/>
      <c r="K13" s="276">
        <f>D13/Population!C13*10000</f>
        <v>874.19768934531442</v>
      </c>
      <c r="L13" s="276">
        <f>E13/Population!D13*10000</f>
        <v>954.84558040468585</v>
      </c>
      <c r="M13" s="276">
        <f>F13/Population!E13*10000</f>
        <v>942.08416833667332</v>
      </c>
      <c r="N13" s="276">
        <f>G13/Population!F13*10000</f>
        <v>955.17928286852589</v>
      </c>
      <c r="O13" s="276">
        <f>IF(ISBLANK(H13),NA(),H13/Population!G13*10000)</f>
        <v>838.01980198019805</v>
      </c>
      <c r="P13" s="446">
        <f t="shared" ref="P13:P31" si="3">IF(ISBLANK(H13),"--",VLOOKUP(B13,$AA$13:$AC$31,3,FALSE))</f>
        <v>2</v>
      </c>
      <c r="Q13" s="277"/>
      <c r="R13" s="295">
        <v>23.2</v>
      </c>
      <c r="S13" s="278">
        <f t="shared" si="1"/>
        <v>578.40976000000001</v>
      </c>
      <c r="T13" s="279">
        <f t="shared" si="2"/>
        <v>259.61004198019805</v>
      </c>
      <c r="U13" s="105"/>
      <c r="W13" s="236" t="str">
        <f t="shared" ref="W13:W32" si="4">B13</f>
        <v>Brighton &amp; Hove</v>
      </c>
      <c r="X13" s="227">
        <v>2</v>
      </c>
      <c r="Y13" s="300">
        <f>O12</f>
        <v>419.18819188191884</v>
      </c>
      <c r="Z13" s="257" t="str">
        <f>B12</f>
        <v>Bracknell Forest</v>
      </c>
      <c r="AA13" s="288" t="s">
        <v>2</v>
      </c>
      <c r="AB13" s="276">
        <v>419.18819188191884</v>
      </c>
      <c r="AC13" s="257">
        <f>RANK(AB13,$AB$13:$AB$31)</f>
        <v>15</v>
      </c>
      <c r="AD13" s="428" t="str">
        <f t="shared" ref="AD13:AD32" si="5">W13</f>
        <v>Brighton &amp; Hove</v>
      </c>
      <c r="AE13" s="413">
        <f>IF(H13&gt;0,Population!G13,0)</f>
        <v>50500</v>
      </c>
      <c r="AF13" s="27"/>
      <c r="AG13" s="27"/>
      <c r="AH13" s="27"/>
      <c r="AI13" s="27"/>
      <c r="AJ13" s="27"/>
    </row>
    <row r="14" spans="1:36" ht="11.25" customHeight="1" x14ac:dyDescent="0.2">
      <c r="A14" s="56"/>
      <c r="B14" s="288" t="s">
        <v>13</v>
      </c>
      <c r="C14" s="259"/>
      <c r="D14" s="274">
        <v>3242</v>
      </c>
      <c r="E14" s="274">
        <v>3708</v>
      </c>
      <c r="F14" s="274">
        <v>3663</v>
      </c>
      <c r="G14" s="274">
        <v>4418</v>
      </c>
      <c r="H14" s="274">
        <v>7317</v>
      </c>
      <c r="I14" s="302">
        <f t="shared" si="0"/>
        <v>0.97330097087378642</v>
      </c>
      <c r="J14" s="275"/>
      <c r="K14" s="276">
        <f>D14/Population!C14*10000</f>
        <v>282.65039232781169</v>
      </c>
      <c r="L14" s="276">
        <f>E14/Population!D14*10000</f>
        <v>321.67953500477137</v>
      </c>
      <c r="M14" s="276">
        <f>F14/Population!E14*10000</f>
        <v>317.14285714285717</v>
      </c>
      <c r="N14" s="276">
        <f>G14/Population!F14*10000</f>
        <v>379.87962166809973</v>
      </c>
      <c r="O14" s="276">
        <f>IF(ISBLANK(H14),NA(),H14/Population!G14*10000)</f>
        <v>622.19387755102036</v>
      </c>
      <c r="P14" s="446">
        <f t="shared" si="3"/>
        <v>7</v>
      </c>
      <c r="Q14" s="277"/>
      <c r="R14" s="295">
        <v>10.4</v>
      </c>
      <c r="S14" s="278">
        <f t="shared" si="1"/>
        <v>503.15472</v>
      </c>
      <c r="T14" s="279">
        <f t="shared" si="2"/>
        <v>119.03915755102037</v>
      </c>
      <c r="U14" s="105"/>
      <c r="W14" s="236" t="str">
        <f t="shared" si="4"/>
        <v>Buckinghamshire</v>
      </c>
      <c r="X14" s="227">
        <v>3</v>
      </c>
      <c r="Y14" s="300">
        <f>O13</f>
        <v>838.01980198019805</v>
      </c>
      <c r="Z14" s="257" t="str">
        <f>B13</f>
        <v>Brighton &amp; Hove</v>
      </c>
      <c r="AA14" s="288" t="s">
        <v>84</v>
      </c>
      <c r="AB14" s="276">
        <v>838.01980198019805</v>
      </c>
      <c r="AC14" s="257">
        <f t="shared" ref="AC14:AC31" si="6">RANK(AB14,$AB$13:$AB$31)</f>
        <v>2</v>
      </c>
      <c r="AD14" s="428" t="str">
        <f t="shared" si="5"/>
        <v>Buckinghamshire</v>
      </c>
      <c r="AE14" s="413">
        <f>IF(H14&gt;0,Population!G14,0)</f>
        <v>117600</v>
      </c>
      <c r="AF14" s="27"/>
      <c r="AG14" s="27"/>
      <c r="AH14" s="27"/>
      <c r="AI14" s="27"/>
      <c r="AJ14" s="27"/>
    </row>
    <row r="15" spans="1:36" ht="11.25" customHeight="1" x14ac:dyDescent="0.2">
      <c r="A15" s="56"/>
      <c r="B15" s="288" t="s">
        <v>6</v>
      </c>
      <c r="C15" s="259"/>
      <c r="D15" s="274">
        <v>9364</v>
      </c>
      <c r="E15" s="274">
        <v>15191</v>
      </c>
      <c r="F15" s="274">
        <v>16085</v>
      </c>
      <c r="G15" s="274">
        <v>9681</v>
      </c>
      <c r="H15" s="274">
        <v>7430</v>
      </c>
      <c r="I15" s="302">
        <f t="shared" si="0"/>
        <v>-0.51089460864985847</v>
      </c>
      <c r="J15" s="275"/>
      <c r="K15" s="276">
        <f>D15/Population!C15*10000</f>
        <v>902.38026404548521</v>
      </c>
      <c r="L15" s="276">
        <f>E15/Population!D15*10000</f>
        <v>1462.6420181012902</v>
      </c>
      <c r="M15" s="276">
        <f>F15/Population!E15*10000</f>
        <v>1542.1860019175456</v>
      </c>
      <c r="N15" s="276">
        <f>G15/Population!F15*10000</f>
        <v>927.29885057471267</v>
      </c>
      <c r="O15" s="276">
        <f>IF(ISBLANK(H15),NA(),H15/Population!G15*10000)</f>
        <v>708.96946564885502</v>
      </c>
      <c r="P15" s="446">
        <f t="shared" si="3"/>
        <v>4</v>
      </c>
      <c r="Q15" s="277"/>
      <c r="R15" s="295">
        <v>18.100000000000001</v>
      </c>
      <c r="S15" s="278">
        <f>(R15*$X$82)+$Y$82</f>
        <v>548.42533000000003</v>
      </c>
      <c r="T15" s="279">
        <f t="shared" si="2"/>
        <v>160.54413564885499</v>
      </c>
      <c r="U15" s="105"/>
      <c r="W15" s="236" t="str">
        <f t="shared" si="4"/>
        <v>East Sussex</v>
      </c>
      <c r="X15" s="227">
        <v>4</v>
      </c>
      <c r="Y15" s="300">
        <f>O14</f>
        <v>622.19387755102036</v>
      </c>
      <c r="Z15" s="257" t="str">
        <f>B14</f>
        <v>Buckinghamshire</v>
      </c>
      <c r="AA15" s="288" t="s">
        <v>13</v>
      </c>
      <c r="AB15" s="276">
        <v>622.19387755102036</v>
      </c>
      <c r="AC15" s="257">
        <f t="shared" si="6"/>
        <v>7</v>
      </c>
      <c r="AD15" s="428" t="str">
        <f t="shared" si="5"/>
        <v>East Sussex</v>
      </c>
      <c r="AE15" s="413">
        <f>IF(H15&gt;0,Population!G15,0)</f>
        <v>104800</v>
      </c>
      <c r="AF15" s="27"/>
      <c r="AG15" s="27"/>
      <c r="AH15" s="27"/>
      <c r="AI15" s="27"/>
      <c r="AJ15" s="27"/>
    </row>
    <row r="16" spans="1:36" ht="11.25" customHeight="1" x14ac:dyDescent="0.2">
      <c r="A16" s="56"/>
      <c r="B16" s="288" t="s">
        <v>7</v>
      </c>
      <c r="C16" s="259"/>
      <c r="D16" s="274">
        <v>5688</v>
      </c>
      <c r="E16" s="274">
        <v>5263</v>
      </c>
      <c r="F16" s="274">
        <v>5577</v>
      </c>
      <c r="G16" s="274">
        <v>5000</v>
      </c>
      <c r="H16" s="274">
        <v>5227</v>
      </c>
      <c r="I16" s="302">
        <f t="shared" si="0"/>
        <v>-6.8402052061561844E-3</v>
      </c>
      <c r="J16" s="275"/>
      <c r="K16" s="276">
        <f>D16/Population!C16*10000</f>
        <v>460.04529278550632</v>
      </c>
      <c r="L16" s="276">
        <f>E16/Population!D16*10000</f>
        <v>424.60669624848725</v>
      </c>
      <c r="M16" s="276">
        <f>F16/Population!E16*10000</f>
        <v>456.38297872340422</v>
      </c>
      <c r="N16" s="276">
        <f>G16/Population!F16*10000</f>
        <v>408.16326530612241</v>
      </c>
      <c r="O16" s="276">
        <f>IF(ISBLANK(H16),NA(),H16/Population!G16*10000)</f>
        <v>425.99837000814995</v>
      </c>
      <c r="P16" s="460" t="s">
        <v>140</v>
      </c>
      <c r="Q16" s="277"/>
      <c r="R16" s="295">
        <v>14.7</v>
      </c>
      <c r="S16" s="278">
        <f t="shared" si="1"/>
        <v>528.43570999999997</v>
      </c>
      <c r="T16" s="279">
        <f t="shared" si="2"/>
        <v>-102.43733999185002</v>
      </c>
      <c r="U16" s="105"/>
      <c r="W16" s="236" t="str">
        <f t="shared" si="4"/>
        <v>Gloucestershire</v>
      </c>
      <c r="X16" s="227">
        <v>5</v>
      </c>
      <c r="Y16" s="300">
        <f>O15</f>
        <v>708.96946564885502</v>
      </c>
      <c r="Z16" s="257" t="str">
        <f>B15</f>
        <v>East Sussex</v>
      </c>
      <c r="AA16" s="288" t="s">
        <v>6</v>
      </c>
      <c r="AB16" s="276">
        <v>708.96946564885502</v>
      </c>
      <c r="AC16" s="257">
        <f t="shared" si="6"/>
        <v>4</v>
      </c>
      <c r="AD16" s="428" t="str">
        <f t="shared" si="5"/>
        <v>Gloucestershire</v>
      </c>
      <c r="AE16" s="413">
        <f>IF(H16&gt;0,Population!G16,0)</f>
        <v>122700</v>
      </c>
      <c r="AF16" s="27"/>
      <c r="AG16" s="27"/>
      <c r="AH16" s="27"/>
      <c r="AI16" s="27"/>
      <c r="AJ16" s="27"/>
    </row>
    <row r="17" spans="1:36" ht="11.25" customHeight="1" x14ac:dyDescent="0.2">
      <c r="A17" s="56"/>
      <c r="B17" s="288" t="s">
        <v>9</v>
      </c>
      <c r="C17" s="259"/>
      <c r="D17" s="274">
        <v>7758</v>
      </c>
      <c r="E17" s="274">
        <v>10040</v>
      </c>
      <c r="F17" s="274">
        <v>10136</v>
      </c>
      <c r="G17" s="274">
        <v>10297</v>
      </c>
      <c r="H17" s="274">
        <v>16212</v>
      </c>
      <c r="I17" s="302">
        <f t="shared" si="0"/>
        <v>0.61474103585657369</v>
      </c>
      <c r="J17" s="275"/>
      <c r="K17" s="276">
        <f>D17/Population!C17*10000</f>
        <v>281.77096575019067</v>
      </c>
      <c r="L17" s="276">
        <f>E17/Population!D17*10000</f>
        <v>364.50769677606735</v>
      </c>
      <c r="M17" s="276">
        <f>F17/Population!E17*10000</f>
        <v>361.74161313347611</v>
      </c>
      <c r="N17" s="276">
        <f>G17/Population!F17*10000</f>
        <v>366.57173371306516</v>
      </c>
      <c r="O17" s="276">
        <f>IF(ISBLANK(H17),NA(),H17/Population!G17*10000)</f>
        <v>575.09755232351893</v>
      </c>
      <c r="P17" s="446">
        <f t="shared" si="3"/>
        <v>9</v>
      </c>
      <c r="Q17" s="277"/>
      <c r="R17" s="295">
        <v>12.1</v>
      </c>
      <c r="S17" s="278">
        <f t="shared" si="1"/>
        <v>513.14953000000003</v>
      </c>
      <c r="T17" s="279">
        <f t="shared" si="2"/>
        <v>61.948022323518899</v>
      </c>
      <c r="U17" s="105"/>
      <c r="W17" s="236" t="str">
        <f t="shared" si="4"/>
        <v>Hampshire</v>
      </c>
      <c r="X17" s="227">
        <v>6</v>
      </c>
      <c r="Y17" s="300">
        <f t="shared" ref="Y17:Y31" si="7">O17</f>
        <v>575.09755232351893</v>
      </c>
      <c r="Z17" s="257" t="str">
        <f t="shared" ref="Z17:Z31" si="8">B17</f>
        <v>Hampshire</v>
      </c>
      <c r="AA17" s="288" t="s">
        <v>9</v>
      </c>
      <c r="AB17" s="276">
        <v>575.09755232351893</v>
      </c>
      <c r="AC17" s="257">
        <f t="shared" si="6"/>
        <v>9</v>
      </c>
      <c r="AD17" s="428" t="str">
        <f t="shared" si="5"/>
        <v>Hampshire</v>
      </c>
      <c r="AE17" s="413">
        <f>IF(H17&gt;0,Population!G17,0)</f>
        <v>281900</v>
      </c>
      <c r="AF17" s="27"/>
      <c r="AG17" s="27"/>
      <c r="AH17" s="27"/>
      <c r="AI17" s="27"/>
      <c r="AJ17" s="27"/>
    </row>
    <row r="18" spans="1:36" ht="11.25" customHeight="1" x14ac:dyDescent="0.2">
      <c r="A18" s="56"/>
      <c r="B18" s="288" t="s">
        <v>3</v>
      </c>
      <c r="C18" s="259"/>
      <c r="D18" s="274">
        <v>865</v>
      </c>
      <c r="E18" s="274">
        <v>1579</v>
      </c>
      <c r="F18" s="274">
        <v>1792</v>
      </c>
      <c r="G18" s="274">
        <v>2986</v>
      </c>
      <c r="H18" s="274">
        <v>2211</v>
      </c>
      <c r="I18" s="302">
        <f t="shared" si="0"/>
        <v>0.40025332488917037</v>
      </c>
      <c r="J18" s="275"/>
      <c r="K18" s="276">
        <f>D18/Population!C18*10000</f>
        <v>327.40348221044667</v>
      </c>
      <c r="L18" s="276">
        <f>E18/Population!D18*10000</f>
        <v>601.29474485910123</v>
      </c>
      <c r="M18" s="276">
        <f>F18/Population!E18*10000</f>
        <v>686.59003831417624</v>
      </c>
      <c r="N18" s="276">
        <f>G18/Population!F18*10000</f>
        <v>1148.4615384615386</v>
      </c>
      <c r="O18" s="276">
        <f>IF(ISBLANK(H18),NA(),H18/Population!G18*10000)</f>
        <v>856.97674418604652</v>
      </c>
      <c r="P18" s="446">
        <f t="shared" si="3"/>
        <v>1</v>
      </c>
      <c r="Q18" s="277"/>
      <c r="R18" s="295">
        <v>20.8</v>
      </c>
      <c r="S18" s="278">
        <f t="shared" si="1"/>
        <v>564.29944</v>
      </c>
      <c r="T18" s="279">
        <f t="shared" si="2"/>
        <v>292.67730418604651</v>
      </c>
      <c r="U18" s="105"/>
      <c r="W18" s="236" t="str">
        <f t="shared" si="4"/>
        <v>Isle of Wight</v>
      </c>
      <c r="X18" s="227">
        <v>7</v>
      </c>
      <c r="Y18" s="300">
        <f t="shared" si="7"/>
        <v>856.97674418604652</v>
      </c>
      <c r="Z18" s="257" t="str">
        <f t="shared" si="8"/>
        <v>Isle of Wight</v>
      </c>
      <c r="AA18" s="288" t="s">
        <v>3</v>
      </c>
      <c r="AB18" s="276">
        <v>856.97674418604652</v>
      </c>
      <c r="AC18" s="257">
        <f t="shared" si="6"/>
        <v>1</v>
      </c>
      <c r="AD18" s="428" t="str">
        <f t="shared" si="5"/>
        <v>Isle of Wight</v>
      </c>
      <c r="AE18" s="413">
        <f>IF(H18&gt;0,Population!G18,0)</f>
        <v>25800</v>
      </c>
      <c r="AF18" s="27"/>
      <c r="AG18" s="27"/>
      <c r="AH18" s="27"/>
      <c r="AI18" s="27"/>
      <c r="AJ18" s="27"/>
    </row>
    <row r="19" spans="1:36" ht="11.25" customHeight="1" x14ac:dyDescent="0.2">
      <c r="A19" s="56"/>
      <c r="B19" s="288" t="s">
        <v>14</v>
      </c>
      <c r="C19" s="259"/>
      <c r="D19" s="274">
        <v>18565</v>
      </c>
      <c r="E19" s="274">
        <v>22616</v>
      </c>
      <c r="F19" s="274">
        <v>17259</v>
      </c>
      <c r="G19" s="274">
        <v>14644</v>
      </c>
      <c r="H19" s="274">
        <v>19164</v>
      </c>
      <c r="I19" s="302">
        <f t="shared" si="0"/>
        <v>-0.15263530244074991</v>
      </c>
      <c r="J19" s="275"/>
      <c r="K19" s="276">
        <f>D19/Population!C19*10000</f>
        <v>596.17854849068726</v>
      </c>
      <c r="L19" s="276">
        <f>E19/Population!D19*10000</f>
        <v>722.76373398101691</v>
      </c>
      <c r="M19" s="276">
        <f>F19/Population!E19*10000</f>
        <v>534.83111248837929</v>
      </c>
      <c r="N19" s="276">
        <f>G19/Population!F19*10000</f>
        <v>452.11485026242673</v>
      </c>
      <c r="O19" s="276">
        <f>IF(ISBLANK(H19),NA(),H19/Population!G19*10000)</f>
        <v>588.57493857493853</v>
      </c>
      <c r="P19" s="446">
        <f t="shared" si="3"/>
        <v>8</v>
      </c>
      <c r="Q19" s="277"/>
      <c r="R19" s="295">
        <v>17.8</v>
      </c>
      <c r="S19" s="278">
        <f t="shared" si="1"/>
        <v>546.66153999999995</v>
      </c>
      <c r="T19" s="279">
        <f t="shared" si="2"/>
        <v>41.913398574938583</v>
      </c>
      <c r="U19" s="105"/>
      <c r="W19" s="236" t="str">
        <f t="shared" si="4"/>
        <v>Kent</v>
      </c>
      <c r="X19" s="227">
        <v>8</v>
      </c>
      <c r="Y19" s="300">
        <f t="shared" si="7"/>
        <v>588.57493857493853</v>
      </c>
      <c r="Z19" s="257" t="str">
        <f t="shared" si="8"/>
        <v>Kent</v>
      </c>
      <c r="AA19" s="288" t="s">
        <v>14</v>
      </c>
      <c r="AB19" s="276">
        <v>588.57493857493853</v>
      </c>
      <c r="AC19" s="257">
        <f t="shared" si="6"/>
        <v>8</v>
      </c>
      <c r="AD19" s="428" t="str">
        <f t="shared" si="5"/>
        <v>Kent</v>
      </c>
      <c r="AE19" s="413">
        <f>IF(H19&gt;0,Population!G19,0)</f>
        <v>325600</v>
      </c>
      <c r="AF19" s="27"/>
      <c r="AG19" s="27"/>
      <c r="AH19" s="27"/>
      <c r="AI19" s="27"/>
      <c r="AJ19" s="27"/>
    </row>
    <row r="20" spans="1:36" ht="11.25" customHeight="1" x14ac:dyDescent="0.2">
      <c r="A20" s="56"/>
      <c r="B20" s="288" t="s">
        <v>4</v>
      </c>
      <c r="C20" s="259"/>
      <c r="D20" s="274">
        <v>2686</v>
      </c>
      <c r="E20" s="274">
        <v>3372</v>
      </c>
      <c r="F20" s="274">
        <v>5429</v>
      </c>
      <c r="G20" s="274">
        <v>7361</v>
      </c>
      <c r="H20" s="274">
        <v>4259</v>
      </c>
      <c r="I20" s="302">
        <f t="shared" si="0"/>
        <v>0.26304863582443655</v>
      </c>
      <c r="J20" s="275"/>
      <c r="K20" s="276">
        <f>D20/Population!C20*10000</f>
        <v>457.34718201941092</v>
      </c>
      <c r="L20" s="276">
        <f>E20/Population!D20*10000</f>
        <v>574.15290311595436</v>
      </c>
      <c r="M20" s="276">
        <f>F20/Population!E20*10000</f>
        <v>890</v>
      </c>
      <c r="N20" s="276">
        <f>G20/Population!F20*10000</f>
        <v>1208.7027914614123</v>
      </c>
      <c r="O20" s="276">
        <f>IF(ISBLANK(H20),NA(),H20/Population!G20*10000)</f>
        <v>691.39610389610391</v>
      </c>
      <c r="P20" s="446">
        <f t="shared" si="3"/>
        <v>5</v>
      </c>
      <c r="Q20" s="277"/>
      <c r="R20" s="295">
        <v>21.6</v>
      </c>
      <c r="S20" s="278">
        <f t="shared" si="1"/>
        <v>569.00288</v>
      </c>
      <c r="T20" s="279">
        <f t="shared" si="2"/>
        <v>122.3932238961039</v>
      </c>
      <c r="U20" s="105"/>
      <c r="W20" s="236" t="str">
        <f t="shared" si="4"/>
        <v>Medway</v>
      </c>
      <c r="X20" s="227">
        <v>9</v>
      </c>
      <c r="Y20" s="300">
        <f t="shared" si="7"/>
        <v>691.39610389610391</v>
      </c>
      <c r="Z20" s="257" t="str">
        <f t="shared" si="8"/>
        <v>Medway</v>
      </c>
      <c r="AA20" s="288" t="s">
        <v>4</v>
      </c>
      <c r="AB20" s="276">
        <v>691.39610389610391</v>
      </c>
      <c r="AC20" s="257">
        <f t="shared" si="6"/>
        <v>5</v>
      </c>
      <c r="AD20" s="428" t="str">
        <f t="shared" si="5"/>
        <v>Medway</v>
      </c>
      <c r="AE20" s="413">
        <f>IF(H20&gt;0,Population!G20,0)</f>
        <v>61600</v>
      </c>
      <c r="AF20" s="27"/>
      <c r="AG20" s="27"/>
      <c r="AH20" s="27"/>
      <c r="AI20" s="27"/>
      <c r="AJ20" s="27"/>
    </row>
    <row r="21" spans="1:36" ht="11.25" customHeight="1" x14ac:dyDescent="0.2">
      <c r="A21" s="56"/>
      <c r="B21" s="288" t="s">
        <v>15</v>
      </c>
      <c r="C21" s="259"/>
      <c r="D21" s="274">
        <v>3673</v>
      </c>
      <c r="E21" s="274">
        <v>3035</v>
      </c>
      <c r="F21" s="274">
        <v>2371</v>
      </c>
      <c r="G21" s="274">
        <v>3269</v>
      </c>
      <c r="H21" s="274">
        <v>3138</v>
      </c>
      <c r="I21" s="302">
        <f t="shared" si="0"/>
        <v>3.3937397034596375E-2</v>
      </c>
      <c r="J21" s="275"/>
      <c r="K21" s="276">
        <f>D21/Population!C21*10000</f>
        <v>639.67258794845009</v>
      </c>
      <c r="L21" s="276">
        <f>E21/Population!D21*10000</f>
        <v>517.56480218281035</v>
      </c>
      <c r="M21" s="276">
        <f>F21/Population!E21*10000</f>
        <v>382.41935483870969</v>
      </c>
      <c r="N21" s="276">
        <f>G21/Population!F21*10000</f>
        <v>515.61514195583595</v>
      </c>
      <c r="O21" s="276">
        <f>IF(ISBLANK(H21),NA(),H21/Population!G21*10000)</f>
        <v>490.3125</v>
      </c>
      <c r="P21" s="446">
        <f t="shared" si="3"/>
        <v>11</v>
      </c>
      <c r="Q21" s="277"/>
      <c r="R21" s="295">
        <v>20.6</v>
      </c>
      <c r="S21" s="278">
        <f t="shared" si="1"/>
        <v>563.12357999999995</v>
      </c>
      <c r="T21" s="279">
        <f t="shared" si="2"/>
        <v>-72.811079999999947</v>
      </c>
      <c r="U21" s="105"/>
      <c r="W21" s="236" t="str">
        <f t="shared" si="4"/>
        <v>Milton Keynes</v>
      </c>
      <c r="X21" s="227">
        <v>10</v>
      </c>
      <c r="Y21" s="300">
        <f t="shared" si="7"/>
        <v>490.3125</v>
      </c>
      <c r="Z21" s="257" t="str">
        <f t="shared" si="8"/>
        <v>Milton Keynes</v>
      </c>
      <c r="AA21" s="288" t="s">
        <v>15</v>
      </c>
      <c r="AB21" s="276">
        <v>490.3125</v>
      </c>
      <c r="AC21" s="257">
        <f t="shared" si="6"/>
        <v>11</v>
      </c>
      <c r="AD21" s="428" t="str">
        <f t="shared" si="5"/>
        <v>Milton Keynes</v>
      </c>
      <c r="AE21" s="413">
        <f>IF(H21&gt;0,Population!G21,0)</f>
        <v>64000</v>
      </c>
      <c r="AF21" s="27"/>
      <c r="AG21" s="27"/>
      <c r="AH21" s="27"/>
      <c r="AI21" s="27"/>
      <c r="AJ21" s="27"/>
    </row>
    <row r="22" spans="1:36" ht="11.25" customHeight="1" x14ac:dyDescent="0.2">
      <c r="A22" s="56"/>
      <c r="B22" s="288" t="s">
        <v>16</v>
      </c>
      <c r="C22" s="259"/>
      <c r="D22" s="274">
        <v>5635</v>
      </c>
      <c r="E22" s="274">
        <v>5394</v>
      </c>
      <c r="F22" s="274">
        <v>6359</v>
      </c>
      <c r="G22" s="274">
        <v>6411</v>
      </c>
      <c r="H22" s="274">
        <v>5905</v>
      </c>
      <c r="I22" s="302">
        <f t="shared" si="0"/>
        <v>9.4734890619206522E-2</v>
      </c>
      <c r="J22" s="275"/>
      <c r="K22" s="276">
        <f>D22/Population!C22*10000</f>
        <v>409.78837902697984</v>
      </c>
      <c r="L22" s="276">
        <f>E22/Population!D22*10000</f>
        <v>389.45848375451266</v>
      </c>
      <c r="M22" s="276">
        <f>F22/Population!E22*10000</f>
        <v>460.79710144927537</v>
      </c>
      <c r="N22" s="276">
        <f>G22/Population!F22*10000</f>
        <v>460.56034482758622</v>
      </c>
      <c r="O22" s="276">
        <f>IF(ISBLANK(H22),NA(),H22/Population!G22*10000)</f>
        <v>420.88382038488953</v>
      </c>
      <c r="P22" s="446">
        <f t="shared" si="3"/>
        <v>14</v>
      </c>
      <c r="Q22" s="277"/>
      <c r="R22" s="295">
        <v>12.2</v>
      </c>
      <c r="S22" s="278">
        <f t="shared" si="1"/>
        <v>513.73745999999994</v>
      </c>
      <c r="T22" s="279">
        <f t="shared" si="2"/>
        <v>-92.85363961511041</v>
      </c>
      <c r="U22" s="105"/>
      <c r="W22" s="236" t="str">
        <f t="shared" si="4"/>
        <v>Oxfordshire</v>
      </c>
      <c r="X22" s="227">
        <v>11</v>
      </c>
      <c r="Y22" s="300">
        <f t="shared" si="7"/>
        <v>420.88382038488953</v>
      </c>
      <c r="Z22" s="257" t="str">
        <f t="shared" si="8"/>
        <v>Oxfordshire</v>
      </c>
      <c r="AA22" s="288" t="s">
        <v>16</v>
      </c>
      <c r="AB22" s="276">
        <v>420.88382038488953</v>
      </c>
      <c r="AC22" s="257">
        <f t="shared" si="6"/>
        <v>14</v>
      </c>
      <c r="AD22" s="428" t="str">
        <f t="shared" si="5"/>
        <v>Oxfordshire</v>
      </c>
      <c r="AE22" s="413">
        <f>IF(H22&gt;0,Population!G22,0)</f>
        <v>140300</v>
      </c>
      <c r="AF22" s="27"/>
      <c r="AG22" s="27"/>
      <c r="AH22" s="27"/>
      <c r="AI22" s="27"/>
      <c r="AJ22" s="27"/>
    </row>
    <row r="23" spans="1:36" ht="11.25" customHeight="1" x14ac:dyDescent="0.2">
      <c r="A23" s="56"/>
      <c r="B23" s="288" t="s">
        <v>17</v>
      </c>
      <c r="C23" s="259"/>
      <c r="D23" s="274">
        <v>2481</v>
      </c>
      <c r="E23" s="274">
        <v>2990</v>
      </c>
      <c r="F23" s="274">
        <v>2322</v>
      </c>
      <c r="G23" s="274">
        <v>1833</v>
      </c>
      <c r="H23" s="274">
        <v>1822</v>
      </c>
      <c r="I23" s="302">
        <f t="shared" si="0"/>
        <v>-0.39063545150501672</v>
      </c>
      <c r="J23" s="275"/>
      <c r="K23" s="276">
        <f>D23/Population!C23*10000</f>
        <v>646.59890539483968</v>
      </c>
      <c r="L23" s="276">
        <f>E23/Population!D23*10000</f>
        <v>775.61608300907915</v>
      </c>
      <c r="M23" s="276">
        <f>F23/Population!E23*10000</f>
        <v>546.35294117647061</v>
      </c>
      <c r="N23" s="276">
        <f>G23/Population!F23*10000</f>
        <v>433.33333333333337</v>
      </c>
      <c r="O23" s="276">
        <f>IF(ISBLANK(H23),NA(),H23/Population!G23*10000)</f>
        <v>427.69953051643188</v>
      </c>
      <c r="P23" s="446">
        <f t="shared" si="3"/>
        <v>13</v>
      </c>
      <c r="Q23" s="277"/>
      <c r="R23" s="295">
        <v>26.5</v>
      </c>
      <c r="S23" s="278">
        <f t="shared" si="1"/>
        <v>597.81144999999992</v>
      </c>
      <c r="T23" s="279">
        <f t="shared" si="2"/>
        <v>-170.11191948356804</v>
      </c>
      <c r="U23" s="105"/>
      <c r="W23" s="236" t="str">
        <f t="shared" si="4"/>
        <v>Portsmouth</v>
      </c>
      <c r="X23" s="227">
        <v>12</v>
      </c>
      <c r="Y23" s="300">
        <f t="shared" si="7"/>
        <v>427.69953051643188</v>
      </c>
      <c r="Z23" s="257" t="str">
        <f t="shared" si="8"/>
        <v>Portsmouth</v>
      </c>
      <c r="AA23" s="288" t="s">
        <v>17</v>
      </c>
      <c r="AB23" s="276">
        <v>427.69953051643188</v>
      </c>
      <c r="AC23" s="257">
        <f t="shared" si="6"/>
        <v>13</v>
      </c>
      <c r="AD23" s="428" t="str">
        <f t="shared" si="5"/>
        <v>Portsmouth</v>
      </c>
      <c r="AE23" s="413">
        <f>IF(H23&gt;0,Population!G23,0)</f>
        <v>42600</v>
      </c>
      <c r="AF23" s="27"/>
      <c r="AG23" s="27"/>
      <c r="AH23" s="27"/>
      <c r="AI23" s="27"/>
      <c r="AJ23" s="27"/>
    </row>
    <row r="24" spans="1:36" ht="11.25" customHeight="1" x14ac:dyDescent="0.2">
      <c r="A24" s="56"/>
      <c r="B24" s="288" t="s">
        <v>5</v>
      </c>
      <c r="C24" s="259"/>
      <c r="D24" s="274">
        <v>2426</v>
      </c>
      <c r="E24" s="274">
        <v>2355</v>
      </c>
      <c r="F24" s="274">
        <v>2088</v>
      </c>
      <c r="G24" s="274">
        <v>1681</v>
      </c>
      <c r="H24" s="274">
        <v>1732</v>
      </c>
      <c r="I24" s="302">
        <f t="shared" si="0"/>
        <v>-0.26454352441613588</v>
      </c>
      <c r="J24" s="275"/>
      <c r="K24" s="276">
        <f>D24/Population!C24*10000</f>
        <v>800.39590894094363</v>
      </c>
      <c r="L24" s="276">
        <f>E24/Population!D24*10000</f>
        <v>762.87657920310971</v>
      </c>
      <c r="M24" s="276">
        <f>F24/Population!E24*10000</f>
        <v>625.14970059880238</v>
      </c>
      <c r="N24" s="276">
        <f>G24/Population!F24*10000</f>
        <v>494.41176470588238</v>
      </c>
      <c r="O24" s="276">
        <f>IF(ISBLANK(H24),NA(),H24/Population!G24*10000)</f>
        <v>499.135446685879</v>
      </c>
      <c r="P24" s="446">
        <f t="shared" si="3"/>
        <v>10</v>
      </c>
      <c r="Q24" s="277"/>
      <c r="R24" s="295">
        <v>23.2</v>
      </c>
      <c r="S24" s="278">
        <f t="shared" si="1"/>
        <v>578.40976000000001</v>
      </c>
      <c r="T24" s="279">
        <f t="shared" si="2"/>
        <v>-79.274313314121002</v>
      </c>
      <c r="U24" s="105"/>
      <c r="W24" s="236" t="str">
        <f t="shared" si="4"/>
        <v>Reading</v>
      </c>
      <c r="X24" s="227">
        <v>13</v>
      </c>
      <c r="Y24" s="300">
        <f t="shared" si="7"/>
        <v>499.135446685879</v>
      </c>
      <c r="Z24" s="257" t="str">
        <f t="shared" si="8"/>
        <v>Reading</v>
      </c>
      <c r="AA24" s="288" t="s">
        <v>5</v>
      </c>
      <c r="AB24" s="276">
        <v>499.135446685879</v>
      </c>
      <c r="AC24" s="257">
        <f t="shared" si="6"/>
        <v>10</v>
      </c>
      <c r="AD24" s="428" t="str">
        <f t="shared" si="5"/>
        <v>Reading</v>
      </c>
      <c r="AE24" s="413">
        <f>IF(H24&gt;0,Population!G24,0)</f>
        <v>34700</v>
      </c>
      <c r="AF24" s="27"/>
      <c r="AG24" s="27"/>
      <c r="AH24" s="27"/>
      <c r="AI24" s="27"/>
      <c r="AJ24" s="27"/>
    </row>
    <row r="25" spans="1:36" ht="11.25" customHeight="1" x14ac:dyDescent="0.2">
      <c r="A25" s="56"/>
      <c r="B25" s="288" t="s">
        <v>18</v>
      </c>
      <c r="C25" s="259"/>
      <c r="D25" s="274">
        <v>3386</v>
      </c>
      <c r="E25" s="274">
        <v>1898</v>
      </c>
      <c r="F25" s="274">
        <v>1879</v>
      </c>
      <c r="G25" s="274">
        <v>1730</v>
      </c>
      <c r="H25" s="274">
        <v>2507</v>
      </c>
      <c r="I25" s="302">
        <f t="shared" si="0"/>
        <v>0.32086406743940993</v>
      </c>
      <c r="J25" s="275"/>
      <c r="K25" s="276">
        <f>D25/Population!C25*10000</f>
        <v>1100.0649772579598</v>
      </c>
      <c r="L25" s="276">
        <f>E25/Population!D25*10000</f>
        <v>598.17207689883389</v>
      </c>
      <c r="M25" s="276">
        <f>F25/Population!E25*10000</f>
        <v>502.40641711229944</v>
      </c>
      <c r="N25" s="276">
        <f>G25/Population!F25*10000</f>
        <v>455.26315789473688</v>
      </c>
      <c r="O25" s="276">
        <f>IF(ISBLANK(H25),NA(),H25/Population!G25*10000)</f>
        <v>644.47300771208222</v>
      </c>
      <c r="P25" s="446">
        <f t="shared" si="3"/>
        <v>6</v>
      </c>
      <c r="Q25" s="277"/>
      <c r="R25" s="295">
        <v>26.7</v>
      </c>
      <c r="S25" s="278">
        <f t="shared" si="1"/>
        <v>598.98730999999998</v>
      </c>
      <c r="T25" s="279">
        <f t="shared" si="2"/>
        <v>45.485697712082242</v>
      </c>
      <c r="U25" s="105"/>
      <c r="W25" s="236" t="str">
        <f t="shared" si="4"/>
        <v>Slough</v>
      </c>
      <c r="X25" s="227">
        <v>14</v>
      </c>
      <c r="Y25" s="300">
        <f t="shared" si="7"/>
        <v>644.47300771208222</v>
      </c>
      <c r="Z25" s="257" t="str">
        <f t="shared" si="8"/>
        <v>Slough</v>
      </c>
      <c r="AA25" s="288" t="s">
        <v>18</v>
      </c>
      <c r="AB25" s="276">
        <v>644.47300771208222</v>
      </c>
      <c r="AC25" s="257">
        <f t="shared" si="6"/>
        <v>6</v>
      </c>
      <c r="AD25" s="428" t="str">
        <f t="shared" si="5"/>
        <v>Slough</v>
      </c>
      <c r="AE25" s="413">
        <f>IF(H25&gt;0,Population!G25,0)</f>
        <v>38900</v>
      </c>
      <c r="AF25" s="27"/>
      <c r="AG25" s="27"/>
      <c r="AH25" s="27"/>
      <c r="AI25" s="27"/>
      <c r="AJ25" s="27"/>
    </row>
    <row r="26" spans="1:36" ht="11.25" customHeight="1" x14ac:dyDescent="0.2">
      <c r="A26" s="56"/>
      <c r="B26" s="288" t="s">
        <v>19</v>
      </c>
      <c r="C26" s="259"/>
      <c r="D26" s="274">
        <v>3109</v>
      </c>
      <c r="E26" s="274">
        <v>3175</v>
      </c>
      <c r="F26" s="274">
        <v>3672</v>
      </c>
      <c r="G26" s="274">
        <v>3822</v>
      </c>
      <c r="H26" s="274">
        <v>3471</v>
      </c>
      <c r="I26" s="302">
        <f t="shared" si="0"/>
        <v>9.3228346456692909E-2</v>
      </c>
      <c r="J26" s="275"/>
      <c r="K26" s="276">
        <f>D26/Population!C26*10000</f>
        <v>716.52454482599671</v>
      </c>
      <c r="L26" s="276">
        <f>E26/Population!D26*10000</f>
        <v>732.91782086795934</v>
      </c>
      <c r="M26" s="276">
        <f>F26/Population!E26*10000</f>
        <v>794.8051948051949</v>
      </c>
      <c r="N26" s="276">
        <f>G26/Population!F26*10000</f>
        <v>821.9354838709678</v>
      </c>
      <c r="O26" s="276">
        <f>IF(ISBLANK(H26),NA(),H26/Population!G26*10000)</f>
        <v>732.27848101265829</v>
      </c>
      <c r="P26" s="446">
        <f t="shared" si="3"/>
        <v>3</v>
      </c>
      <c r="Q26" s="277"/>
      <c r="R26" s="295">
        <v>28.9</v>
      </c>
      <c r="S26" s="278">
        <f t="shared" si="1"/>
        <v>611.92176999999992</v>
      </c>
      <c r="T26" s="279">
        <f t="shared" si="2"/>
        <v>120.35671101265837</v>
      </c>
      <c r="U26" s="105"/>
      <c r="W26" s="236" t="str">
        <f t="shared" si="4"/>
        <v>Southampton</v>
      </c>
      <c r="X26" s="227">
        <v>15</v>
      </c>
      <c r="Y26" s="300">
        <f t="shared" si="7"/>
        <v>732.27848101265829</v>
      </c>
      <c r="Z26" s="257" t="str">
        <f t="shared" si="8"/>
        <v>Southampton</v>
      </c>
      <c r="AA26" s="288" t="s">
        <v>19</v>
      </c>
      <c r="AB26" s="276">
        <v>732.27848101265829</v>
      </c>
      <c r="AC26" s="257">
        <f t="shared" si="6"/>
        <v>3</v>
      </c>
      <c r="AD26" s="428" t="str">
        <f t="shared" si="5"/>
        <v>Southampton</v>
      </c>
      <c r="AE26" s="413">
        <f>IF(H26&gt;0,Population!G26,0)</f>
        <v>47400</v>
      </c>
      <c r="AF26" s="27"/>
      <c r="AG26" s="27"/>
      <c r="AH26" s="27"/>
      <c r="AI26" s="27"/>
      <c r="AJ26" s="27"/>
    </row>
    <row r="27" spans="1:36" ht="11.25" customHeight="1" x14ac:dyDescent="0.2">
      <c r="A27" s="56"/>
      <c r="B27" s="288" t="s">
        <v>10</v>
      </c>
      <c r="C27" s="259"/>
      <c r="D27" s="274">
        <v>6626</v>
      </c>
      <c r="E27" s="274">
        <v>7967</v>
      </c>
      <c r="F27" s="274">
        <v>11295</v>
      </c>
      <c r="G27" s="274">
        <v>11732</v>
      </c>
      <c r="H27" s="274">
        <v>11776</v>
      </c>
      <c r="I27" s="302">
        <f t="shared" si="0"/>
        <v>0.47809715074683068</v>
      </c>
      <c r="J27" s="275"/>
      <c r="K27" s="276">
        <f>D27/Population!C27*10000</f>
        <v>272.71978926572274</v>
      </c>
      <c r="L27" s="276">
        <f>E27/Population!D27*10000</f>
        <v>323.7433459303507</v>
      </c>
      <c r="M27" s="276">
        <f>F27/Population!E27*10000</f>
        <v>457.28744939271252</v>
      </c>
      <c r="N27" s="276">
        <f>G27/Population!F27*10000</f>
        <v>470.03205128205127</v>
      </c>
      <c r="O27" s="276">
        <f>IF(ISBLANK(H27),NA(),H27/Population!G27*10000)</f>
        <v>467.30158730158735</v>
      </c>
      <c r="P27" s="446">
        <f t="shared" si="3"/>
        <v>12</v>
      </c>
      <c r="Q27" s="277"/>
      <c r="R27" s="295">
        <v>10</v>
      </c>
      <c r="S27" s="278">
        <f t="shared" si="1"/>
        <v>500.803</v>
      </c>
      <c r="T27" s="279">
        <f t="shared" si="2"/>
        <v>-33.501412698412651</v>
      </c>
      <c r="U27" s="105"/>
      <c r="W27" s="236" t="str">
        <f t="shared" si="4"/>
        <v>Surrey</v>
      </c>
      <c r="X27" s="227">
        <v>16</v>
      </c>
      <c r="Y27" s="300">
        <f t="shared" si="7"/>
        <v>467.30158730158735</v>
      </c>
      <c r="Z27" s="257" t="str">
        <f t="shared" si="8"/>
        <v>Surrey</v>
      </c>
      <c r="AA27" s="288" t="s">
        <v>10</v>
      </c>
      <c r="AB27" s="276">
        <v>467.30158730158735</v>
      </c>
      <c r="AC27" s="257">
        <f t="shared" si="6"/>
        <v>12</v>
      </c>
      <c r="AD27" s="428" t="str">
        <f t="shared" si="5"/>
        <v>Surrey</v>
      </c>
      <c r="AE27" s="413">
        <f>IF(H27&gt;0,Population!G27,0)</f>
        <v>252000</v>
      </c>
      <c r="AF27" s="27"/>
      <c r="AG27" s="27"/>
      <c r="AH27" s="27"/>
      <c r="AI27" s="27"/>
      <c r="AJ27" s="27"/>
    </row>
    <row r="28" spans="1:36" ht="11.25" customHeight="1" x14ac:dyDescent="0.2">
      <c r="A28" s="56"/>
      <c r="B28" s="288" t="s">
        <v>20</v>
      </c>
      <c r="C28" s="259"/>
      <c r="D28" s="274">
        <v>1414</v>
      </c>
      <c r="E28" s="274">
        <v>1087</v>
      </c>
      <c r="F28" s="274">
        <v>1088</v>
      </c>
      <c r="G28" s="274">
        <v>1046</v>
      </c>
      <c r="H28" s="274">
        <v>1243</v>
      </c>
      <c r="I28" s="302">
        <f t="shared" si="0"/>
        <v>0.14351425942962281</v>
      </c>
      <c r="J28" s="275"/>
      <c r="K28" s="276">
        <f>D28/Population!C28*10000</f>
        <v>386.23326959847037</v>
      </c>
      <c r="L28" s="276">
        <f>E28/Population!D28*10000</f>
        <v>295.86281981491561</v>
      </c>
      <c r="M28" s="276">
        <f>F28/Population!E28*10000</f>
        <v>307.34463276836158</v>
      </c>
      <c r="N28" s="276">
        <f>G28/Population!F28*10000</f>
        <v>291.3649025069638</v>
      </c>
      <c r="O28" s="276">
        <f>IF(ISBLANK(H28),NA(),H28/Population!G28*10000)</f>
        <v>348.17927170868347</v>
      </c>
      <c r="P28" s="446">
        <f t="shared" si="3"/>
        <v>18</v>
      </c>
      <c r="Q28" s="277"/>
      <c r="R28" s="295">
        <v>10.4</v>
      </c>
      <c r="S28" s="278">
        <f t="shared" si="1"/>
        <v>503.15472</v>
      </c>
      <c r="T28" s="279">
        <f t="shared" si="2"/>
        <v>-154.97544829131652</v>
      </c>
      <c r="U28" s="105"/>
      <c r="W28" s="236" t="str">
        <f t="shared" si="4"/>
        <v>West Berkshire</v>
      </c>
      <c r="X28" s="227">
        <v>17</v>
      </c>
      <c r="Y28" s="300">
        <f t="shared" si="7"/>
        <v>348.17927170868347</v>
      </c>
      <c r="Z28" s="257" t="str">
        <f t="shared" si="8"/>
        <v>West Berkshire</v>
      </c>
      <c r="AA28" s="288" t="s">
        <v>20</v>
      </c>
      <c r="AB28" s="276">
        <v>348.17927170868347</v>
      </c>
      <c r="AC28" s="257">
        <f t="shared" si="6"/>
        <v>18</v>
      </c>
      <c r="AD28" s="428" t="str">
        <f t="shared" si="5"/>
        <v>West Berkshire</v>
      </c>
      <c r="AE28" s="413">
        <f>IF(H28&gt;0,Population!G28,0)</f>
        <v>35700</v>
      </c>
      <c r="AF28" s="27"/>
      <c r="AG28" s="27"/>
      <c r="AH28" s="27"/>
      <c r="AI28" s="27"/>
      <c r="AJ28" s="27"/>
    </row>
    <row r="29" spans="1:36" ht="11.25" customHeight="1" x14ac:dyDescent="0.2">
      <c r="A29" s="56"/>
      <c r="B29" s="288" t="s">
        <v>8</v>
      </c>
      <c r="C29" s="259"/>
      <c r="D29" s="274">
        <v>6549</v>
      </c>
      <c r="E29" s="274">
        <v>6286</v>
      </c>
      <c r="F29" s="274">
        <v>7631</v>
      </c>
      <c r="G29" s="274">
        <v>7344</v>
      </c>
      <c r="H29" s="274">
        <v>6605</v>
      </c>
      <c r="I29" s="302">
        <f t="shared" si="0"/>
        <v>5.0747693286668789E-2</v>
      </c>
      <c r="J29" s="275"/>
      <c r="K29" s="276">
        <f>D29/Population!C29*10000</f>
        <v>398.18811941387486</v>
      </c>
      <c r="L29" s="276">
        <f>E29/Population!D29*10000</f>
        <v>380.57758672882483</v>
      </c>
      <c r="M29" s="276">
        <f>F29/Population!E29*10000</f>
        <v>464.17274939172751</v>
      </c>
      <c r="N29" s="276">
        <f>G29/Population!F29*10000</f>
        <v>443.47826086956519</v>
      </c>
      <c r="O29" s="276">
        <f>IF(ISBLANK(H29),NA(),H29/Population!G29*10000)</f>
        <v>395.50898203592817</v>
      </c>
      <c r="P29" s="446">
        <f t="shared" si="3"/>
        <v>16</v>
      </c>
      <c r="Q29" s="277"/>
      <c r="R29" s="295">
        <v>13.2</v>
      </c>
      <c r="S29" s="278">
        <f t="shared" si="1"/>
        <v>519.61676</v>
      </c>
      <c r="T29" s="279">
        <f t="shared" si="2"/>
        <v>-124.10777796407183</v>
      </c>
      <c r="U29" s="105"/>
      <c r="W29" s="236" t="str">
        <f t="shared" si="4"/>
        <v>West Sussex</v>
      </c>
      <c r="X29" s="227">
        <v>18</v>
      </c>
      <c r="Y29" s="300">
        <f t="shared" si="7"/>
        <v>395.50898203592817</v>
      </c>
      <c r="Z29" s="257" t="str">
        <f t="shared" si="8"/>
        <v>West Sussex</v>
      </c>
      <c r="AA29" s="288" t="s">
        <v>8</v>
      </c>
      <c r="AB29" s="276">
        <v>395.50898203592817</v>
      </c>
      <c r="AC29" s="257">
        <f t="shared" si="6"/>
        <v>16</v>
      </c>
      <c r="AD29" s="428" t="str">
        <f t="shared" si="5"/>
        <v>West Sussex</v>
      </c>
      <c r="AE29" s="413">
        <f>IF(H29&gt;0,Population!G29,0)</f>
        <v>167000</v>
      </c>
      <c r="AF29" s="27"/>
      <c r="AG29" s="27"/>
      <c r="AH29" s="27"/>
      <c r="AI29" s="27"/>
      <c r="AJ29" s="27"/>
    </row>
    <row r="30" spans="1:36" ht="11.25" customHeight="1" x14ac:dyDescent="0.2">
      <c r="A30" s="56"/>
      <c r="B30" s="288" t="s">
        <v>83</v>
      </c>
      <c r="C30" s="259"/>
      <c r="D30" s="274">
        <v>1089</v>
      </c>
      <c r="E30" s="274">
        <v>795</v>
      </c>
      <c r="F30" s="274">
        <v>1082</v>
      </c>
      <c r="G30" s="274">
        <v>1044</v>
      </c>
      <c r="H30" s="274">
        <v>1043</v>
      </c>
      <c r="I30" s="302">
        <f t="shared" si="0"/>
        <v>0.31194968553459118</v>
      </c>
      <c r="J30" s="275"/>
      <c r="K30" s="276">
        <f>D30/Population!C30*10000</f>
        <v>326.34102487264011</v>
      </c>
      <c r="L30" s="276">
        <f>E30/Population!D30*10000</f>
        <v>233.96115361977633</v>
      </c>
      <c r="M30" s="276">
        <f>F30/Population!E30*10000</f>
        <v>331.9018404907975</v>
      </c>
      <c r="N30" s="276">
        <f>G30/Population!F30*10000</f>
        <v>315.40785498489424</v>
      </c>
      <c r="O30" s="276">
        <f>IF(ISBLANK(H30),NA(),H30/Population!G30*10000)</f>
        <v>313.21321321321324</v>
      </c>
      <c r="P30" s="446">
        <f t="shared" si="3"/>
        <v>19</v>
      </c>
      <c r="Q30" s="277"/>
      <c r="R30" s="295">
        <v>9.1</v>
      </c>
      <c r="S30" s="278">
        <f t="shared" si="1"/>
        <v>495.51162999999997</v>
      </c>
      <c r="T30" s="279">
        <f t="shared" si="2"/>
        <v>-182.29841678678673</v>
      </c>
      <c r="U30" s="105"/>
      <c r="W30" s="236" t="str">
        <f t="shared" si="4"/>
        <v>Windsor &amp; Maidenhead</v>
      </c>
      <c r="X30" s="227">
        <v>19</v>
      </c>
      <c r="Y30" s="300">
        <f t="shared" si="7"/>
        <v>313.21321321321324</v>
      </c>
      <c r="Z30" s="257" t="str">
        <f t="shared" si="8"/>
        <v>Windsor &amp; Maidenhead</v>
      </c>
      <c r="AA30" s="288" t="s">
        <v>83</v>
      </c>
      <c r="AB30" s="276">
        <v>313.21321321321324</v>
      </c>
      <c r="AC30" s="257">
        <f t="shared" si="6"/>
        <v>19</v>
      </c>
      <c r="AD30" s="428" t="str">
        <f t="shared" si="5"/>
        <v>Windsor &amp; Maidenhead</v>
      </c>
      <c r="AE30" s="413">
        <f>IF(H30&gt;0,Population!G30,0)</f>
        <v>33300</v>
      </c>
      <c r="AF30" s="27"/>
      <c r="AG30" s="27"/>
      <c r="AH30" s="27"/>
      <c r="AI30" s="27"/>
      <c r="AJ30" s="27"/>
    </row>
    <row r="31" spans="1:36" ht="11.25" customHeight="1" x14ac:dyDescent="0.2">
      <c r="A31" s="56"/>
      <c r="B31" s="288" t="s">
        <v>21</v>
      </c>
      <c r="C31" s="259"/>
      <c r="D31" s="274">
        <v>1133</v>
      </c>
      <c r="E31" s="274">
        <v>1079</v>
      </c>
      <c r="F31" s="274">
        <v>1064</v>
      </c>
      <c r="G31" s="274">
        <v>1141</v>
      </c>
      <c r="H31" s="274">
        <v>1416</v>
      </c>
      <c r="I31" s="302">
        <f t="shared" si="0"/>
        <v>0.3123262279888786</v>
      </c>
      <c r="J31" s="275"/>
      <c r="K31" s="276">
        <f>D31/Population!C31*10000</f>
        <v>314.37291897891231</v>
      </c>
      <c r="L31" s="276">
        <f>E31/Population!D31*10000</f>
        <v>298.39601769911502</v>
      </c>
      <c r="M31" s="276">
        <f>F31/Population!E31*10000</f>
        <v>298.87640449438203</v>
      </c>
      <c r="N31" s="276">
        <f>G31/Population!F31*10000</f>
        <v>318.71508379888269</v>
      </c>
      <c r="O31" s="276">
        <f>IF(ISBLANK(H31),NA(),H31/Population!G31*10000)</f>
        <v>391.16022099447514</v>
      </c>
      <c r="P31" s="446">
        <f t="shared" si="3"/>
        <v>17</v>
      </c>
      <c r="Q31" s="277"/>
      <c r="R31" s="295">
        <v>6.6</v>
      </c>
      <c r="S31" s="278">
        <f t="shared" si="1"/>
        <v>480.81338</v>
      </c>
      <c r="T31" s="279">
        <f t="shared" si="2"/>
        <v>-89.653159005524856</v>
      </c>
      <c r="U31" s="105"/>
      <c r="W31" s="236" t="str">
        <f t="shared" si="4"/>
        <v>Wokingham</v>
      </c>
      <c r="X31" s="227">
        <v>20</v>
      </c>
      <c r="Y31" s="300">
        <f t="shared" si="7"/>
        <v>391.16022099447514</v>
      </c>
      <c r="Z31" s="257" t="str">
        <f t="shared" si="8"/>
        <v>Wokingham</v>
      </c>
      <c r="AA31" s="288" t="s">
        <v>21</v>
      </c>
      <c r="AB31" s="276">
        <v>391.16022099447514</v>
      </c>
      <c r="AC31" s="257">
        <f t="shared" si="6"/>
        <v>17</v>
      </c>
      <c r="AD31" s="428" t="str">
        <f t="shared" si="5"/>
        <v>Wokingham</v>
      </c>
      <c r="AE31" s="413">
        <f>IF(H31&gt;0,Population!G31,0)</f>
        <v>36200</v>
      </c>
      <c r="AF31" s="27"/>
      <c r="AG31" s="27"/>
      <c r="AH31" s="27"/>
      <c r="AI31" s="27"/>
      <c r="AJ31" s="27"/>
    </row>
    <row r="32" spans="1:36" ht="11.25" customHeight="1" x14ac:dyDescent="0.2">
      <c r="A32" s="56"/>
      <c r="B32" s="289" t="s">
        <v>119</v>
      </c>
      <c r="C32" s="259"/>
      <c r="D32" s="280">
        <v>85362</v>
      </c>
      <c r="E32" s="280">
        <v>98358</v>
      </c>
      <c r="F32" s="280">
        <v>101231</v>
      </c>
      <c r="G32" s="280">
        <v>96333</v>
      </c>
      <c r="H32" s="280">
        <f>SUM(H12:H15,H17:H31)</f>
        <v>102619</v>
      </c>
      <c r="I32" s="286">
        <f t="shared" si="0"/>
        <v>4.3321336342747922E-2</v>
      </c>
      <c r="J32" s="275"/>
      <c r="K32" s="281">
        <f>D32/Population!C32*10000</f>
        <v>470.26223005729395</v>
      </c>
      <c r="L32" s="281">
        <f>E32/Population!D32*10000</f>
        <v>538.56431035426817</v>
      </c>
      <c r="M32" s="281">
        <f>F32/Population!E32*10000</f>
        <v>544.01870163370597</v>
      </c>
      <c r="N32" s="281">
        <f>G32/Population!F32*10000</f>
        <v>514.43447612944567</v>
      </c>
      <c r="O32" s="281">
        <f>IF(ISBLANK(H32),NA(),H32/AE32*10000)</f>
        <v>543.82087970323266</v>
      </c>
      <c r="P32" s="292" t="s">
        <v>140</v>
      </c>
      <c r="Q32" s="277"/>
      <c r="R32" s="296">
        <v>15.1</v>
      </c>
      <c r="S32" s="282">
        <f t="shared" si="1"/>
        <v>530.78742999999997</v>
      </c>
      <c r="T32" s="283">
        <f t="shared" si="2"/>
        <v>13.033449703232691</v>
      </c>
      <c r="U32" s="105"/>
      <c r="W32" s="236" t="str">
        <f t="shared" si="4"/>
        <v>South East</v>
      </c>
      <c r="X32" s="231"/>
      <c r="Y32" s="231"/>
      <c r="Z32" s="231"/>
      <c r="AA32" s="231"/>
      <c r="AB32" s="231"/>
      <c r="AC32" s="231"/>
      <c r="AD32" s="428" t="str">
        <f t="shared" si="5"/>
        <v>South East</v>
      </c>
      <c r="AE32" s="413">
        <f>SUM(AE12:AE15,AE17:AE31)</f>
        <v>1887000</v>
      </c>
      <c r="AF32" s="27"/>
      <c r="AG32" s="27"/>
      <c r="AH32" s="27"/>
      <c r="AI32" s="27"/>
      <c r="AJ32" s="27"/>
    </row>
    <row r="33" spans="1:36" ht="11.25" customHeight="1" x14ac:dyDescent="0.2">
      <c r="A33" s="40"/>
      <c r="B33" s="290" t="s">
        <v>101</v>
      </c>
      <c r="C33" s="259"/>
      <c r="D33" s="284">
        <v>603700</v>
      </c>
      <c r="E33" s="284">
        <v>615000</v>
      </c>
      <c r="F33" s="284">
        <v>605100</v>
      </c>
      <c r="G33" s="284">
        <v>593500</v>
      </c>
      <c r="H33" s="284">
        <v>657800</v>
      </c>
      <c r="I33" s="287">
        <f t="shared" si="0"/>
        <v>6.9593495934959351E-2</v>
      </c>
      <c r="J33" s="275"/>
      <c r="K33" s="285">
        <f>D33/Population!C33*10000</f>
        <v>548.20518874349591</v>
      </c>
      <c r="L33" s="285">
        <f>E33/Population!D33*10000</f>
        <v>556.792873051225</v>
      </c>
      <c r="M33" s="285">
        <f>F33/Population!E33*10000</f>
        <v>533.56024266365694</v>
      </c>
      <c r="N33" s="285">
        <f>G33/Population!F33*10000</f>
        <v>520.7282298749725</v>
      </c>
      <c r="O33" s="285">
        <f>IF(ISBLANK(H33),NA(),H33/Population!G33*10000)</f>
        <v>573.05142478808943</v>
      </c>
      <c r="P33" s="293" t="s">
        <v>140</v>
      </c>
      <c r="Q33" s="277"/>
      <c r="R33" s="297">
        <v>21.8</v>
      </c>
      <c r="S33" s="263" t="s">
        <v>140</v>
      </c>
      <c r="T33" s="264" t="s">
        <v>140</v>
      </c>
      <c r="U33" s="105"/>
      <c r="W33" s="231"/>
      <c r="X33" s="231"/>
      <c r="Y33" s="231"/>
      <c r="Z33" s="231"/>
      <c r="AA33" s="231"/>
      <c r="AB33" s="231"/>
      <c r="AC33" s="231"/>
      <c r="AD33" s="27"/>
      <c r="AE33" s="27"/>
      <c r="AF33" s="27"/>
      <c r="AG33" s="27"/>
      <c r="AH33" s="27"/>
      <c r="AI33" s="27"/>
      <c r="AJ33" s="27"/>
    </row>
    <row r="34" spans="1:36"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31"/>
      <c r="AC34" s="231"/>
      <c r="AD34" s="27"/>
      <c r="AE34" s="27"/>
      <c r="AF34" s="27"/>
      <c r="AG34" s="27"/>
      <c r="AH34" s="27"/>
      <c r="AI34" s="27"/>
      <c r="AJ34" s="27"/>
    </row>
    <row r="35" spans="1:36" ht="11.25" customHeight="1" x14ac:dyDescent="0.2">
      <c r="A35" s="40"/>
      <c r="K35" s="98"/>
      <c r="L35" s="90"/>
      <c r="M35" s="90"/>
      <c r="N35" s="90"/>
      <c r="O35" s="90"/>
      <c r="P35" s="90"/>
      <c r="Q35" s="90"/>
      <c r="R35" s="90"/>
      <c r="S35" s="90"/>
      <c r="T35" s="90"/>
      <c r="U35" s="105"/>
      <c r="W35" s="230"/>
      <c r="X35" s="230"/>
      <c r="Y35" s="231"/>
      <c r="Z35" s="231"/>
      <c r="AA35" s="231"/>
      <c r="AB35" s="231"/>
      <c r="AC35" s="231"/>
      <c r="AD35" s="27"/>
      <c r="AE35" s="27"/>
      <c r="AF35" s="27"/>
      <c r="AG35" s="27"/>
      <c r="AH35" s="27"/>
      <c r="AI35" s="27"/>
      <c r="AJ35" s="27"/>
    </row>
    <row r="36" spans="1:36" ht="11.25" customHeight="1" x14ac:dyDescent="0.2">
      <c r="A36" s="40"/>
      <c r="K36" s="98"/>
      <c r="L36" s="90"/>
      <c r="M36" s="90"/>
      <c r="N36" s="90"/>
      <c r="O36" s="90"/>
      <c r="P36" s="90"/>
      <c r="Q36" s="90"/>
      <c r="R36" s="90"/>
      <c r="S36" s="90"/>
      <c r="T36" s="90"/>
      <c r="U36" s="105"/>
      <c r="W36" s="230"/>
      <c r="X36" s="722" t="s">
        <v>226</v>
      </c>
      <c r="Y36" s="723"/>
      <c r="Z36" s="233" t="s">
        <v>225</v>
      </c>
      <c r="AA36" s="231"/>
      <c r="AB36" s="231"/>
      <c r="AC36" s="231"/>
      <c r="AD36" s="27"/>
      <c r="AE36" s="27"/>
      <c r="AF36" s="27"/>
      <c r="AG36" s="27"/>
      <c r="AH36" s="27"/>
      <c r="AI36" s="27"/>
      <c r="AJ36" s="27"/>
    </row>
    <row r="37" spans="1:36" ht="11.25" customHeight="1" x14ac:dyDescent="0.2">
      <c r="A37" s="40"/>
      <c r="K37" s="98"/>
      <c r="L37" s="90"/>
      <c r="M37" s="90"/>
      <c r="N37" s="90"/>
      <c r="O37" s="90"/>
      <c r="P37" s="90"/>
      <c r="Q37" s="90"/>
      <c r="R37" s="90"/>
      <c r="S37" s="90"/>
      <c r="T37" s="90"/>
      <c r="U37" s="105"/>
      <c r="X37" s="233" t="s">
        <v>223</v>
      </c>
      <c r="Y37" s="233" t="s">
        <v>224</v>
      </c>
      <c r="Z37" s="233" t="s">
        <v>223</v>
      </c>
      <c r="AA37" s="233" t="s">
        <v>224</v>
      </c>
      <c r="AB37" s="231"/>
      <c r="AC37" s="231"/>
      <c r="AD37" s="27"/>
      <c r="AE37" s="27"/>
      <c r="AF37" s="27"/>
      <c r="AG37" s="27"/>
      <c r="AH37" s="27"/>
      <c r="AI37" s="27"/>
      <c r="AJ37" s="27"/>
    </row>
    <row r="38" spans="1:36" ht="11.25" customHeight="1" x14ac:dyDescent="0.2">
      <c r="A38" s="40"/>
      <c r="K38" s="98"/>
      <c r="L38" s="90"/>
      <c r="M38" s="90"/>
      <c r="N38" s="90"/>
      <c r="O38" s="90"/>
      <c r="P38" s="90"/>
      <c r="Q38" s="90"/>
      <c r="R38" s="90"/>
      <c r="S38" s="90"/>
      <c r="T38" s="90"/>
      <c r="U38" s="105"/>
      <c r="W38" s="257" t="s">
        <v>83</v>
      </c>
      <c r="X38" s="457">
        <v>0.61063464837049741</v>
      </c>
      <c r="Y38" s="457">
        <v>0.37912673056443025</v>
      </c>
      <c r="Z38" s="458" t="e">
        <f>#REF!-H30</f>
        <v>#REF!</v>
      </c>
      <c r="AA38" s="257">
        <v>2817</v>
      </c>
      <c r="AB38" s="231"/>
      <c r="AC38" s="231"/>
      <c r="AD38" s="27"/>
      <c r="AE38" s="27"/>
      <c r="AF38" s="27"/>
      <c r="AG38" s="27"/>
      <c r="AH38" s="27"/>
      <c r="AI38" s="27"/>
      <c r="AJ38" s="27"/>
    </row>
    <row r="39" spans="1:36" ht="11.25" customHeight="1" x14ac:dyDescent="0.2">
      <c r="A39" s="40"/>
      <c r="K39" s="98"/>
      <c r="L39" s="90"/>
      <c r="M39" s="90"/>
      <c r="N39" s="90"/>
      <c r="O39" s="90"/>
      <c r="P39" s="90"/>
      <c r="Q39" s="90"/>
      <c r="R39" s="90"/>
      <c r="S39" s="90"/>
      <c r="T39" s="90"/>
      <c r="U39" s="105"/>
      <c r="W39" s="257" t="s">
        <v>119</v>
      </c>
      <c r="X39" s="457">
        <v>0.31936380303200373</v>
      </c>
      <c r="Y39" s="457">
        <v>0.31820785250707473</v>
      </c>
      <c r="Z39" s="257">
        <v>293316</v>
      </c>
      <c r="AA39" s="257">
        <v>295065</v>
      </c>
      <c r="AB39" s="231"/>
      <c r="AC39" s="231"/>
      <c r="AD39" s="27"/>
      <c r="AE39" s="27"/>
      <c r="AF39" s="27"/>
      <c r="AG39" s="27"/>
      <c r="AH39" s="27"/>
      <c r="AI39" s="27"/>
      <c r="AJ39" s="27"/>
    </row>
    <row r="40" spans="1:36" ht="11.25" customHeight="1" x14ac:dyDescent="0.2">
      <c r="A40" s="40"/>
      <c r="K40" s="98"/>
      <c r="L40" s="102"/>
      <c r="M40" s="102"/>
      <c r="N40" s="102"/>
      <c r="O40" s="102"/>
      <c r="P40" s="102"/>
      <c r="Q40" s="90"/>
      <c r="R40" s="90"/>
      <c r="S40" s="90"/>
      <c r="T40" s="90"/>
      <c r="U40" s="105"/>
      <c r="X40" s="229"/>
    </row>
    <row r="41" spans="1:36" ht="11.25" customHeight="1" x14ac:dyDescent="0.2">
      <c r="A41" s="40"/>
      <c r="K41" s="98"/>
      <c r="L41" s="102"/>
      <c r="M41" s="102"/>
      <c r="N41" s="102"/>
      <c r="O41" s="102"/>
      <c r="P41" s="102"/>
      <c r="Q41" s="90"/>
      <c r="R41" s="90"/>
      <c r="S41" s="90"/>
      <c r="T41" s="90"/>
      <c r="U41" s="105"/>
      <c r="X41" s="229"/>
    </row>
    <row r="42" spans="1:36"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6"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6"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6" ht="15" customHeight="1" x14ac:dyDescent="0.2">
      <c r="L45" s="28"/>
      <c r="M45" s="28"/>
      <c r="N45" s="28"/>
      <c r="O45" s="28"/>
      <c r="P45" s="28"/>
      <c r="Q45" s="28"/>
      <c r="R45" s="28"/>
      <c r="S45" s="28"/>
      <c r="T45" s="28"/>
      <c r="X45" s="229"/>
    </row>
    <row r="46" spans="1:36"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6" ht="11.25" customHeight="1" x14ac:dyDescent="0.2">
      <c r="Q47" s="28"/>
      <c r="R47" s="28"/>
      <c r="S47" s="28"/>
      <c r="T47" s="28"/>
      <c r="X47" s="229"/>
    </row>
    <row r="48" spans="1:36" ht="21" customHeight="1" thickBot="1" x14ac:dyDescent="0.25">
      <c r="X48" s="229"/>
    </row>
    <row r="49" spans="1:36"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6"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6" s="30" customFormat="1" ht="11.25" customHeight="1" x14ac:dyDescent="0.2">
      <c r="A51" s="42"/>
      <c r="B51" s="724"/>
      <c r="C51" s="724"/>
      <c r="D51" s="725"/>
      <c r="E51" s="725"/>
      <c r="F51" s="725"/>
      <c r="G51" s="725"/>
      <c r="H51" s="725"/>
      <c r="I51" s="267"/>
      <c r="J51" s="255"/>
      <c r="K51" s="131"/>
      <c r="L51" s="90"/>
      <c r="M51" s="90"/>
      <c r="N51" s="90"/>
      <c r="O51" s="90"/>
      <c r="P51" s="90"/>
      <c r="Q51" s="90"/>
      <c r="R51" s="90"/>
      <c r="S51" s="90"/>
      <c r="T51" s="90"/>
      <c r="U51" s="103"/>
      <c r="V51" s="299"/>
      <c r="W51" s="228"/>
      <c r="X51" s="229"/>
      <c r="Y51" s="228"/>
      <c r="Z51" s="228"/>
      <c r="AA51" s="228"/>
      <c r="AB51" s="228"/>
      <c r="AC51" s="228"/>
      <c r="AD51" s="32"/>
      <c r="AE51" s="32"/>
      <c r="AF51" s="32"/>
      <c r="AG51" s="32"/>
      <c r="AH51" s="32"/>
      <c r="AI51" s="26"/>
      <c r="AJ51" s="29"/>
    </row>
    <row r="52" spans="1:36" ht="21" customHeight="1" x14ac:dyDescent="0.2">
      <c r="A52" s="40"/>
      <c r="B52" s="725"/>
      <c r="C52" s="725"/>
      <c r="D52" s="725"/>
      <c r="E52" s="725"/>
      <c r="F52" s="725"/>
      <c r="G52" s="725"/>
      <c r="H52" s="725"/>
      <c r="I52" s="267"/>
      <c r="J52" s="255"/>
      <c r="K52" s="98"/>
      <c r="L52" s="102"/>
      <c r="M52" s="102"/>
      <c r="N52" s="102"/>
      <c r="O52" s="102"/>
      <c r="P52" s="102"/>
      <c r="Q52" s="90"/>
      <c r="R52" s="90"/>
      <c r="S52" s="90"/>
      <c r="T52" s="90"/>
      <c r="U52" s="105"/>
      <c r="X52" s="229"/>
    </row>
    <row r="53" spans="1:36" ht="11.25" customHeight="1" x14ac:dyDescent="0.2">
      <c r="A53" s="40"/>
      <c r="B53" s="696"/>
      <c r="C53" s="696"/>
      <c r="D53" s="697"/>
      <c r="E53" s="697"/>
      <c r="F53" s="697"/>
      <c r="G53" s="697"/>
      <c r="H53" s="697"/>
      <c r="I53" s="268"/>
      <c r="J53" s="256"/>
      <c r="K53" s="98"/>
      <c r="L53" s="102"/>
      <c r="M53" s="102"/>
      <c r="N53" s="102"/>
      <c r="O53" s="102"/>
      <c r="P53" s="102"/>
      <c r="Q53" s="90"/>
      <c r="R53" s="90"/>
      <c r="S53" s="90"/>
      <c r="T53" s="90"/>
      <c r="U53" s="105"/>
    </row>
    <row r="54" spans="1:36"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6"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6"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6"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6"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6"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6"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6"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6"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6"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6"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W67" s="180"/>
      <c r="X67" s="180"/>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6" ht="11.25" customHeight="1" x14ac:dyDescent="0.2">
      <c r="A81" s="40"/>
      <c r="K81" s="98"/>
      <c r="L81" s="90"/>
      <c r="M81" s="90"/>
      <c r="N81" s="90"/>
      <c r="O81" s="90"/>
      <c r="P81" s="90"/>
      <c r="Q81" s="90"/>
      <c r="R81" s="90"/>
      <c r="S81" s="90"/>
      <c r="T81" s="90"/>
      <c r="U81" s="105"/>
      <c r="X81" s="233" t="s">
        <v>92</v>
      </c>
      <c r="Y81" s="233" t="s">
        <v>93</v>
      </c>
    </row>
    <row r="82" spans="1:36" ht="11.25" customHeight="1" x14ac:dyDescent="0.2">
      <c r="A82" s="40"/>
      <c r="K82" s="98"/>
      <c r="L82" s="90"/>
      <c r="M82" s="90"/>
      <c r="N82" s="90"/>
      <c r="O82" s="90"/>
      <c r="P82" s="90"/>
      <c r="Q82" s="90"/>
      <c r="R82" s="90"/>
      <c r="S82" s="90"/>
      <c r="T82" s="90"/>
      <c r="U82" s="105"/>
      <c r="W82" s="237" t="str">
        <f>L84</f>
        <v>National Trend 2014</v>
      </c>
      <c r="X82" s="694">
        <v>5.8792999999999997</v>
      </c>
      <c r="Y82" s="694">
        <v>442.01</v>
      </c>
      <c r="Z82" s="245">
        <v>0</v>
      </c>
      <c r="AA82" s="245">
        <f>(Z82*X82)+Y82</f>
        <v>442.01</v>
      </c>
    </row>
    <row r="83" spans="1:36" ht="11.25" customHeight="1" x14ac:dyDescent="0.2">
      <c r="A83" s="40"/>
      <c r="K83" s="98"/>
      <c r="L83" s="90"/>
      <c r="M83" s="90"/>
      <c r="N83" s="90"/>
      <c r="O83" s="90"/>
      <c r="P83" s="90"/>
      <c r="Q83" s="90"/>
      <c r="R83" s="90"/>
      <c r="S83" s="90"/>
      <c r="T83" s="90"/>
      <c r="U83" s="105"/>
      <c r="W83" s="238" t="str">
        <f>"y = "&amp;X82&amp;"x + "&amp;Y82</f>
        <v>y = 5.8793x + 442.01</v>
      </c>
      <c r="X83" s="695"/>
      <c r="Y83" s="695"/>
      <c r="Z83" s="246">
        <v>40</v>
      </c>
      <c r="AA83" s="245">
        <f>(Z83*X82)+Y82</f>
        <v>677.18200000000002</v>
      </c>
    </row>
    <row r="84" spans="1:36" ht="11.25" customHeight="1" x14ac:dyDescent="0.2">
      <c r="A84" s="40"/>
      <c r="K84" s="74"/>
      <c r="L84" s="720" t="s">
        <v>245</v>
      </c>
      <c r="M84" s="721"/>
      <c r="N84" s="721"/>
      <c r="O84" s="721"/>
      <c r="P84" s="301"/>
      <c r="Q84" s="720" t="s">
        <v>216</v>
      </c>
      <c r="R84" s="731"/>
      <c r="S84" s="731"/>
      <c r="T84" s="731"/>
      <c r="U84" s="105"/>
      <c r="W84" s="237" t="str">
        <f>Q84</f>
        <v>South East LA Trend 2014</v>
      </c>
      <c r="X84" s="692">
        <v>14.007</v>
      </c>
      <c r="Y84" s="692">
        <v>311.58999999999997</v>
      </c>
      <c r="Z84" s="245">
        <v>0</v>
      </c>
      <c r="AA84" s="245">
        <f>(Z84*X84)+Y84</f>
        <v>311.58999999999997</v>
      </c>
    </row>
    <row r="85" spans="1:36" ht="11.25" customHeight="1" x14ac:dyDescent="0.2">
      <c r="A85" s="40"/>
      <c r="K85" s="266"/>
      <c r="L85" s="732" t="str">
        <f>Y5</f>
        <v>Selected LA- (none)</v>
      </c>
      <c r="M85" s="721"/>
      <c r="N85" s="721"/>
      <c r="O85" s="721"/>
      <c r="P85" s="721"/>
      <c r="Q85" s="721"/>
      <c r="R85" s="721"/>
      <c r="S85" s="721"/>
      <c r="T85" s="721"/>
      <c r="U85" s="105"/>
      <c r="W85" s="238" t="str">
        <f>"y = "&amp;X84&amp;"x + "&amp;Y84</f>
        <v>y = 14.007x + 311.59</v>
      </c>
      <c r="X85" s="698"/>
      <c r="Y85" s="698"/>
      <c r="Z85" s="246">
        <v>40</v>
      </c>
      <c r="AA85" s="245">
        <f>(Z85*X84)+Y84</f>
        <v>871.86999999999989</v>
      </c>
    </row>
    <row r="86" spans="1:36"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6"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6"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6" ht="15" customHeight="1" x14ac:dyDescent="0.2">
      <c r="L89" s="28"/>
      <c r="M89" s="28"/>
      <c r="N89" s="28"/>
      <c r="O89" s="28"/>
      <c r="P89" s="28"/>
      <c r="Q89" s="28"/>
      <c r="R89" s="28"/>
      <c r="S89" s="28"/>
      <c r="T89" s="28"/>
      <c r="X89" s="229"/>
    </row>
    <row r="90" spans="1:36"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6" ht="11.25" customHeight="1" x14ac:dyDescent="0.2">
      <c r="Q91" s="28"/>
      <c r="R91" s="28"/>
      <c r="S91" s="28"/>
      <c r="T91" s="28"/>
      <c r="X91" s="229"/>
    </row>
    <row r="92" spans="1:36" ht="21" customHeight="1" thickBot="1" x14ac:dyDescent="0.25">
      <c r="X92" s="229"/>
    </row>
    <row r="93" spans="1:36"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6" ht="7.5" customHeight="1" x14ac:dyDescent="0.2">
      <c r="A94" s="40"/>
      <c r="B94" s="28"/>
      <c r="C94" s="28"/>
      <c r="D94" s="28"/>
      <c r="E94" s="28"/>
      <c r="F94" s="28"/>
      <c r="G94" s="28"/>
      <c r="H94" s="28"/>
      <c r="I94" s="28"/>
      <c r="J94" s="28"/>
      <c r="K94" s="3"/>
      <c r="L94" s="8"/>
      <c r="M94" s="8"/>
      <c r="N94" s="8"/>
      <c r="O94" s="8"/>
      <c r="P94" s="8"/>
      <c r="Q94" s="29"/>
      <c r="R94" s="29"/>
      <c r="S94" s="29"/>
      <c r="T94" s="83"/>
      <c r="U94" s="41"/>
      <c r="X94" s="229"/>
    </row>
    <row r="95" spans="1:36" s="30" customFormat="1" ht="11.25" customHeight="1" x14ac:dyDescent="0.2">
      <c r="A95" s="42"/>
      <c r="B95" s="729"/>
      <c r="C95" s="729"/>
      <c r="D95" s="635"/>
      <c r="E95" s="635"/>
      <c r="F95" s="635"/>
      <c r="G95" s="635"/>
      <c r="H95" s="635"/>
      <c r="I95" s="265"/>
      <c r="J95" s="252"/>
      <c r="K95" s="5"/>
      <c r="L95" s="28"/>
      <c r="M95" s="28"/>
      <c r="N95" s="28"/>
      <c r="O95" s="28"/>
      <c r="P95" s="28"/>
      <c r="Q95" s="28"/>
      <c r="R95" s="28"/>
      <c r="S95" s="28"/>
      <c r="T95" s="28"/>
      <c r="U95" s="43"/>
      <c r="V95" s="26"/>
      <c r="W95" s="228"/>
      <c r="X95" s="229"/>
      <c r="Y95" s="228"/>
      <c r="Z95" s="228"/>
      <c r="AA95" s="228"/>
      <c r="AB95" s="228"/>
      <c r="AC95" s="228"/>
      <c r="AD95" s="32"/>
      <c r="AE95" s="32"/>
      <c r="AF95" s="32"/>
      <c r="AG95" s="32"/>
      <c r="AH95" s="32"/>
      <c r="AI95" s="26"/>
      <c r="AJ95" s="29"/>
    </row>
    <row r="96" spans="1:36" ht="21" customHeight="1" x14ac:dyDescent="0.2">
      <c r="A96" s="40"/>
      <c r="B96" s="635"/>
      <c r="C96" s="635"/>
      <c r="D96" s="635"/>
      <c r="E96" s="635"/>
      <c r="F96" s="635"/>
      <c r="G96" s="635"/>
      <c r="H96" s="635"/>
      <c r="I96" s="265"/>
      <c r="J96" s="252"/>
      <c r="K96" s="3"/>
      <c r="L96" s="29"/>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29"/>
      <c r="N97" s="29"/>
      <c r="O97" s="29"/>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29"/>
      <c r="N98" s="29"/>
      <c r="O98" s="29"/>
      <c r="P98" s="83"/>
      <c r="Q98" s="28"/>
      <c r="R98" s="28"/>
      <c r="S98" s="28"/>
      <c r="T98" s="28"/>
      <c r="U98" s="41"/>
      <c r="W98" s="235" t="str">
        <f t="shared" ref="W98:W119" si="9">IF(W12=$X$5,I12,"")</f>
        <v/>
      </c>
      <c r="X98" s="236" t="e">
        <f t="shared" ref="X98:X119" si="10">IF($B12=$X$5,T12,#N/A)</f>
        <v>#N/A</v>
      </c>
    </row>
    <row r="99" spans="1:24" ht="11.25" customHeight="1" x14ac:dyDescent="0.2">
      <c r="A99" s="56"/>
      <c r="B99" s="178"/>
      <c r="C99" s="178"/>
      <c r="D99" s="635"/>
      <c r="E99" s="635"/>
      <c r="F99" s="178"/>
      <c r="G99" s="178"/>
      <c r="H99" s="178"/>
      <c r="I99" s="178"/>
      <c r="J99" s="178"/>
      <c r="K99" s="3"/>
      <c r="L99" s="83"/>
      <c r="M99" s="29"/>
      <c r="N99" s="29"/>
      <c r="O99" s="29"/>
      <c r="P99" s="83"/>
      <c r="Q99" s="28"/>
      <c r="R99" s="28"/>
      <c r="S99" s="28"/>
      <c r="T99" s="28"/>
      <c r="U99" s="41"/>
      <c r="W99" s="235" t="str">
        <f t="shared" si="9"/>
        <v/>
      </c>
      <c r="X99" s="236" t="e">
        <f t="shared" si="10"/>
        <v>#N/A</v>
      </c>
    </row>
    <row r="100" spans="1:24" ht="11.25" customHeight="1" x14ac:dyDescent="0.2">
      <c r="A100" s="56"/>
      <c r="B100" s="218"/>
      <c r="C100" s="218"/>
      <c r="D100" s="178"/>
      <c r="E100" s="178"/>
      <c r="F100" s="178"/>
      <c r="G100" s="178"/>
      <c r="H100" s="178"/>
      <c r="I100" s="178"/>
      <c r="J100" s="178"/>
      <c r="K100" s="3"/>
      <c r="L100" s="83"/>
      <c r="M100" s="29"/>
      <c r="N100" s="29"/>
      <c r="O100" s="29"/>
      <c r="P100" s="83"/>
      <c r="Q100" s="28"/>
      <c r="R100" s="28"/>
      <c r="S100" s="28"/>
      <c r="T100" s="28"/>
      <c r="U100" s="41"/>
      <c r="W100" s="235" t="str">
        <f t="shared" si="9"/>
        <v/>
      </c>
      <c r="X100" s="236" t="e">
        <f t="shared" si="10"/>
        <v>#N/A</v>
      </c>
    </row>
    <row r="101" spans="1:24" ht="11.25" customHeight="1" x14ac:dyDescent="0.2">
      <c r="A101" s="56"/>
      <c r="B101" s="218"/>
      <c r="C101" s="218"/>
      <c r="D101" s="178"/>
      <c r="E101" s="178"/>
      <c r="F101" s="178"/>
      <c r="G101" s="178"/>
      <c r="H101" s="178"/>
      <c r="I101" s="178"/>
      <c r="J101" s="178"/>
      <c r="K101" s="3"/>
      <c r="L101" s="83"/>
      <c r="M101" s="29"/>
      <c r="N101" s="29"/>
      <c r="O101" s="29"/>
      <c r="P101" s="83"/>
      <c r="Q101" s="28"/>
      <c r="R101" s="28"/>
      <c r="S101" s="28"/>
      <c r="T101" s="28"/>
      <c r="U101" s="41"/>
      <c r="W101" s="235" t="str">
        <f t="shared" si="9"/>
        <v/>
      </c>
      <c r="X101" s="236" t="e">
        <f t="shared" si="10"/>
        <v>#N/A</v>
      </c>
    </row>
    <row r="102" spans="1:24" ht="11.25" customHeight="1" x14ac:dyDescent="0.2">
      <c r="A102" s="56"/>
      <c r="B102" s="218"/>
      <c r="C102" s="218"/>
      <c r="D102" s="178"/>
      <c r="E102" s="178"/>
      <c r="F102" s="178"/>
      <c r="G102" s="178"/>
      <c r="H102" s="178"/>
      <c r="I102" s="178"/>
      <c r="J102" s="178"/>
      <c r="K102" s="3"/>
      <c r="L102" s="83"/>
      <c r="M102" s="29"/>
      <c r="N102" s="29"/>
      <c r="O102" s="29"/>
      <c r="P102" s="83"/>
      <c r="Q102" s="28"/>
      <c r="R102" s="28"/>
      <c r="S102" s="28"/>
      <c r="T102" s="28"/>
      <c r="U102" s="41"/>
      <c r="W102" s="235" t="str">
        <f t="shared" si="9"/>
        <v/>
      </c>
      <c r="X102" s="236" t="e">
        <f t="shared" si="10"/>
        <v>#N/A</v>
      </c>
    </row>
    <row r="103" spans="1:24" ht="11.25" customHeight="1" x14ac:dyDescent="0.2">
      <c r="A103" s="56"/>
      <c r="B103" s="218"/>
      <c r="C103" s="218"/>
      <c r="D103" s="178"/>
      <c r="E103" s="178"/>
      <c r="F103" s="178"/>
      <c r="G103" s="178"/>
      <c r="H103" s="178"/>
      <c r="I103" s="178"/>
      <c r="J103" s="178"/>
      <c r="K103" s="3"/>
      <c r="L103" s="83"/>
      <c r="M103" s="29"/>
      <c r="N103" s="29"/>
      <c r="O103" s="29"/>
      <c r="P103" s="83"/>
      <c r="Q103" s="28"/>
      <c r="R103" s="28"/>
      <c r="S103" s="28"/>
      <c r="T103" s="28"/>
      <c r="U103" s="41"/>
      <c r="W103" s="235" t="str">
        <f t="shared" si="9"/>
        <v/>
      </c>
      <c r="X103" s="236" t="e">
        <f t="shared" si="10"/>
        <v>#N/A</v>
      </c>
    </row>
    <row r="104" spans="1:24" ht="11.25" customHeight="1" x14ac:dyDescent="0.2">
      <c r="A104" s="56"/>
      <c r="B104" s="218"/>
      <c r="C104" s="218"/>
      <c r="D104" s="178"/>
      <c r="E104" s="178"/>
      <c r="F104" s="178"/>
      <c r="G104" s="178"/>
      <c r="H104" s="178"/>
      <c r="I104" s="178"/>
      <c r="J104" s="178"/>
      <c r="K104" s="3"/>
      <c r="L104" s="83"/>
      <c r="M104" s="29"/>
      <c r="N104" s="29"/>
      <c r="O104" s="29"/>
      <c r="P104" s="83"/>
      <c r="Q104" s="28"/>
      <c r="R104" s="28"/>
      <c r="S104" s="28"/>
      <c r="T104" s="28"/>
      <c r="U104" s="41"/>
      <c r="W104" s="235" t="str">
        <f t="shared" si="9"/>
        <v/>
      </c>
      <c r="X104" s="236" t="e">
        <f t="shared" si="10"/>
        <v>#N/A</v>
      </c>
    </row>
    <row r="105" spans="1:24" ht="11.25" customHeight="1" x14ac:dyDescent="0.2">
      <c r="A105" s="56"/>
      <c r="B105" s="218"/>
      <c r="C105" s="218"/>
      <c r="D105" s="178"/>
      <c r="E105" s="178"/>
      <c r="F105" s="178"/>
      <c r="G105" s="178"/>
      <c r="H105" s="178"/>
      <c r="I105" s="178"/>
      <c r="J105" s="178"/>
      <c r="K105" s="3"/>
      <c r="L105" s="83"/>
      <c r="M105" s="29"/>
      <c r="N105" s="29"/>
      <c r="O105" s="29"/>
      <c r="P105" s="83"/>
      <c r="Q105" s="28"/>
      <c r="R105" s="28"/>
      <c r="S105" s="28"/>
      <c r="T105" s="28"/>
      <c r="U105" s="41"/>
      <c r="W105" s="235" t="str">
        <f t="shared" si="9"/>
        <v/>
      </c>
      <c r="X105" s="236" t="e">
        <f t="shared" si="10"/>
        <v>#N/A</v>
      </c>
    </row>
    <row r="106" spans="1:24" ht="11.25" customHeight="1" x14ac:dyDescent="0.2">
      <c r="A106" s="56"/>
      <c r="B106" s="218"/>
      <c r="C106" s="218"/>
      <c r="D106" s="178"/>
      <c r="E106" s="178"/>
      <c r="F106" s="178"/>
      <c r="G106" s="178"/>
      <c r="H106" s="178"/>
      <c r="I106" s="178"/>
      <c r="J106" s="178"/>
      <c r="K106" s="3"/>
      <c r="L106" s="83"/>
      <c r="M106" s="29"/>
      <c r="N106" s="29"/>
      <c r="O106" s="29"/>
      <c r="P106" s="83"/>
      <c r="Q106" s="28"/>
      <c r="R106" s="28"/>
      <c r="S106" s="28"/>
      <c r="T106" s="28"/>
      <c r="U106" s="41"/>
      <c r="W106" s="235" t="str">
        <f t="shared" si="9"/>
        <v/>
      </c>
      <c r="X106" s="236" t="e">
        <f t="shared" si="10"/>
        <v>#N/A</v>
      </c>
    </row>
    <row r="107" spans="1:24" ht="11.25" customHeight="1" x14ac:dyDescent="0.2">
      <c r="A107" s="56"/>
      <c r="B107" s="218"/>
      <c r="C107" s="218"/>
      <c r="D107" s="178"/>
      <c r="E107" s="178"/>
      <c r="F107" s="178"/>
      <c r="G107" s="178"/>
      <c r="H107" s="178"/>
      <c r="I107" s="178"/>
      <c r="J107" s="178"/>
      <c r="K107" s="3"/>
      <c r="L107" s="83"/>
      <c r="M107" s="29"/>
      <c r="N107" s="29"/>
      <c r="O107" s="29"/>
      <c r="P107" s="83"/>
      <c r="Q107" s="28"/>
      <c r="R107" s="28"/>
      <c r="S107" s="28"/>
      <c r="T107" s="28"/>
      <c r="U107" s="41"/>
      <c r="W107" s="235" t="str">
        <f t="shared" si="9"/>
        <v/>
      </c>
      <c r="X107" s="236" t="e">
        <f t="shared" si="10"/>
        <v>#N/A</v>
      </c>
    </row>
    <row r="108" spans="1:24" ht="11.25" customHeight="1" x14ac:dyDescent="0.2">
      <c r="A108" s="56"/>
      <c r="B108" s="218"/>
      <c r="C108" s="218"/>
      <c r="D108" s="178"/>
      <c r="E108" s="178"/>
      <c r="F108" s="178"/>
      <c r="G108" s="178"/>
      <c r="H108" s="178"/>
      <c r="I108" s="178"/>
      <c r="J108" s="178"/>
      <c r="K108" s="3"/>
      <c r="L108" s="83"/>
      <c r="M108" s="29"/>
      <c r="N108" s="29"/>
      <c r="O108" s="29"/>
      <c r="P108" s="83"/>
      <c r="Q108" s="28"/>
      <c r="R108" s="28"/>
      <c r="S108" s="28"/>
      <c r="T108" s="28"/>
      <c r="U108" s="41"/>
      <c r="W108" s="235" t="str">
        <f t="shared" si="9"/>
        <v/>
      </c>
      <c r="X108" s="236" t="e">
        <f t="shared" si="10"/>
        <v>#N/A</v>
      </c>
    </row>
    <row r="109" spans="1:24" ht="11.25" customHeight="1" x14ac:dyDescent="0.2">
      <c r="A109" s="56"/>
      <c r="B109" s="218"/>
      <c r="C109" s="218"/>
      <c r="D109" s="178"/>
      <c r="E109" s="178"/>
      <c r="F109" s="178"/>
      <c r="G109" s="178"/>
      <c r="H109" s="178"/>
      <c r="I109" s="178"/>
      <c r="J109" s="178"/>
      <c r="K109" s="3"/>
      <c r="L109" s="83"/>
      <c r="M109" s="29"/>
      <c r="N109" s="29"/>
      <c r="O109" s="29"/>
      <c r="P109" s="83"/>
      <c r="Q109" s="28"/>
      <c r="R109" s="28"/>
      <c r="S109" s="28"/>
      <c r="T109" s="28"/>
      <c r="U109" s="41"/>
      <c r="W109" s="235" t="str">
        <f t="shared" si="9"/>
        <v/>
      </c>
      <c r="X109" s="236" t="e">
        <f t="shared" si="10"/>
        <v>#N/A</v>
      </c>
    </row>
    <row r="110" spans="1:24" ht="11.25" customHeight="1" x14ac:dyDescent="0.2">
      <c r="A110" s="56"/>
      <c r="B110" s="218"/>
      <c r="C110" s="218"/>
      <c r="D110" s="178"/>
      <c r="E110" s="178"/>
      <c r="F110" s="178"/>
      <c r="G110" s="178"/>
      <c r="H110" s="178"/>
      <c r="I110" s="178"/>
      <c r="J110" s="178"/>
      <c r="K110" s="3"/>
      <c r="L110" s="83"/>
      <c r="M110" s="29"/>
      <c r="N110" s="29"/>
      <c r="O110" s="29"/>
      <c r="P110" s="83"/>
      <c r="Q110" s="28"/>
      <c r="R110" s="28"/>
      <c r="S110" s="28"/>
      <c r="T110" s="28"/>
      <c r="U110" s="41"/>
      <c r="W110" s="235" t="str">
        <f t="shared" si="9"/>
        <v/>
      </c>
      <c r="X110" s="236" t="e">
        <f t="shared" si="10"/>
        <v>#N/A</v>
      </c>
    </row>
    <row r="111" spans="1:24" ht="11.25" customHeight="1" x14ac:dyDescent="0.2">
      <c r="A111" s="56"/>
      <c r="B111" s="218"/>
      <c r="C111" s="218"/>
      <c r="D111" s="178"/>
      <c r="E111" s="178"/>
      <c r="F111" s="178"/>
      <c r="G111" s="178"/>
      <c r="H111" s="178"/>
      <c r="I111" s="178"/>
      <c r="J111" s="178"/>
      <c r="K111" s="3"/>
      <c r="L111" s="83"/>
      <c r="M111" s="29"/>
      <c r="N111" s="29"/>
      <c r="O111" s="29"/>
      <c r="P111" s="83"/>
      <c r="Q111" s="28"/>
      <c r="R111" s="28"/>
      <c r="S111" s="28"/>
      <c r="T111" s="28"/>
      <c r="U111" s="41"/>
      <c r="W111" s="235" t="str">
        <f t="shared" si="9"/>
        <v/>
      </c>
      <c r="X111" s="236" t="e">
        <f t="shared" si="10"/>
        <v>#N/A</v>
      </c>
    </row>
    <row r="112" spans="1:24" ht="11.25" customHeight="1" x14ac:dyDescent="0.2">
      <c r="A112" s="56"/>
      <c r="B112" s="218"/>
      <c r="C112" s="218"/>
      <c r="D112" s="178"/>
      <c r="E112" s="178"/>
      <c r="F112" s="178"/>
      <c r="G112" s="178"/>
      <c r="H112" s="178"/>
      <c r="I112" s="178"/>
      <c r="J112" s="178"/>
      <c r="K112" s="3"/>
      <c r="L112" s="83"/>
      <c r="M112" s="29"/>
      <c r="N112" s="29"/>
      <c r="O112" s="29"/>
      <c r="P112" s="83"/>
      <c r="Q112" s="28"/>
      <c r="R112" s="28"/>
      <c r="S112" s="28"/>
      <c r="T112" s="28"/>
      <c r="U112" s="41"/>
      <c r="W112" s="235" t="str">
        <f t="shared" si="9"/>
        <v/>
      </c>
      <c r="X112" s="236" t="e">
        <f t="shared" si="10"/>
        <v>#N/A</v>
      </c>
    </row>
    <row r="113" spans="1:36" ht="11.25" customHeight="1" x14ac:dyDescent="0.2">
      <c r="A113" s="56"/>
      <c r="B113" s="218"/>
      <c r="C113" s="218"/>
      <c r="D113" s="178"/>
      <c r="E113" s="178"/>
      <c r="F113" s="178"/>
      <c r="G113" s="178"/>
      <c r="H113" s="178"/>
      <c r="I113" s="178"/>
      <c r="J113" s="178"/>
      <c r="K113" s="3"/>
      <c r="L113" s="83"/>
      <c r="M113" s="29"/>
      <c r="N113" s="29"/>
      <c r="O113" s="29"/>
      <c r="P113" s="83"/>
      <c r="Q113" s="28"/>
      <c r="R113" s="28"/>
      <c r="S113" s="28"/>
      <c r="T113" s="28"/>
      <c r="U113" s="41"/>
      <c r="W113" s="235" t="str">
        <f t="shared" si="9"/>
        <v/>
      </c>
      <c r="X113" s="236" t="e">
        <f t="shared" si="10"/>
        <v>#N/A</v>
      </c>
    </row>
    <row r="114" spans="1:36" ht="11.25" customHeight="1" x14ac:dyDescent="0.2">
      <c r="A114" s="56"/>
      <c r="B114" s="218"/>
      <c r="C114" s="218"/>
      <c r="D114" s="178"/>
      <c r="E114" s="178"/>
      <c r="F114" s="178"/>
      <c r="G114" s="178"/>
      <c r="H114" s="178"/>
      <c r="I114" s="178"/>
      <c r="J114" s="178"/>
      <c r="K114" s="3"/>
      <c r="L114" s="83"/>
      <c r="M114" s="29"/>
      <c r="N114" s="29"/>
      <c r="O114" s="29"/>
      <c r="P114" s="83"/>
      <c r="Q114" s="28"/>
      <c r="R114" s="28"/>
      <c r="S114" s="28"/>
      <c r="T114" s="28"/>
      <c r="U114" s="41"/>
      <c r="W114" s="235" t="str">
        <f t="shared" si="9"/>
        <v/>
      </c>
      <c r="X114" s="236" t="e">
        <f t="shared" si="10"/>
        <v>#N/A</v>
      </c>
    </row>
    <row r="115" spans="1:36"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9"/>
        <v/>
      </c>
      <c r="X115" s="236" t="e">
        <f t="shared" si="10"/>
        <v>#N/A</v>
      </c>
    </row>
    <row r="116" spans="1:36"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9"/>
        <v/>
      </c>
      <c r="X116" s="236" t="e">
        <f t="shared" si="10"/>
        <v>#N/A</v>
      </c>
    </row>
    <row r="117" spans="1:36"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9"/>
        <v/>
      </c>
      <c r="X117" s="236" t="e">
        <f t="shared" si="10"/>
        <v>#N/A</v>
      </c>
    </row>
    <row r="118" spans="1:36"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9"/>
        <v/>
      </c>
      <c r="X118" s="236" t="e">
        <f t="shared" si="10"/>
        <v>#N/A</v>
      </c>
    </row>
    <row r="119" spans="1:36"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9"/>
        <v/>
      </c>
      <c r="X119" s="236" t="e">
        <f t="shared" si="10"/>
        <v>#N/A</v>
      </c>
    </row>
    <row r="120" spans="1:36"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6"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6"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F122" s="25"/>
      <c r="AG122" s="28"/>
      <c r="AH122" s="27"/>
      <c r="AI122" s="27"/>
      <c r="AJ122" s="27"/>
    </row>
    <row r="123" spans="1:36"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F123" s="25"/>
      <c r="AG123" s="28"/>
      <c r="AH123" s="27"/>
      <c r="AI123" s="27"/>
      <c r="AJ123" s="27"/>
    </row>
    <row r="124" spans="1:36"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F124" s="25"/>
      <c r="AG124" s="28"/>
      <c r="AH124" s="27"/>
      <c r="AI124" s="27"/>
      <c r="AJ124" s="27"/>
    </row>
    <row r="125" spans="1:36"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F125" s="25"/>
      <c r="AG125" s="28"/>
      <c r="AH125" s="27"/>
      <c r="AI125" s="27"/>
      <c r="AJ125" s="27"/>
    </row>
    <row r="126" spans="1:36"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F126" s="25"/>
      <c r="AG126" s="28"/>
      <c r="AH126" s="27"/>
      <c r="AI126" s="27"/>
      <c r="AJ126" s="27"/>
    </row>
    <row r="127" spans="1:36"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F127" s="25"/>
      <c r="AG127" s="28"/>
      <c r="AH127" s="27"/>
      <c r="AI127" s="27"/>
      <c r="AJ127" s="27"/>
    </row>
    <row r="128" spans="1:36" ht="11.25" customHeight="1" x14ac:dyDescent="0.2">
      <c r="A128" s="40"/>
      <c r="B128" s="10"/>
      <c r="C128" s="10"/>
      <c r="D128" s="31"/>
      <c r="E128" s="31"/>
      <c r="F128" s="28"/>
      <c r="G128" s="28"/>
      <c r="H128" s="31"/>
      <c r="I128" s="31"/>
      <c r="J128" s="31"/>
      <c r="K128" s="3"/>
      <c r="L128" s="29"/>
      <c r="M128" s="83"/>
      <c r="N128" s="83"/>
      <c r="O128" s="83"/>
      <c r="P128" s="83"/>
      <c r="Q128" s="28"/>
      <c r="R128" s="28"/>
      <c r="S128" s="28"/>
      <c r="T128" s="28"/>
      <c r="U128" s="41"/>
      <c r="AF128" s="25"/>
      <c r="AG128" s="28"/>
      <c r="AH128" s="27"/>
      <c r="AI128" s="27"/>
      <c r="AJ128" s="27"/>
    </row>
    <row r="129" spans="1:36" ht="11.25" customHeight="1" x14ac:dyDescent="0.2">
      <c r="A129" s="40"/>
      <c r="B129" s="10"/>
      <c r="C129" s="10"/>
      <c r="D129" s="31"/>
      <c r="E129" s="31"/>
      <c r="F129" s="31"/>
      <c r="G129" s="31"/>
      <c r="H129" s="31"/>
      <c r="I129" s="31"/>
      <c r="J129" s="31"/>
      <c r="K129" s="3"/>
      <c r="L129" s="29"/>
      <c r="M129" s="29"/>
      <c r="N129" s="29"/>
      <c r="O129" s="29"/>
      <c r="P129" s="83"/>
      <c r="Q129" s="28"/>
      <c r="R129" s="28"/>
      <c r="S129" s="28"/>
      <c r="T129" s="28"/>
      <c r="U129" s="41"/>
      <c r="X129" s="229"/>
    </row>
    <row r="130" spans="1:36"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6"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6"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6" ht="15" customHeight="1" x14ac:dyDescent="0.2">
      <c r="L133" s="28"/>
      <c r="M133" s="28"/>
      <c r="N133" s="28"/>
      <c r="O133" s="28"/>
      <c r="P133" s="28"/>
      <c r="Q133" s="28"/>
      <c r="R133" s="28"/>
      <c r="S133" s="28"/>
      <c r="T133" s="28"/>
      <c r="X133" s="229"/>
    </row>
    <row r="134" spans="1:36" ht="18.75" thickBot="1" x14ac:dyDescent="0.3">
      <c r="A134" s="48" t="s">
        <v>1</v>
      </c>
      <c r="B134" s="49"/>
      <c r="C134" s="49"/>
      <c r="D134" s="49"/>
      <c r="E134" s="49"/>
      <c r="F134" s="49"/>
      <c r="G134" s="49"/>
      <c r="H134" s="49"/>
      <c r="I134" s="49"/>
      <c r="J134" s="49"/>
      <c r="K134" s="50"/>
      <c r="L134" s="49"/>
      <c r="M134" s="49"/>
      <c r="N134" s="49"/>
      <c r="O134" s="49"/>
      <c r="P134" s="49"/>
      <c r="Q134" s="49"/>
      <c r="R134" s="49"/>
      <c r="S134" s="49"/>
      <c r="T134" s="49"/>
      <c r="U134" s="28"/>
      <c r="X134" s="229"/>
    </row>
    <row r="135" spans="1:36" ht="11.25" customHeight="1" x14ac:dyDescent="0.2">
      <c r="Q135" s="28"/>
      <c r="R135" s="28"/>
      <c r="S135" s="28"/>
      <c r="T135" s="28"/>
      <c r="X135" s="229"/>
    </row>
    <row r="136" spans="1:36" ht="21" customHeight="1" thickBot="1" x14ac:dyDescent="0.25">
      <c r="X136" s="229"/>
    </row>
    <row r="137" spans="1:36" ht="15" customHeight="1" x14ac:dyDescent="0.2">
      <c r="A137" s="36"/>
      <c r="B137" s="37"/>
      <c r="C137" s="37"/>
      <c r="D137" s="37"/>
      <c r="E137" s="37"/>
      <c r="F137" s="37"/>
      <c r="G137" s="37"/>
      <c r="H137" s="37"/>
      <c r="I137" s="37"/>
      <c r="J137" s="37"/>
      <c r="K137" s="38"/>
      <c r="L137" s="37"/>
      <c r="M137" s="37"/>
      <c r="N137" s="37"/>
      <c r="O137" s="37"/>
      <c r="P137" s="37"/>
      <c r="Q137" s="37"/>
      <c r="R137" s="37"/>
      <c r="S137" s="37"/>
      <c r="T137" s="37"/>
      <c r="U137" s="39"/>
      <c r="X137" s="229"/>
    </row>
    <row r="138" spans="1:36" ht="7.5" customHeight="1" x14ac:dyDescent="0.2">
      <c r="A138" s="40"/>
      <c r="B138" s="28"/>
      <c r="C138" s="28"/>
      <c r="D138" s="28"/>
      <c r="E138" s="28"/>
      <c r="F138" s="28"/>
      <c r="G138" s="28"/>
      <c r="H138" s="28"/>
      <c r="I138" s="28"/>
      <c r="J138" s="28"/>
      <c r="K138" s="3"/>
      <c r="L138" s="8"/>
      <c r="M138" s="8"/>
      <c r="N138" s="8"/>
      <c r="O138" s="8"/>
      <c r="P138" s="8"/>
      <c r="Q138" s="83"/>
      <c r="R138" s="83"/>
      <c r="S138" s="83"/>
      <c r="T138" s="83"/>
      <c r="U138" s="41"/>
      <c r="X138" s="229"/>
    </row>
    <row r="139" spans="1:36" s="30" customFormat="1" ht="11.25" customHeight="1" x14ac:dyDescent="0.2">
      <c r="A139" s="42"/>
      <c r="B139" s="724" t="s">
        <v>141</v>
      </c>
      <c r="C139" s="724"/>
      <c r="D139" s="725"/>
      <c r="E139" s="725"/>
      <c r="F139" s="725"/>
      <c r="G139" s="725"/>
      <c r="H139" s="725"/>
      <c r="I139" s="265"/>
      <c r="J139" s="265"/>
      <c r="K139" s="270"/>
      <c r="L139" s="28"/>
      <c r="M139" s="28"/>
      <c r="N139" s="28"/>
      <c r="O139" s="28"/>
      <c r="P139" s="28"/>
      <c r="Q139" s="28"/>
      <c r="R139" s="28"/>
      <c r="S139" s="28"/>
      <c r="T139" s="28"/>
      <c r="U139" s="43"/>
      <c r="V139" s="26"/>
      <c r="W139" s="228"/>
      <c r="X139" s="229"/>
      <c r="Y139" s="228"/>
      <c r="Z139" s="228"/>
      <c r="AA139" s="228"/>
      <c r="AB139" s="228"/>
      <c r="AC139" s="228"/>
      <c r="AD139" s="32"/>
      <c r="AE139" s="32"/>
      <c r="AF139" s="32"/>
      <c r="AG139" s="32"/>
      <c r="AH139" s="32"/>
      <c r="AI139" s="26"/>
      <c r="AJ139" s="83"/>
    </row>
    <row r="140" spans="1:36" ht="21" customHeight="1" x14ac:dyDescent="0.2">
      <c r="A140" s="40"/>
      <c r="B140" s="725"/>
      <c r="C140" s="725"/>
      <c r="D140" s="725"/>
      <c r="E140" s="725"/>
      <c r="F140" s="725"/>
      <c r="G140" s="725"/>
      <c r="H140" s="725"/>
      <c r="I140" s="265"/>
      <c r="J140" s="265"/>
      <c r="K140" s="3"/>
      <c r="L140" s="83"/>
      <c r="M140" s="83"/>
      <c r="N140" s="83"/>
      <c r="O140" s="83"/>
      <c r="P140" s="83"/>
      <c r="Q140" s="28"/>
      <c r="R140" s="28"/>
      <c r="S140" s="28"/>
      <c r="T140" s="28"/>
      <c r="U140" s="41"/>
      <c r="X140" s="229"/>
    </row>
    <row r="141" spans="1:36" ht="11.25" customHeight="1" x14ac:dyDescent="0.2">
      <c r="A141" s="40"/>
      <c r="B141" s="178"/>
      <c r="C141" s="178"/>
      <c r="D141" s="178"/>
      <c r="E141" s="178"/>
      <c r="F141" s="178"/>
      <c r="G141" s="178"/>
      <c r="H141" s="178"/>
      <c r="I141" s="178"/>
      <c r="J141" s="178"/>
      <c r="K141" s="3"/>
      <c r="L141" s="83"/>
      <c r="M141" s="83"/>
      <c r="N141" s="83"/>
      <c r="O141" s="83"/>
      <c r="P141" s="83"/>
      <c r="Q141" s="28"/>
      <c r="R141" s="28"/>
      <c r="S141" s="28"/>
      <c r="T141" s="28"/>
      <c r="U141" s="41"/>
      <c r="W141" s="417"/>
      <c r="X141" s="229"/>
      <c r="AF141" s="27"/>
      <c r="AG141" s="27"/>
      <c r="AH141" s="27"/>
      <c r="AI141" s="27"/>
      <c r="AJ141" s="27"/>
    </row>
    <row r="142" spans="1:36" ht="11.25" customHeight="1" x14ac:dyDescent="0.2">
      <c r="A142" s="40"/>
      <c r="B142" s="190"/>
      <c r="C142" s="190"/>
      <c r="D142" s="269"/>
      <c r="E142" s="265"/>
      <c r="F142" s="190"/>
      <c r="G142" s="190"/>
      <c r="H142" s="190"/>
      <c r="I142" s="190"/>
      <c r="J142" s="190"/>
      <c r="K142" s="270"/>
      <c r="L142" s="83"/>
      <c r="M142" s="83"/>
      <c r="N142" s="83"/>
      <c r="O142" s="83"/>
      <c r="P142" s="83"/>
      <c r="Q142" s="83"/>
      <c r="R142" s="83"/>
      <c r="S142" s="83"/>
      <c r="T142" s="83"/>
      <c r="U142" s="41"/>
      <c r="X142" s="229"/>
      <c r="AF142" s="27"/>
      <c r="AG142" s="27"/>
      <c r="AH142" s="27"/>
      <c r="AI142" s="27"/>
      <c r="AJ142" s="27"/>
    </row>
    <row r="143" spans="1:36" ht="11.25" customHeight="1" x14ac:dyDescent="0.2">
      <c r="A143" s="56"/>
      <c r="B143" s="190"/>
      <c r="C143" s="190"/>
      <c r="D143" s="75">
        <v>2010</v>
      </c>
      <c r="E143" s="75">
        <v>2011</v>
      </c>
      <c r="F143" s="75">
        <v>2012</v>
      </c>
      <c r="G143" s="75">
        <v>2013</v>
      </c>
      <c r="H143" s="76">
        <v>2014</v>
      </c>
      <c r="I143" s="190"/>
      <c r="J143" s="190"/>
      <c r="K143" s="270"/>
      <c r="L143" s="83"/>
      <c r="M143" s="83"/>
      <c r="N143" s="83"/>
      <c r="O143" s="83"/>
      <c r="P143" s="83"/>
      <c r="Q143" s="83"/>
      <c r="R143" s="83"/>
      <c r="S143" s="83"/>
      <c r="T143" s="83"/>
      <c r="U143" s="41"/>
      <c r="W143" s="236"/>
      <c r="X143" s="408"/>
      <c r="Y143" s="408"/>
      <c r="Z143" s="408"/>
      <c r="AA143" s="408"/>
      <c r="AB143" s="408"/>
      <c r="AF143" s="27"/>
      <c r="AG143" s="27"/>
      <c r="AH143" s="27"/>
      <c r="AI143" s="27"/>
      <c r="AJ143" s="27"/>
    </row>
    <row r="144" spans="1:36" ht="11.25" customHeight="1" x14ac:dyDescent="0.2">
      <c r="A144" s="56"/>
      <c r="B144" s="288" t="s">
        <v>2</v>
      </c>
      <c r="C144" s="218"/>
      <c r="D144" s="304">
        <v>0.67800000000000005</v>
      </c>
      <c r="E144" s="304">
        <v>0.70699999999999996</v>
      </c>
      <c r="F144" s="304">
        <v>0.74600760456273763</v>
      </c>
      <c r="G144" s="304">
        <v>0.79500000000000004</v>
      </c>
      <c r="H144" s="305">
        <v>0.80809859154929575</v>
      </c>
      <c r="I144" s="178"/>
      <c r="J144" s="178"/>
      <c r="K144" s="3"/>
      <c r="L144" s="83"/>
      <c r="M144" s="83"/>
      <c r="N144" s="83"/>
      <c r="O144" s="83"/>
      <c r="P144" s="83"/>
      <c r="Q144" s="28"/>
      <c r="R144" s="28"/>
      <c r="S144" s="28"/>
      <c r="T144" s="28"/>
      <c r="U144" s="41"/>
      <c r="W144" s="236"/>
      <c r="X144" s="409"/>
      <c r="Y144" s="236"/>
      <c r="Z144" s="236"/>
      <c r="AA144" s="236"/>
      <c r="AB144" s="410"/>
      <c r="AF144" s="27"/>
      <c r="AG144" s="27"/>
      <c r="AH144" s="27"/>
      <c r="AI144" s="27"/>
      <c r="AJ144" s="27"/>
    </row>
    <row r="145" spans="1:36" ht="11.25" customHeight="1" x14ac:dyDescent="0.2">
      <c r="A145" s="56"/>
      <c r="B145" s="288" t="s">
        <v>84</v>
      </c>
      <c r="C145" s="218"/>
      <c r="D145" s="304">
        <v>0.90700000000000003</v>
      </c>
      <c r="E145" s="304">
        <v>0.76200000000000001</v>
      </c>
      <c r="F145" s="304">
        <v>0.65800000000000003</v>
      </c>
      <c r="G145" s="304">
        <v>0.52300000000000002</v>
      </c>
      <c r="H145" s="305">
        <v>0.57844990548204156</v>
      </c>
      <c r="I145" s="178"/>
      <c r="J145" s="178"/>
      <c r="K145" s="3"/>
      <c r="L145" s="83"/>
      <c r="M145" s="83"/>
      <c r="N145" s="83"/>
      <c r="O145" s="83"/>
      <c r="P145" s="83"/>
      <c r="Q145" s="28"/>
      <c r="R145" s="28"/>
      <c r="S145" s="28"/>
      <c r="T145" s="28"/>
      <c r="U145" s="41"/>
      <c r="W145" s="236"/>
      <c r="X145" s="409"/>
      <c r="Y145" s="236"/>
      <c r="Z145" s="236"/>
      <c r="AA145" s="236"/>
      <c r="AB145" s="410"/>
      <c r="AF145" s="27"/>
      <c r="AG145" s="27"/>
      <c r="AH145" s="27"/>
      <c r="AI145" s="27"/>
      <c r="AJ145" s="27"/>
    </row>
    <row r="146" spans="1:36" ht="11.25" customHeight="1" x14ac:dyDescent="0.2">
      <c r="A146" s="56"/>
      <c r="B146" s="288" t="s">
        <v>13</v>
      </c>
      <c r="C146" s="218"/>
      <c r="D146" s="304">
        <v>0.96299999999999997</v>
      </c>
      <c r="E146" s="304">
        <v>0.92600000000000005</v>
      </c>
      <c r="F146" s="304">
        <v>0.93200000000000005</v>
      </c>
      <c r="G146" s="304">
        <v>0.64500000000000002</v>
      </c>
      <c r="H146" s="305">
        <v>0.58316249829164957</v>
      </c>
      <c r="I146" s="178"/>
      <c r="J146" s="178"/>
      <c r="K146" s="3"/>
      <c r="L146" s="83"/>
      <c r="M146" s="83"/>
      <c r="N146" s="83"/>
      <c r="O146" s="83"/>
      <c r="P146" s="83"/>
      <c r="Q146" s="28"/>
      <c r="R146" s="28"/>
      <c r="S146" s="28"/>
      <c r="T146" s="28"/>
      <c r="U146" s="41"/>
      <c r="W146" s="236"/>
      <c r="X146" s="409"/>
      <c r="Y146" s="236"/>
      <c r="Z146" s="236"/>
      <c r="AA146" s="236"/>
      <c r="AB146" s="410"/>
      <c r="AF146" s="27"/>
      <c r="AG146" s="27"/>
      <c r="AH146" s="27"/>
      <c r="AI146" s="27"/>
      <c r="AJ146" s="27"/>
    </row>
    <row r="147" spans="1:36" ht="11.25" customHeight="1" x14ac:dyDescent="0.2">
      <c r="A147" s="56"/>
      <c r="B147" s="288" t="s">
        <v>6</v>
      </c>
      <c r="C147" s="218"/>
      <c r="D147" s="304">
        <v>0.51600000000000001</v>
      </c>
      <c r="E147" s="304">
        <v>0.43</v>
      </c>
      <c r="F147" s="304">
        <v>0.42853590301523159</v>
      </c>
      <c r="G147" s="304">
        <v>0.40100000000000002</v>
      </c>
      <c r="H147" s="305">
        <v>0.48479138627187079</v>
      </c>
      <c r="I147" s="178"/>
      <c r="J147" s="178"/>
      <c r="K147" s="3"/>
      <c r="L147" s="83"/>
      <c r="M147" s="83"/>
      <c r="N147" s="83"/>
      <c r="O147" s="83"/>
      <c r="P147" s="83"/>
      <c r="Q147" s="28"/>
      <c r="R147" s="28"/>
      <c r="S147" s="28"/>
      <c r="T147" s="28"/>
      <c r="U147" s="41"/>
      <c r="W147" s="236"/>
      <c r="X147" s="409"/>
      <c r="Y147" s="236"/>
      <c r="Z147" s="236"/>
      <c r="AA147" s="236"/>
      <c r="AB147" s="410"/>
      <c r="AE147" s="424"/>
      <c r="AF147" s="27"/>
      <c r="AG147" s="27"/>
      <c r="AH147" s="27"/>
      <c r="AI147" s="27"/>
      <c r="AJ147" s="27"/>
    </row>
    <row r="148" spans="1:36" ht="11.25" customHeight="1" x14ac:dyDescent="0.2">
      <c r="A148" s="56"/>
      <c r="B148" s="288" t="s">
        <v>7</v>
      </c>
      <c r="C148" s="218"/>
      <c r="D148" s="304">
        <v>0.91300000000000003</v>
      </c>
      <c r="E148" s="304">
        <v>0.99199999999999999</v>
      </c>
      <c r="F148" s="304">
        <v>0.80700000000000005</v>
      </c>
      <c r="G148" s="304">
        <v>0.88700000000000001</v>
      </c>
      <c r="H148" s="305">
        <v>0.93648364262483264</v>
      </c>
      <c r="I148" s="178"/>
      <c r="J148" s="178"/>
      <c r="K148" s="3"/>
      <c r="L148" s="83"/>
      <c r="M148" s="83"/>
      <c r="N148" s="83"/>
      <c r="O148" s="83"/>
      <c r="P148" s="83"/>
      <c r="Q148" s="28"/>
      <c r="R148" s="28"/>
      <c r="S148" s="28"/>
      <c r="T148" s="28"/>
      <c r="U148" s="41"/>
      <c r="W148" s="236"/>
      <c r="X148" s="409"/>
      <c r="Y148" s="236"/>
      <c r="Z148" s="236"/>
      <c r="AA148" s="236"/>
      <c r="AB148" s="410"/>
      <c r="AF148" s="27"/>
      <c r="AG148" s="27"/>
      <c r="AH148" s="27"/>
      <c r="AI148" s="27"/>
      <c r="AJ148" s="27"/>
    </row>
    <row r="149" spans="1:36" ht="11.25" customHeight="1" x14ac:dyDescent="0.2">
      <c r="A149" s="56"/>
      <c r="B149" s="288" t="s">
        <v>9</v>
      </c>
      <c r="C149" s="218"/>
      <c r="D149" s="304">
        <v>0.58599999999999997</v>
      </c>
      <c r="E149" s="304">
        <v>0.79400000000000004</v>
      </c>
      <c r="F149" s="304">
        <v>0.84599999999999997</v>
      </c>
      <c r="G149" s="304">
        <v>0.84400000000000008</v>
      </c>
      <c r="H149" s="305">
        <v>0.7708487540093758</v>
      </c>
      <c r="I149" s="178"/>
      <c r="J149" s="178"/>
      <c r="K149" s="3"/>
      <c r="L149" s="83"/>
      <c r="M149" s="83"/>
      <c r="N149" s="83"/>
      <c r="O149" s="83"/>
      <c r="P149" s="83"/>
      <c r="Q149" s="28"/>
      <c r="R149" s="28"/>
      <c r="S149" s="28"/>
      <c r="T149" s="28"/>
      <c r="U149" s="41"/>
      <c r="W149" s="236"/>
      <c r="X149" s="409"/>
      <c r="Y149" s="236"/>
      <c r="Z149" s="236"/>
      <c r="AA149" s="236"/>
      <c r="AB149" s="410"/>
      <c r="AF149" s="27"/>
      <c r="AG149" s="27"/>
      <c r="AH149" s="27"/>
      <c r="AI149" s="27"/>
      <c r="AJ149" s="27"/>
    </row>
    <row r="150" spans="1:36" ht="11.25" customHeight="1" x14ac:dyDescent="0.2">
      <c r="A150" s="56"/>
      <c r="B150" s="288" t="s">
        <v>3</v>
      </c>
      <c r="C150" s="218"/>
      <c r="D150" s="304">
        <v>0.91300000000000003</v>
      </c>
      <c r="E150" s="304">
        <v>0.60099999999999998</v>
      </c>
      <c r="F150" s="304">
        <v>0.29899999999999999</v>
      </c>
      <c r="G150" s="304">
        <v>0.3</v>
      </c>
      <c r="H150" s="305">
        <v>0.58299412030755315</v>
      </c>
      <c r="I150" s="178"/>
      <c r="J150" s="178"/>
      <c r="K150" s="3"/>
      <c r="L150" s="83"/>
      <c r="M150" s="83"/>
      <c r="N150" s="83"/>
      <c r="O150" s="83"/>
      <c r="P150" s="83"/>
      <c r="Q150" s="28"/>
      <c r="R150" s="28"/>
      <c r="S150" s="28"/>
      <c r="T150" s="28"/>
      <c r="U150" s="41"/>
      <c r="W150" s="236"/>
      <c r="X150" s="409"/>
      <c r="Y150" s="236"/>
      <c r="Z150" s="236"/>
      <c r="AA150" s="236"/>
      <c r="AB150" s="410"/>
      <c r="AF150" s="27"/>
      <c r="AG150" s="27"/>
      <c r="AH150" s="27"/>
      <c r="AI150" s="27"/>
      <c r="AJ150" s="27"/>
    </row>
    <row r="151" spans="1:36" ht="11.25" customHeight="1" x14ac:dyDescent="0.2">
      <c r="A151" s="56"/>
      <c r="B151" s="288" t="s">
        <v>14</v>
      </c>
      <c r="C151" s="218"/>
      <c r="D151" s="304">
        <v>0.46400000000000002</v>
      </c>
      <c r="E151" s="304">
        <v>0.56999999999999995</v>
      </c>
      <c r="F151" s="304">
        <v>0.84299999999999997</v>
      </c>
      <c r="G151" s="304">
        <v>0.71299999999999997</v>
      </c>
      <c r="H151" s="305">
        <v>0.67225005218117306</v>
      </c>
      <c r="I151" s="178"/>
      <c r="J151" s="178"/>
      <c r="K151" s="3"/>
      <c r="L151" s="83"/>
      <c r="M151" s="83"/>
      <c r="N151" s="83"/>
      <c r="O151" s="83"/>
      <c r="P151" s="83"/>
      <c r="Q151" s="28"/>
      <c r="R151" s="28"/>
      <c r="S151" s="28"/>
      <c r="T151" s="28"/>
      <c r="U151" s="41"/>
      <c r="W151" s="236"/>
      <c r="X151" s="409"/>
      <c r="Y151" s="236"/>
      <c r="Z151" s="236"/>
      <c r="AA151" s="236"/>
      <c r="AB151" s="410"/>
      <c r="AF151" s="27"/>
      <c r="AG151" s="27"/>
      <c r="AH151" s="27"/>
      <c r="AI151" s="27"/>
      <c r="AJ151" s="27"/>
    </row>
    <row r="152" spans="1:36" ht="11.25" customHeight="1" x14ac:dyDescent="0.2">
      <c r="A152" s="56"/>
      <c r="B152" s="288" t="s">
        <v>4</v>
      </c>
      <c r="C152" s="218"/>
      <c r="D152" s="304">
        <v>0.61399999999999999</v>
      </c>
      <c r="E152" s="304">
        <v>0.67200000000000004</v>
      </c>
      <c r="F152" s="304">
        <v>0.86</v>
      </c>
      <c r="G152" s="304">
        <v>0.38</v>
      </c>
      <c r="H152" s="305">
        <v>0.89246301948814277</v>
      </c>
      <c r="I152" s="178"/>
      <c r="J152" s="178"/>
      <c r="K152" s="3"/>
      <c r="L152" s="83"/>
      <c r="M152" s="83"/>
      <c r="N152" s="83"/>
      <c r="O152" s="83"/>
      <c r="P152" s="83"/>
      <c r="Q152" s="28"/>
      <c r="R152" s="28"/>
      <c r="S152" s="28"/>
      <c r="T152" s="28"/>
      <c r="U152" s="41"/>
      <c r="W152" s="236"/>
      <c r="X152" s="409"/>
      <c r="Y152" s="236"/>
      <c r="Z152" s="236"/>
      <c r="AA152" s="236"/>
      <c r="AB152" s="410"/>
      <c r="AF152" s="27"/>
      <c r="AG152" s="27"/>
      <c r="AH152" s="27"/>
      <c r="AI152" s="27"/>
      <c r="AJ152" s="27"/>
    </row>
    <row r="153" spans="1:36" ht="11.25" customHeight="1" x14ac:dyDescent="0.2">
      <c r="A153" s="56"/>
      <c r="B153" s="288" t="s">
        <v>15</v>
      </c>
      <c r="C153" s="218"/>
      <c r="D153" s="304">
        <v>0.42299999999999999</v>
      </c>
      <c r="E153" s="304">
        <v>0.437</v>
      </c>
      <c r="F153" s="304">
        <v>0.60799999999999998</v>
      </c>
      <c r="G153" s="304">
        <v>0.47400000000000003</v>
      </c>
      <c r="H153" s="305">
        <v>0.58636073932441046</v>
      </c>
      <c r="I153" s="178"/>
      <c r="J153" s="178"/>
      <c r="K153" s="3"/>
      <c r="L153" s="83"/>
      <c r="M153" s="83"/>
      <c r="N153" s="83"/>
      <c r="O153" s="83"/>
      <c r="P153" s="83"/>
      <c r="Q153" s="28"/>
      <c r="R153" s="28"/>
      <c r="S153" s="28"/>
      <c r="T153" s="28"/>
      <c r="U153" s="41"/>
      <c r="W153" s="236"/>
      <c r="X153" s="409"/>
      <c r="Y153" s="236"/>
      <c r="Z153" s="236"/>
      <c r="AA153" s="236"/>
      <c r="AB153" s="410"/>
      <c r="AF153" s="27"/>
      <c r="AG153" s="27"/>
      <c r="AH153" s="27"/>
      <c r="AI153" s="27"/>
      <c r="AJ153" s="27"/>
    </row>
    <row r="154" spans="1:36" ht="11.25" customHeight="1" x14ac:dyDescent="0.2">
      <c r="A154" s="56"/>
      <c r="B154" s="288" t="s">
        <v>16</v>
      </c>
      <c r="C154" s="218"/>
      <c r="D154" s="304">
        <v>0.58399999999999996</v>
      </c>
      <c r="E154" s="304">
        <v>0.629</v>
      </c>
      <c r="F154" s="304">
        <v>0.55200000000000005</v>
      </c>
      <c r="G154" s="304">
        <v>0.56300000000000006</v>
      </c>
      <c r="H154" s="305">
        <v>0.56189669771380191</v>
      </c>
      <c r="I154" s="178"/>
      <c r="J154" s="178"/>
      <c r="K154" s="3"/>
      <c r="L154" s="83"/>
      <c r="M154" s="83"/>
      <c r="N154" s="83"/>
      <c r="O154" s="83"/>
      <c r="P154" s="83"/>
      <c r="Q154" s="28"/>
      <c r="R154" s="28"/>
      <c r="S154" s="28"/>
      <c r="T154" s="28"/>
      <c r="U154" s="41"/>
      <c r="W154" s="236"/>
      <c r="X154" s="409"/>
      <c r="Y154" s="236"/>
      <c r="Z154" s="236"/>
      <c r="AA154" s="236"/>
      <c r="AB154" s="410"/>
      <c r="AF154" s="27"/>
      <c r="AG154" s="27"/>
      <c r="AH154" s="27"/>
      <c r="AI154" s="27"/>
      <c r="AJ154" s="27"/>
    </row>
    <row r="155" spans="1:36" ht="11.25" customHeight="1" x14ac:dyDescent="0.2">
      <c r="A155" s="56"/>
      <c r="B155" s="288" t="s">
        <v>17</v>
      </c>
      <c r="C155" s="218"/>
      <c r="D155" s="304">
        <v>0.47399999999999998</v>
      </c>
      <c r="E155" s="304">
        <v>0.57299999999999995</v>
      </c>
      <c r="F155" s="304">
        <v>0.65600000000000003</v>
      </c>
      <c r="G155" s="304">
        <v>0.80300000000000016</v>
      </c>
      <c r="H155" s="305">
        <v>0.83150384193194293</v>
      </c>
      <c r="I155" s="178"/>
      <c r="J155" s="178"/>
      <c r="K155" s="3"/>
      <c r="L155" s="83"/>
      <c r="M155" s="83"/>
      <c r="N155" s="83"/>
      <c r="O155" s="83"/>
      <c r="P155" s="83"/>
      <c r="Q155" s="28"/>
      <c r="R155" s="28"/>
      <c r="S155" s="28"/>
      <c r="T155" s="28"/>
      <c r="U155" s="41"/>
      <c r="W155" s="236"/>
      <c r="X155" s="409"/>
      <c r="Y155" s="236"/>
      <c r="Z155" s="236"/>
      <c r="AA155" s="236"/>
      <c r="AB155" s="410"/>
      <c r="AF155" s="27"/>
      <c r="AG155" s="27"/>
      <c r="AH155" s="27"/>
      <c r="AI155" s="27"/>
      <c r="AJ155" s="27"/>
    </row>
    <row r="156" spans="1:36" ht="11.25" customHeight="1" x14ac:dyDescent="0.2">
      <c r="A156" s="56"/>
      <c r="B156" s="288" t="s">
        <v>5</v>
      </c>
      <c r="C156" s="218"/>
      <c r="D156" s="304">
        <v>0.80100000000000005</v>
      </c>
      <c r="E156" s="304">
        <v>0.92400000000000004</v>
      </c>
      <c r="F156" s="304">
        <v>0.88600000000000001</v>
      </c>
      <c r="G156" s="304">
        <v>0.96</v>
      </c>
      <c r="H156" s="305">
        <v>0.83025404157043881</v>
      </c>
      <c r="I156" s="178"/>
      <c r="J156" s="178"/>
      <c r="K156" s="3"/>
      <c r="L156" s="83"/>
      <c r="M156" s="83"/>
      <c r="N156" s="83"/>
      <c r="O156" s="83"/>
      <c r="P156" s="83"/>
      <c r="Q156" s="28"/>
      <c r="R156" s="28"/>
      <c r="S156" s="28"/>
      <c r="T156" s="28"/>
      <c r="U156" s="41"/>
      <c r="W156" s="236"/>
      <c r="X156" s="409"/>
      <c r="Y156" s="236"/>
      <c r="Z156" s="236"/>
      <c r="AA156" s="236"/>
      <c r="AB156" s="410"/>
      <c r="AF156" s="27"/>
      <c r="AG156" s="27"/>
      <c r="AH156" s="27"/>
      <c r="AI156" s="27"/>
      <c r="AJ156" s="27"/>
    </row>
    <row r="157" spans="1:36" ht="11.25" customHeight="1" x14ac:dyDescent="0.2">
      <c r="A157" s="56"/>
      <c r="B157" s="288" t="s">
        <v>18</v>
      </c>
      <c r="C157" s="218"/>
      <c r="D157" s="304">
        <v>0.56299999999999994</v>
      </c>
      <c r="E157" s="304">
        <v>0.91200000000000003</v>
      </c>
      <c r="F157" s="304">
        <v>0.92800000000000005</v>
      </c>
      <c r="G157" s="304">
        <v>0.90700000000000003</v>
      </c>
      <c r="H157" s="305">
        <v>0.95333067411248507</v>
      </c>
      <c r="I157" s="178"/>
      <c r="J157" s="178"/>
      <c r="K157" s="3"/>
      <c r="L157" s="83"/>
      <c r="M157" s="83"/>
      <c r="N157" s="83"/>
      <c r="O157" s="83"/>
      <c r="P157" s="83"/>
      <c r="Q157" s="28"/>
      <c r="R157" s="28"/>
      <c r="S157" s="28"/>
      <c r="T157" s="28"/>
      <c r="U157" s="41"/>
      <c r="W157" s="236"/>
      <c r="X157" s="409"/>
      <c r="Y157" s="236"/>
      <c r="Z157" s="236"/>
      <c r="AA157" s="236"/>
      <c r="AB157" s="410"/>
      <c r="AF157" s="27"/>
      <c r="AG157" s="27"/>
      <c r="AH157" s="27"/>
      <c r="AI157" s="27"/>
      <c r="AJ157" s="27"/>
    </row>
    <row r="158" spans="1:36" ht="11.25" customHeight="1" x14ac:dyDescent="0.2">
      <c r="A158" s="56"/>
      <c r="B158" s="288" t="s">
        <v>19</v>
      </c>
      <c r="C158" s="218"/>
      <c r="D158" s="304">
        <v>1.018</v>
      </c>
      <c r="E158" s="304">
        <v>0.755</v>
      </c>
      <c r="F158" s="304">
        <v>0.747</v>
      </c>
      <c r="G158" s="304">
        <v>0.85499999999999998</v>
      </c>
      <c r="H158" s="305" t="e">
        <v>#N/A</v>
      </c>
      <c r="I158" s="178"/>
      <c r="J158" s="178"/>
      <c r="K158" s="3"/>
      <c r="L158" s="83"/>
      <c r="M158" s="83"/>
      <c r="N158" s="83"/>
      <c r="O158" s="83"/>
      <c r="P158" s="83"/>
      <c r="Q158" s="28"/>
      <c r="R158" s="28"/>
      <c r="S158" s="28"/>
      <c r="T158" s="28"/>
      <c r="U158" s="41"/>
      <c r="W158" s="236"/>
      <c r="X158" s="409"/>
      <c r="Y158" s="236"/>
      <c r="Z158" s="236"/>
      <c r="AA158" s="236"/>
      <c r="AB158" s="410"/>
      <c r="AF158" s="27"/>
      <c r="AG158" s="27"/>
      <c r="AH158" s="27"/>
      <c r="AI158" s="27"/>
      <c r="AJ158" s="27"/>
    </row>
    <row r="159" spans="1:36" ht="11.25" customHeight="1" x14ac:dyDescent="0.2">
      <c r="A159" s="56"/>
      <c r="B159" s="288" t="s">
        <v>10</v>
      </c>
      <c r="C159" s="218"/>
      <c r="D159" s="304">
        <v>0.64400000000000002</v>
      </c>
      <c r="E159" s="304">
        <v>0.56599999999999995</v>
      </c>
      <c r="F159" s="304">
        <v>0.68700000000000006</v>
      </c>
      <c r="G159" s="304">
        <v>0.64900000000000002</v>
      </c>
      <c r="H159" s="305">
        <v>0.58687160326086951</v>
      </c>
      <c r="I159" s="178"/>
      <c r="J159" s="178"/>
      <c r="K159" s="3"/>
      <c r="L159" s="28"/>
      <c r="M159" s="28"/>
      <c r="N159" s="28"/>
      <c r="O159" s="28"/>
      <c r="P159" s="28"/>
      <c r="Q159" s="28"/>
      <c r="R159" s="28"/>
      <c r="S159" s="28"/>
      <c r="T159" s="28"/>
      <c r="U159" s="41"/>
      <c r="W159" s="236"/>
      <c r="X159" s="409"/>
      <c r="Y159" s="236"/>
      <c r="Z159" s="236"/>
      <c r="AA159" s="236"/>
      <c r="AB159" s="410"/>
      <c r="AF159" s="27"/>
      <c r="AG159" s="27"/>
      <c r="AH159" s="27"/>
      <c r="AI159" s="27"/>
      <c r="AJ159" s="27"/>
    </row>
    <row r="160" spans="1:36" ht="11.25" customHeight="1" x14ac:dyDescent="0.2">
      <c r="A160" s="56"/>
      <c r="B160" s="288" t="s">
        <v>20</v>
      </c>
      <c r="C160" s="218"/>
      <c r="D160" s="304">
        <v>0.55200000000000005</v>
      </c>
      <c r="E160" s="304">
        <v>0.80200000000000005</v>
      </c>
      <c r="F160" s="304">
        <v>0.80400000000000005</v>
      </c>
      <c r="G160" s="304">
        <v>0.81300000000000017</v>
      </c>
      <c r="H160" s="305">
        <v>0.66773934030571203</v>
      </c>
      <c r="I160" s="178"/>
      <c r="J160" s="178"/>
      <c r="K160" s="3"/>
      <c r="L160" s="28"/>
      <c r="M160" s="28"/>
      <c r="N160" s="28"/>
      <c r="O160" s="28"/>
      <c r="P160" s="28"/>
      <c r="Q160" s="28"/>
      <c r="R160" s="28"/>
      <c r="S160" s="28"/>
      <c r="T160" s="28"/>
      <c r="U160" s="41"/>
      <c r="W160" s="236"/>
      <c r="X160" s="409"/>
      <c r="Y160" s="236"/>
      <c r="Z160" s="236"/>
      <c r="AA160" s="236"/>
      <c r="AB160" s="410"/>
      <c r="AF160" s="27"/>
      <c r="AG160" s="27"/>
      <c r="AH160" s="27"/>
      <c r="AI160" s="27"/>
      <c r="AJ160" s="27"/>
    </row>
    <row r="161" spans="1:36" ht="11.25" customHeight="1" x14ac:dyDescent="0.2">
      <c r="A161" s="56"/>
      <c r="B161" s="288" t="s">
        <v>8</v>
      </c>
      <c r="C161" s="218"/>
      <c r="D161" s="304">
        <v>0.81299999999999994</v>
      </c>
      <c r="E161" s="304">
        <v>1.002</v>
      </c>
      <c r="F161" s="304">
        <v>0.90500000000000003</v>
      </c>
      <c r="G161" s="304">
        <v>0.88400000000000001</v>
      </c>
      <c r="H161" s="305">
        <v>0.78349735049205149</v>
      </c>
      <c r="I161" s="178"/>
      <c r="J161" s="178"/>
      <c r="K161" s="3"/>
      <c r="L161" s="28"/>
      <c r="M161" s="28"/>
      <c r="N161" s="28"/>
      <c r="O161" s="28"/>
      <c r="P161" s="28"/>
      <c r="Q161" s="28"/>
      <c r="R161" s="28"/>
      <c r="S161" s="28"/>
      <c r="T161" s="28"/>
      <c r="U161" s="41"/>
      <c r="W161" s="236"/>
      <c r="X161" s="409"/>
      <c r="Y161" s="236"/>
      <c r="Z161" s="236"/>
      <c r="AA161" s="236"/>
      <c r="AB161" s="410"/>
      <c r="AF161" s="27"/>
      <c r="AG161" s="27"/>
      <c r="AH161" s="27"/>
      <c r="AI161" s="27"/>
      <c r="AJ161" s="27"/>
    </row>
    <row r="162" spans="1:36" ht="11.25" customHeight="1" x14ac:dyDescent="0.2">
      <c r="A162" s="56"/>
      <c r="B162" s="288" t="s">
        <v>83</v>
      </c>
      <c r="C162" s="218"/>
      <c r="D162" s="304">
        <v>0.74</v>
      </c>
      <c r="E162" s="304">
        <v>0.746</v>
      </c>
      <c r="F162" s="304">
        <v>0.93159999999999998</v>
      </c>
      <c r="G162" s="304">
        <v>0.90129999999999999</v>
      </c>
      <c r="H162" s="305">
        <v>0.46116970278044106</v>
      </c>
      <c r="I162" s="178"/>
      <c r="J162" s="178"/>
      <c r="K162" s="3"/>
      <c r="L162" s="28"/>
      <c r="M162" s="28"/>
      <c r="N162" s="28"/>
      <c r="O162" s="28"/>
      <c r="P162" s="28"/>
      <c r="Q162" s="28"/>
      <c r="R162" s="28"/>
      <c r="S162" s="28"/>
      <c r="T162" s="28"/>
      <c r="U162" s="41"/>
      <c r="W162" s="236"/>
      <c r="X162" s="409"/>
      <c r="Y162" s="236"/>
      <c r="Z162" s="236"/>
      <c r="AA162" s="236"/>
      <c r="AB162" s="410"/>
      <c r="AF162" s="27"/>
      <c r="AG162" s="27"/>
      <c r="AH162" s="27"/>
      <c r="AI162" s="27"/>
      <c r="AJ162" s="27"/>
    </row>
    <row r="163" spans="1:36" ht="11.25" customHeight="1" x14ac:dyDescent="0.2">
      <c r="A163" s="56"/>
      <c r="B163" s="288" t="s">
        <v>21</v>
      </c>
      <c r="C163" s="218"/>
      <c r="D163" s="304">
        <v>0.89</v>
      </c>
      <c r="E163" s="304">
        <v>0.93200000000000005</v>
      </c>
      <c r="F163" s="304">
        <v>0.92900000000000005</v>
      </c>
      <c r="G163" s="304">
        <v>0.92100000000000004</v>
      </c>
      <c r="H163" s="305">
        <v>0.68149717514124297</v>
      </c>
      <c r="I163" s="178"/>
      <c r="J163" s="178"/>
      <c r="K163" s="3"/>
      <c r="L163" s="28"/>
      <c r="M163" s="28"/>
      <c r="N163" s="28"/>
      <c r="O163" s="28"/>
      <c r="P163" s="28"/>
      <c r="Q163" s="28"/>
      <c r="R163" s="28"/>
      <c r="S163" s="28"/>
      <c r="T163" s="28"/>
      <c r="U163" s="41"/>
      <c r="W163" s="236"/>
      <c r="X163" s="409"/>
      <c r="Y163" s="236"/>
      <c r="Z163" s="236"/>
      <c r="AA163" s="236"/>
      <c r="AB163" s="410"/>
      <c r="AF163" s="27"/>
      <c r="AG163" s="27"/>
      <c r="AH163" s="27"/>
      <c r="AI163" s="27"/>
      <c r="AJ163" s="27"/>
    </row>
    <row r="164" spans="1:36" ht="11.25" customHeight="1" x14ac:dyDescent="0.2">
      <c r="A164" s="56"/>
      <c r="B164" s="289" t="s">
        <v>119</v>
      </c>
      <c r="C164" s="248"/>
      <c r="D164" s="306">
        <v>0.61899999999999999</v>
      </c>
      <c r="E164" s="307">
        <v>0.65500000000000003</v>
      </c>
      <c r="F164" s="307">
        <v>0.70699999999999996</v>
      </c>
      <c r="G164" s="307">
        <v>0.65300000000000002</v>
      </c>
      <c r="H164" s="308">
        <v>0.64883040935672509</v>
      </c>
      <c r="I164" s="178"/>
      <c r="J164" s="178"/>
      <c r="K164" s="3"/>
      <c r="L164" s="28"/>
      <c r="M164" s="28"/>
      <c r="N164" s="28"/>
      <c r="O164" s="28"/>
      <c r="P164" s="28"/>
      <c r="Q164" s="28"/>
      <c r="R164" s="28"/>
      <c r="S164" s="28"/>
      <c r="T164" s="28"/>
      <c r="U164" s="41"/>
      <c r="W164" s="236"/>
      <c r="X164" s="409"/>
      <c r="Y164" s="236"/>
      <c r="Z164" s="236"/>
      <c r="AA164" s="236"/>
      <c r="AB164" s="410"/>
      <c r="AF164" s="27"/>
      <c r="AG164" s="27"/>
      <c r="AH164" s="27"/>
      <c r="AI164" s="27"/>
      <c r="AJ164" s="27"/>
    </row>
    <row r="165" spans="1:36" ht="11.25" customHeight="1" x14ac:dyDescent="0.2">
      <c r="A165" s="40"/>
      <c r="B165" s="290" t="s">
        <v>101</v>
      </c>
      <c r="C165" s="248"/>
      <c r="D165" s="309">
        <v>0.65500000000000003</v>
      </c>
      <c r="E165" s="310">
        <v>0.71499999999999997</v>
      </c>
      <c r="F165" s="310">
        <v>0.746</v>
      </c>
      <c r="G165" s="310">
        <v>0.74400000000000011</v>
      </c>
      <c r="H165" s="311">
        <v>0.73549711158406805</v>
      </c>
      <c r="I165" s="178"/>
      <c r="J165" s="178"/>
      <c r="K165" s="3"/>
      <c r="L165" s="28"/>
      <c r="M165" s="28"/>
      <c r="N165" s="28"/>
      <c r="O165" s="28"/>
      <c r="P165" s="28"/>
      <c r="Q165" s="28"/>
      <c r="R165" s="28"/>
      <c r="S165" s="28"/>
      <c r="T165" s="28"/>
      <c r="U165" s="41"/>
      <c r="W165" s="236"/>
      <c r="X165" s="409"/>
      <c r="Y165" s="236"/>
      <c r="Z165" s="236"/>
      <c r="AA165" s="236"/>
      <c r="AB165" s="410"/>
      <c r="AF165" s="27"/>
      <c r="AG165" s="27"/>
      <c r="AH165" s="27"/>
      <c r="AI165" s="27"/>
      <c r="AJ165" s="27"/>
    </row>
    <row r="166" spans="1:36" ht="11.25" customHeight="1" x14ac:dyDescent="0.2">
      <c r="A166" s="40"/>
      <c r="B166" s="10"/>
      <c r="C166" s="10"/>
      <c r="I166" s="28"/>
      <c r="J166" s="28"/>
      <c r="K166" s="3"/>
      <c r="L166" s="28"/>
      <c r="M166" s="28"/>
      <c r="N166" s="28"/>
      <c r="O166" s="28"/>
      <c r="P166" s="28"/>
      <c r="Q166" s="28"/>
      <c r="R166" s="28"/>
      <c r="S166" s="28"/>
      <c r="T166" s="28"/>
      <c r="U166" s="41"/>
      <c r="AF166" s="25"/>
      <c r="AG166" s="28"/>
      <c r="AH166" s="27"/>
      <c r="AI166" s="27"/>
      <c r="AJ166" s="27"/>
    </row>
    <row r="167" spans="1:36" ht="11.25" customHeight="1" x14ac:dyDescent="0.2">
      <c r="A167" s="40"/>
      <c r="B167" s="726" t="s">
        <v>238</v>
      </c>
      <c r="C167" s="727"/>
      <c r="D167" s="727"/>
      <c r="E167" s="727"/>
      <c r="F167" s="727"/>
      <c r="G167" s="727"/>
      <c r="H167" s="727"/>
      <c r="I167" s="728"/>
      <c r="J167" s="28"/>
      <c r="K167" s="3"/>
      <c r="L167" s="28"/>
      <c r="M167" s="28"/>
      <c r="N167" s="28"/>
      <c r="O167" s="28"/>
      <c r="P167" s="28"/>
      <c r="Q167" s="28"/>
      <c r="R167" s="28"/>
      <c r="S167" s="28"/>
      <c r="T167" s="28"/>
      <c r="U167" s="41"/>
      <c r="AF167" s="25"/>
      <c r="AG167" s="28"/>
      <c r="AH167" s="27"/>
      <c r="AI167" s="27"/>
      <c r="AJ167" s="27"/>
    </row>
    <row r="168" spans="1:36" ht="11.25" customHeight="1" x14ac:dyDescent="0.2">
      <c r="A168" s="40"/>
      <c r="B168" s="728"/>
      <c r="C168" s="728"/>
      <c r="D168" s="728"/>
      <c r="E168" s="728"/>
      <c r="F168" s="728"/>
      <c r="G168" s="728"/>
      <c r="H168" s="728"/>
      <c r="I168" s="728"/>
      <c r="J168" s="28"/>
      <c r="K168" s="3"/>
      <c r="L168" s="28"/>
      <c r="M168" s="28"/>
      <c r="N168" s="28"/>
      <c r="O168" s="28"/>
      <c r="P168" s="28"/>
      <c r="Q168" s="28"/>
      <c r="R168" s="28"/>
      <c r="S168" s="28"/>
      <c r="T168" s="28"/>
      <c r="U168" s="41"/>
      <c r="W168" s="27"/>
      <c r="X168" s="27"/>
      <c r="Y168" s="27"/>
      <c r="Z168" s="27"/>
      <c r="AA168" s="27"/>
      <c r="AB168" s="27"/>
      <c r="AC168" s="27"/>
      <c r="AF168" s="25"/>
      <c r="AG168" s="28"/>
      <c r="AH168" s="27"/>
      <c r="AI168" s="27"/>
      <c r="AJ168" s="27"/>
    </row>
    <row r="169" spans="1:36" ht="11.25" customHeight="1" x14ac:dyDescent="0.2">
      <c r="A169" s="40"/>
      <c r="B169" s="728"/>
      <c r="C169" s="728"/>
      <c r="D169" s="728"/>
      <c r="E169" s="728"/>
      <c r="F169" s="728"/>
      <c r="G169" s="728"/>
      <c r="H169" s="728"/>
      <c r="I169" s="728"/>
      <c r="J169" s="28"/>
      <c r="K169" s="3"/>
      <c r="L169" s="28"/>
      <c r="M169" s="28"/>
      <c r="N169" s="28"/>
      <c r="O169" s="28"/>
      <c r="P169" s="28"/>
      <c r="Q169" s="28"/>
      <c r="R169" s="28"/>
      <c r="S169" s="28"/>
      <c r="T169" s="28"/>
      <c r="U169" s="41"/>
      <c r="W169" s="27"/>
      <c r="X169" s="27"/>
      <c r="Y169" s="27"/>
      <c r="Z169" s="27"/>
      <c r="AA169" s="27"/>
      <c r="AB169" s="27"/>
      <c r="AC169" s="27"/>
      <c r="AF169" s="25"/>
      <c r="AG169" s="28"/>
      <c r="AH169" s="27"/>
      <c r="AI169" s="27"/>
      <c r="AJ169" s="27"/>
    </row>
    <row r="170" spans="1:36" ht="11.25" customHeight="1" x14ac:dyDescent="0.2">
      <c r="A170" s="40"/>
      <c r="B170" s="10"/>
      <c r="C170" s="10"/>
      <c r="D170" s="31"/>
      <c r="E170" s="31"/>
      <c r="F170" s="28"/>
      <c r="G170" s="28"/>
      <c r="H170" s="28"/>
      <c r="I170" s="28"/>
      <c r="J170" s="28"/>
      <c r="K170" s="3"/>
      <c r="L170" s="28"/>
      <c r="M170" s="28"/>
      <c r="N170" s="28"/>
      <c r="O170" s="28"/>
      <c r="P170" s="28"/>
      <c r="Q170" s="28"/>
      <c r="R170" s="28"/>
      <c r="S170" s="28"/>
      <c r="T170" s="28"/>
      <c r="U170" s="41"/>
      <c r="AF170" s="25"/>
      <c r="AG170" s="28"/>
      <c r="AH170" s="27"/>
      <c r="AI170" s="27"/>
      <c r="AJ170" s="27"/>
    </row>
    <row r="171" spans="1:36" ht="11.25" customHeight="1" x14ac:dyDescent="0.2">
      <c r="A171" s="40"/>
      <c r="B171" s="733" t="s">
        <v>247</v>
      </c>
      <c r="C171" s="617"/>
      <c r="D171" s="617"/>
      <c r="E171" s="617"/>
      <c r="F171" s="617"/>
      <c r="G171" s="617"/>
      <c r="H171" s="617"/>
      <c r="I171" s="28"/>
      <c r="J171" s="28"/>
      <c r="K171" s="3"/>
      <c r="L171" s="28"/>
      <c r="M171" s="28"/>
      <c r="N171" s="28"/>
      <c r="O171" s="28"/>
      <c r="P171" s="28"/>
      <c r="Q171" s="28"/>
      <c r="R171" s="28"/>
      <c r="S171" s="28"/>
      <c r="T171" s="28"/>
      <c r="U171" s="41"/>
      <c r="W171" s="27"/>
      <c r="X171" s="27"/>
      <c r="Y171" s="27"/>
      <c r="Z171" s="27"/>
      <c r="AA171" s="27"/>
      <c r="AB171" s="27"/>
      <c r="AC171" s="27"/>
      <c r="AF171" s="25"/>
      <c r="AG171" s="28"/>
      <c r="AH171" s="27"/>
      <c r="AI171" s="27"/>
      <c r="AJ171" s="27"/>
    </row>
    <row r="172" spans="1:36" ht="11.25" customHeight="1" x14ac:dyDescent="0.2">
      <c r="A172" s="40"/>
      <c r="B172" s="617"/>
      <c r="C172" s="617"/>
      <c r="D172" s="617"/>
      <c r="E172" s="617"/>
      <c r="F172" s="617"/>
      <c r="G172" s="617"/>
      <c r="H172" s="617"/>
      <c r="I172" s="31"/>
      <c r="J172" s="31"/>
      <c r="K172" s="3"/>
      <c r="L172" s="83"/>
      <c r="M172" s="83"/>
      <c r="N172" s="83"/>
      <c r="O172" s="83"/>
      <c r="P172" s="83"/>
      <c r="Q172" s="28"/>
      <c r="R172" s="28"/>
      <c r="S172" s="28"/>
      <c r="T172" s="28"/>
      <c r="U172" s="41"/>
      <c r="W172" s="27"/>
      <c r="X172" s="27"/>
      <c r="Y172" s="27"/>
      <c r="Z172" s="27"/>
      <c r="AA172" s="27"/>
      <c r="AB172" s="27"/>
      <c r="AC172" s="27"/>
      <c r="AF172" s="25"/>
      <c r="AG172" s="28"/>
      <c r="AH172" s="27"/>
      <c r="AI172" s="27"/>
      <c r="AJ172" s="27"/>
    </row>
    <row r="173" spans="1:36" ht="11.25" customHeight="1" x14ac:dyDescent="0.2">
      <c r="A173" s="40"/>
      <c r="B173" s="10"/>
      <c r="C173" s="10"/>
      <c r="D173" s="31"/>
      <c r="E173" s="31"/>
      <c r="F173" s="31"/>
      <c r="G173" s="31"/>
      <c r="H173" s="31"/>
      <c r="I173" s="31"/>
      <c r="J173" s="31"/>
      <c r="K173" s="3"/>
      <c r="L173" s="83"/>
      <c r="M173" s="83"/>
      <c r="N173" s="83"/>
      <c r="O173" s="83"/>
      <c r="P173" s="83"/>
      <c r="Q173" s="28"/>
      <c r="R173" s="28"/>
      <c r="S173" s="28"/>
      <c r="T173" s="28"/>
      <c r="U173" s="41"/>
      <c r="X173" s="229"/>
    </row>
    <row r="174" spans="1:36" ht="11.25" customHeight="1" x14ac:dyDescent="0.2">
      <c r="A174" s="40"/>
      <c r="B174" s="10"/>
      <c r="C174" s="10"/>
      <c r="D174" s="31"/>
      <c r="E174" s="31"/>
      <c r="F174" s="31"/>
      <c r="G174" s="31"/>
      <c r="H174" s="31"/>
      <c r="I174" s="31"/>
      <c r="J174" s="31"/>
      <c r="K174" s="3"/>
      <c r="L174" s="34"/>
      <c r="M174" s="34"/>
      <c r="N174" s="34"/>
      <c r="O174" s="34"/>
      <c r="P174" s="34"/>
      <c r="Q174" s="34"/>
      <c r="R174" s="34"/>
      <c r="S174" s="35"/>
      <c r="T174" s="35"/>
      <c r="U174" s="41"/>
      <c r="X174" s="229"/>
    </row>
    <row r="175" spans="1:36" ht="16.5" customHeight="1" x14ac:dyDescent="0.2">
      <c r="A175" s="713"/>
      <c r="B175" s="617"/>
      <c r="C175" s="617"/>
      <c r="D175" s="617"/>
      <c r="E175" s="617"/>
      <c r="F175" s="617"/>
      <c r="G175" s="617"/>
      <c r="H175" s="617"/>
      <c r="I175" s="617"/>
      <c r="J175" s="617"/>
      <c r="K175" s="617"/>
      <c r="L175" s="617"/>
      <c r="M175" s="617"/>
      <c r="N175" s="617"/>
      <c r="O175" s="617"/>
      <c r="P175" s="617"/>
      <c r="Q175" s="617"/>
      <c r="R175" s="617"/>
      <c r="S175" s="617"/>
      <c r="T175" s="617"/>
      <c r="U175" s="689"/>
      <c r="W175" s="232">
        <f>D143</f>
        <v>2010</v>
      </c>
      <c r="X175" s="232">
        <f>E143</f>
        <v>2011</v>
      </c>
      <c r="Y175" s="232">
        <f>F143</f>
        <v>2012</v>
      </c>
      <c r="Z175" s="232">
        <f>G143</f>
        <v>2013</v>
      </c>
      <c r="AA175" s="232">
        <f>H143</f>
        <v>2014</v>
      </c>
    </row>
    <row r="176" spans="1:36" ht="11.25" customHeight="1" thickBot="1" x14ac:dyDescent="0.25">
      <c r="A176" s="44"/>
      <c r="B176" s="45"/>
      <c r="C176" s="45"/>
      <c r="D176" s="45"/>
      <c r="E176" s="45"/>
      <c r="F176" s="45"/>
      <c r="G176" s="45"/>
      <c r="H176" s="45"/>
      <c r="I176" s="45"/>
      <c r="J176" s="45"/>
      <c r="K176" s="46"/>
      <c r="L176" s="45"/>
      <c r="M176" s="45"/>
      <c r="N176" s="45"/>
      <c r="O176" s="45"/>
      <c r="P176" s="45"/>
      <c r="Q176" s="45"/>
      <c r="R176" s="45"/>
      <c r="S176" s="45"/>
      <c r="T176" s="45"/>
      <c r="U176" s="47"/>
      <c r="W176" s="303" t="e">
        <f ca="1">IF(OFFSET(D143,$W$5,0)=0,NA(),OFFSET(D143,$W$5,0))</f>
        <v>#N/A</v>
      </c>
      <c r="X176" s="303" t="e">
        <f ca="1">IF(OFFSET(E143,$W$5,0)=0,NA(),OFFSET(E143,$W$5,0))</f>
        <v>#N/A</v>
      </c>
      <c r="Y176" s="303" t="e">
        <f ca="1">IF(OFFSET(F143,$W$5,0)=0,NA(),OFFSET(F143,$W$5,0))</f>
        <v>#N/A</v>
      </c>
      <c r="Z176" s="303" t="e">
        <f ca="1">IF(OFFSET(G143,$W$5,0)=0,NA(),OFFSET(G143,$W$5,0))</f>
        <v>#N/A</v>
      </c>
      <c r="AA176" s="303" t="e">
        <f ca="1">IF(OFFSET(H143,$W$5,0)=0,NA(),OFFSET(H143,$W$5,0))</f>
        <v>#N/A</v>
      </c>
    </row>
    <row r="177" spans="1:37" s="91" customFormat="1" ht="11.25" customHeight="1" x14ac:dyDescent="0.2">
      <c r="K177" s="85"/>
      <c r="V177" s="148"/>
      <c r="W177" s="239"/>
      <c r="X177" s="239"/>
      <c r="Y177" s="239"/>
      <c r="Z177" s="239"/>
      <c r="AA177" s="239"/>
      <c r="AB177" s="228"/>
      <c r="AC177" s="239"/>
      <c r="AD177" s="149"/>
      <c r="AE177" s="149"/>
      <c r="AF177" s="150"/>
      <c r="AG177" s="149"/>
      <c r="AH177" s="149"/>
    </row>
    <row r="178" spans="1:37" s="91" customFormat="1" ht="11.25" customHeight="1" x14ac:dyDescent="0.2">
      <c r="A178" s="90"/>
      <c r="B178" s="90"/>
      <c r="C178" s="90"/>
      <c r="D178" s="90"/>
      <c r="E178" s="90"/>
      <c r="F178" s="90"/>
      <c r="K178" s="85"/>
      <c r="V178" s="148"/>
      <c r="W178" s="239"/>
      <c r="X178" s="239"/>
      <c r="Y178" s="239"/>
      <c r="Z178" s="239"/>
      <c r="AA178" s="239"/>
      <c r="AB178" s="239"/>
      <c r="AC178" s="239"/>
      <c r="AD178" s="149"/>
      <c r="AE178" s="149"/>
      <c r="AF178" s="150"/>
      <c r="AG178" s="149"/>
      <c r="AH178" s="149"/>
    </row>
    <row r="179" spans="1:37" s="91" customFormat="1" ht="11.25" customHeight="1" x14ac:dyDescent="0.2">
      <c r="A179" s="90"/>
      <c r="B179" s="662" t="s">
        <v>121</v>
      </c>
      <c r="C179" s="253"/>
      <c r="D179" s="102"/>
      <c r="E179" s="102"/>
      <c r="F179" s="90"/>
      <c r="K179" s="85"/>
      <c r="V179" s="148"/>
      <c r="W179" s="239"/>
      <c r="X179" s="239"/>
      <c r="Y179" s="239"/>
      <c r="Z179" s="239"/>
      <c r="AA179" s="239"/>
      <c r="AB179" s="239"/>
      <c r="AC179" s="239"/>
      <c r="AD179" s="149"/>
      <c r="AE179" s="149"/>
      <c r="AF179" s="150"/>
      <c r="AG179" s="149"/>
      <c r="AH179" s="149"/>
    </row>
    <row r="180" spans="1:37" s="91" customFormat="1" ht="11.25" customHeight="1" x14ac:dyDescent="0.2">
      <c r="A180" s="90"/>
      <c r="B180" s="663"/>
      <c r="C180" s="254"/>
      <c r="D180" s="90"/>
      <c r="E180" s="90"/>
      <c r="F180" s="90"/>
      <c r="K180" s="85"/>
      <c r="V180" s="148"/>
      <c r="W180" s="239"/>
      <c r="X180" s="239"/>
      <c r="Y180" s="239"/>
      <c r="Z180" s="239"/>
      <c r="AA180" s="239"/>
      <c r="AB180" s="239"/>
      <c r="AC180" s="239"/>
      <c r="AD180" s="149"/>
      <c r="AE180" s="149"/>
      <c r="AF180" s="150"/>
      <c r="AG180" s="149"/>
      <c r="AH180" s="149"/>
    </row>
    <row r="181" spans="1:37" s="91" customFormat="1" ht="11.25" customHeight="1" x14ac:dyDescent="0.2">
      <c r="A181" s="90"/>
      <c r="B181" s="653" t="s">
        <v>122</v>
      </c>
      <c r="C181" s="653"/>
      <c r="D181" s="654"/>
      <c r="E181" s="654"/>
      <c r="F181" s="654"/>
      <c r="K181" s="85"/>
      <c r="V181" s="148"/>
      <c r="W181" s="239"/>
      <c r="X181" s="239"/>
      <c r="Y181" s="239"/>
      <c r="Z181" s="239"/>
      <c r="AA181" s="239"/>
      <c r="AB181" s="239"/>
      <c r="AC181" s="239"/>
      <c r="AD181" s="149"/>
      <c r="AE181" s="149"/>
      <c r="AF181" s="150"/>
      <c r="AG181" s="149"/>
      <c r="AH181" s="149"/>
    </row>
    <row r="182" spans="1:37" s="91" customFormat="1" ht="11.25" customHeight="1" x14ac:dyDescent="0.2">
      <c r="A182" s="90"/>
      <c r="B182" s="653"/>
      <c r="C182" s="653"/>
      <c r="D182" s="654"/>
      <c r="E182" s="654"/>
      <c r="F182" s="654"/>
      <c r="K182" s="85"/>
      <c r="V182" s="148"/>
      <c r="W182" s="239"/>
      <c r="X182" s="239"/>
      <c r="Y182" s="239"/>
      <c r="Z182" s="239"/>
      <c r="AA182" s="239"/>
      <c r="AB182" s="239"/>
      <c r="AC182" s="239"/>
      <c r="AD182" s="149"/>
      <c r="AE182" s="149"/>
      <c r="AF182" s="150"/>
      <c r="AG182" s="149"/>
      <c r="AH182" s="149"/>
      <c r="AI182" s="142"/>
      <c r="AJ182" s="142"/>
      <c r="AK182" s="142"/>
    </row>
    <row r="183" spans="1:37" s="91" customFormat="1" ht="11.25" customHeight="1" x14ac:dyDescent="0.2">
      <c r="A183" s="90"/>
      <c r="B183" s="653" t="s">
        <v>28</v>
      </c>
      <c r="C183" s="653"/>
      <c r="D183" s="654"/>
      <c r="E183" s="654"/>
      <c r="F183" s="654"/>
      <c r="K183" s="85"/>
      <c r="V183" s="148"/>
      <c r="W183" s="239"/>
      <c r="X183" s="239"/>
      <c r="Y183" s="239"/>
      <c r="Z183" s="239"/>
      <c r="AA183" s="239"/>
      <c r="AB183" s="239"/>
      <c r="AC183" s="239"/>
      <c r="AD183" s="149"/>
      <c r="AE183" s="149"/>
      <c r="AF183" s="150"/>
      <c r="AG183" s="149"/>
      <c r="AH183" s="149"/>
    </row>
    <row r="184" spans="1:37" s="91" customFormat="1" ht="11.25" customHeight="1" x14ac:dyDescent="0.2">
      <c r="A184" s="90"/>
      <c r="B184" s="653"/>
      <c r="C184" s="653"/>
      <c r="D184" s="654"/>
      <c r="E184" s="654"/>
      <c r="F184" s="654"/>
      <c r="K184" s="85"/>
      <c r="V184" s="148"/>
      <c r="W184" s="239"/>
      <c r="X184" s="239"/>
      <c r="Y184" s="239"/>
      <c r="Z184" s="239"/>
      <c r="AA184" s="239"/>
      <c r="AB184" s="239"/>
      <c r="AC184" s="239"/>
      <c r="AD184" s="149"/>
      <c r="AE184" s="149"/>
      <c r="AF184" s="150"/>
      <c r="AG184" s="149"/>
      <c r="AH184" s="149"/>
    </row>
    <row r="185" spans="1:37" s="91" customFormat="1" ht="11.25" customHeight="1" x14ac:dyDescent="0.2">
      <c r="A185" s="90"/>
      <c r="B185" s="653" t="s">
        <v>29</v>
      </c>
      <c r="C185" s="653"/>
      <c r="D185" s="654"/>
      <c r="E185" s="654"/>
      <c r="F185" s="654"/>
      <c r="K185" s="85"/>
      <c r="V185" s="148"/>
      <c r="W185" s="239"/>
      <c r="X185" s="239"/>
      <c r="Y185" s="239"/>
      <c r="Z185" s="239"/>
      <c r="AA185" s="239"/>
      <c r="AB185" s="239"/>
      <c r="AC185" s="239"/>
      <c r="AD185" s="149"/>
      <c r="AE185" s="149"/>
      <c r="AF185" s="150"/>
      <c r="AG185" s="149"/>
      <c r="AH185" s="149"/>
    </row>
    <row r="186" spans="1:37" s="91" customFormat="1" ht="11.25" customHeight="1" x14ac:dyDescent="0.2">
      <c r="A186" s="90"/>
      <c r="B186" s="653"/>
      <c r="C186" s="653"/>
      <c r="D186" s="654"/>
      <c r="E186" s="654"/>
      <c r="F186" s="654"/>
      <c r="K186" s="85"/>
      <c r="V186" s="148"/>
      <c r="W186" s="239"/>
      <c r="X186" s="239"/>
      <c r="Y186" s="239"/>
      <c r="Z186" s="239"/>
      <c r="AA186" s="239"/>
      <c r="AB186" s="239"/>
      <c r="AC186" s="239"/>
      <c r="AD186" s="149"/>
      <c r="AE186" s="149"/>
      <c r="AF186" s="150"/>
      <c r="AG186" s="149"/>
      <c r="AH186" s="149"/>
    </row>
    <row r="187" spans="1:37" s="91" customFormat="1" ht="11.25" customHeight="1" x14ac:dyDescent="0.2">
      <c r="A187" s="90"/>
      <c r="B187" s="653" t="s">
        <v>151</v>
      </c>
      <c r="C187" s="653"/>
      <c r="D187" s="654"/>
      <c r="E187" s="654"/>
      <c r="F187" s="654"/>
      <c r="K187" s="85"/>
      <c r="V187" s="148"/>
      <c r="W187" s="239"/>
      <c r="X187" s="239"/>
      <c r="Y187" s="239"/>
      <c r="Z187" s="239"/>
      <c r="AA187" s="239"/>
      <c r="AB187" s="239"/>
      <c r="AC187" s="239"/>
      <c r="AD187" s="149"/>
      <c r="AE187" s="149"/>
      <c r="AF187" s="150"/>
      <c r="AG187" s="149"/>
      <c r="AH187" s="149"/>
    </row>
    <row r="188" spans="1:37" s="91" customFormat="1" ht="11.25" customHeight="1" x14ac:dyDescent="0.2">
      <c r="A188" s="90"/>
      <c r="B188" s="653"/>
      <c r="C188" s="653"/>
      <c r="D188" s="654"/>
      <c r="E188" s="654"/>
      <c r="F188" s="654"/>
      <c r="K188" s="85"/>
      <c r="V188" s="148"/>
      <c r="W188" s="239"/>
      <c r="X188" s="239"/>
      <c r="Y188" s="239"/>
      <c r="Z188" s="239"/>
      <c r="AA188" s="239"/>
      <c r="AB188" s="239"/>
      <c r="AC188" s="239"/>
      <c r="AD188" s="149"/>
      <c r="AE188" s="149"/>
      <c r="AF188" s="150"/>
      <c r="AG188" s="149"/>
      <c r="AH188" s="149"/>
    </row>
    <row r="189" spans="1:37" s="91" customFormat="1" ht="11.25" customHeight="1" x14ac:dyDescent="0.2">
      <c r="A189" s="90"/>
      <c r="B189" s="653" t="s">
        <v>41</v>
      </c>
      <c r="C189" s="653"/>
      <c r="D189" s="654"/>
      <c r="E189" s="654"/>
      <c r="F189" s="654"/>
      <c r="K189" s="85"/>
      <c r="V189" s="148"/>
      <c r="W189" s="239"/>
      <c r="X189" s="239"/>
      <c r="Y189" s="239"/>
      <c r="Z189" s="239"/>
      <c r="AA189" s="239"/>
      <c r="AB189" s="239"/>
      <c r="AC189" s="239"/>
      <c r="AD189" s="149"/>
      <c r="AE189" s="149"/>
      <c r="AF189" s="150"/>
      <c r="AG189" s="149"/>
      <c r="AH189" s="149"/>
    </row>
    <row r="190" spans="1:37" s="91" customFormat="1" ht="11.25" customHeight="1" x14ac:dyDescent="0.2">
      <c r="A190" s="90"/>
      <c r="B190" s="653"/>
      <c r="C190" s="653"/>
      <c r="D190" s="654"/>
      <c r="E190" s="654"/>
      <c r="F190" s="654"/>
      <c r="K190" s="85"/>
      <c r="V190" s="148"/>
      <c r="W190" s="239"/>
      <c r="X190" s="239"/>
      <c r="Y190" s="239"/>
      <c r="Z190" s="239"/>
      <c r="AA190" s="239"/>
      <c r="AB190" s="239"/>
      <c r="AC190" s="239"/>
      <c r="AD190" s="149"/>
      <c r="AE190" s="149"/>
      <c r="AF190" s="150"/>
      <c r="AG190" s="149"/>
      <c r="AH190" s="149"/>
    </row>
    <row r="191" spans="1:37" s="91" customFormat="1" ht="11.25" customHeight="1" x14ac:dyDescent="0.2">
      <c r="A191" s="90"/>
      <c r="B191" s="653" t="s">
        <v>35</v>
      </c>
      <c r="C191" s="653"/>
      <c r="D191" s="654"/>
      <c r="E191" s="654"/>
      <c r="F191" s="654"/>
      <c r="K191" s="85"/>
      <c r="V191" s="148"/>
      <c r="W191" s="239"/>
      <c r="X191" s="239"/>
      <c r="Y191" s="239"/>
      <c r="Z191" s="239"/>
      <c r="AA191" s="239"/>
      <c r="AB191" s="239"/>
      <c r="AC191" s="239"/>
      <c r="AD191" s="149"/>
      <c r="AE191" s="149"/>
      <c r="AF191" s="150"/>
      <c r="AG191" s="149"/>
      <c r="AH191" s="149"/>
    </row>
    <row r="192" spans="1:37" s="91" customFormat="1" ht="11.25" customHeight="1" x14ac:dyDescent="0.2">
      <c r="A192" s="90"/>
      <c r="B192" s="653"/>
      <c r="C192" s="653"/>
      <c r="D192" s="654"/>
      <c r="E192" s="654"/>
      <c r="F192" s="654"/>
      <c r="K192" s="85"/>
      <c r="V192" s="148"/>
      <c r="W192" s="239"/>
      <c r="X192" s="239"/>
      <c r="Y192" s="239"/>
      <c r="Z192" s="239"/>
      <c r="AA192" s="239"/>
      <c r="AB192" s="239"/>
      <c r="AC192" s="239"/>
      <c r="AD192" s="149"/>
      <c r="AE192" s="149"/>
      <c r="AF192" s="150"/>
      <c r="AG192" s="149"/>
      <c r="AH192" s="149"/>
    </row>
    <row r="193" spans="1:34" s="91" customFormat="1" ht="11.25" customHeight="1" x14ac:dyDescent="0.2">
      <c r="A193" s="90"/>
      <c r="B193" s="653" t="s">
        <v>54</v>
      </c>
      <c r="C193" s="653"/>
      <c r="D193" s="654"/>
      <c r="E193" s="654"/>
      <c r="F193" s="654"/>
      <c r="K193" s="85"/>
      <c r="V193" s="148"/>
      <c r="W193" s="239"/>
      <c r="X193" s="239"/>
      <c r="Y193" s="239"/>
      <c r="Z193" s="239"/>
      <c r="AA193" s="239"/>
      <c r="AB193" s="239"/>
      <c r="AC193" s="239"/>
      <c r="AD193" s="149"/>
      <c r="AE193" s="149"/>
      <c r="AF193" s="150"/>
      <c r="AG193" s="149"/>
      <c r="AH193" s="149"/>
    </row>
    <row r="194" spans="1:34" s="91" customFormat="1" ht="11.25" customHeight="1" x14ac:dyDescent="0.2">
      <c r="A194" s="90"/>
      <c r="B194" s="653"/>
      <c r="C194" s="653"/>
      <c r="D194" s="654"/>
      <c r="E194" s="654"/>
      <c r="F194" s="654"/>
      <c r="K194" s="85"/>
      <c r="V194" s="148"/>
      <c r="W194" s="239"/>
      <c r="X194" s="239"/>
      <c r="Y194" s="239"/>
      <c r="Z194" s="239"/>
      <c r="AA194" s="239"/>
      <c r="AB194" s="239"/>
      <c r="AC194" s="239"/>
      <c r="AD194" s="149"/>
      <c r="AE194" s="149"/>
      <c r="AF194" s="150"/>
      <c r="AG194" s="149"/>
      <c r="AH194" s="149"/>
    </row>
    <row r="195" spans="1:34" s="91" customFormat="1" ht="11.25" customHeight="1" x14ac:dyDescent="0.2">
      <c r="A195" s="90"/>
      <c r="B195" s="653" t="s">
        <v>30</v>
      </c>
      <c r="C195" s="653"/>
      <c r="D195" s="654"/>
      <c r="E195" s="654"/>
      <c r="F195" s="654"/>
      <c r="K195" s="85"/>
      <c r="V195" s="148"/>
      <c r="W195" s="239"/>
      <c r="X195" s="239"/>
      <c r="Y195" s="239"/>
      <c r="Z195" s="239"/>
      <c r="AA195" s="239"/>
      <c r="AB195" s="239"/>
      <c r="AC195" s="239"/>
      <c r="AD195" s="149"/>
      <c r="AE195" s="149"/>
      <c r="AF195" s="150"/>
      <c r="AG195" s="149"/>
      <c r="AH195" s="149"/>
    </row>
    <row r="196" spans="1:34" s="91" customFormat="1" ht="11.25" customHeight="1" x14ac:dyDescent="0.2">
      <c r="A196" s="90"/>
      <c r="B196" s="653"/>
      <c r="C196" s="653"/>
      <c r="D196" s="654"/>
      <c r="E196" s="654"/>
      <c r="F196" s="654"/>
      <c r="K196" s="85"/>
      <c r="V196" s="148"/>
      <c r="W196" s="239"/>
      <c r="X196" s="239"/>
      <c r="Y196" s="239"/>
      <c r="Z196" s="239"/>
      <c r="AA196" s="239"/>
      <c r="AB196" s="239"/>
      <c r="AC196" s="239"/>
      <c r="AD196" s="149"/>
      <c r="AE196" s="149"/>
      <c r="AF196" s="150"/>
      <c r="AG196" s="149"/>
      <c r="AH196" s="149"/>
    </row>
    <row r="197" spans="1:34" s="91" customFormat="1" ht="11.25" customHeight="1" x14ac:dyDescent="0.2">
      <c r="A197" s="90"/>
      <c r="B197" s="653" t="s">
        <v>31</v>
      </c>
      <c r="C197" s="653"/>
      <c r="D197" s="664"/>
      <c r="E197" s="664"/>
      <c r="F197" s="664"/>
      <c r="G197" s="617"/>
      <c r="K197" s="85"/>
      <c r="V197" s="148"/>
      <c r="W197" s="239"/>
      <c r="X197" s="239"/>
      <c r="Y197" s="239"/>
      <c r="Z197" s="239"/>
      <c r="AA197" s="239"/>
      <c r="AB197" s="239"/>
      <c r="AC197" s="239"/>
      <c r="AD197" s="149"/>
      <c r="AE197" s="149"/>
      <c r="AF197" s="150"/>
      <c r="AG197" s="149"/>
      <c r="AH197" s="149"/>
    </row>
    <row r="198" spans="1:34" s="91" customFormat="1" ht="11.25" customHeight="1" x14ac:dyDescent="0.2">
      <c r="A198" s="90"/>
      <c r="B198" s="664"/>
      <c r="C198" s="664"/>
      <c r="D198" s="664"/>
      <c r="E198" s="664"/>
      <c r="F198" s="664"/>
      <c r="G198" s="617"/>
      <c r="K198" s="85"/>
      <c r="V198" s="148"/>
      <c r="W198" s="239"/>
      <c r="X198" s="239"/>
      <c r="Y198" s="239"/>
      <c r="Z198" s="239"/>
      <c r="AA198" s="239"/>
      <c r="AB198" s="239"/>
      <c r="AC198" s="239"/>
      <c r="AD198" s="149"/>
      <c r="AE198" s="149"/>
      <c r="AF198" s="150"/>
      <c r="AG198" s="149"/>
      <c r="AH198" s="149"/>
    </row>
    <row r="199" spans="1:34" s="91" customFormat="1" ht="11.25" customHeight="1" x14ac:dyDescent="0.2">
      <c r="A199" s="90"/>
      <c r="B199" s="653" t="s">
        <v>32</v>
      </c>
      <c r="C199" s="653"/>
      <c r="D199" s="654"/>
      <c r="E199" s="654"/>
      <c r="F199" s="654"/>
      <c r="K199" s="85"/>
      <c r="V199" s="148"/>
      <c r="W199" s="239"/>
      <c r="X199" s="239"/>
      <c r="Y199" s="239"/>
      <c r="Z199" s="239"/>
      <c r="AA199" s="239"/>
      <c r="AB199" s="239"/>
      <c r="AC199" s="239"/>
      <c r="AD199" s="149"/>
      <c r="AE199" s="149"/>
      <c r="AF199" s="150"/>
      <c r="AG199" s="149"/>
      <c r="AH199" s="149"/>
    </row>
    <row r="200" spans="1:34" s="91" customFormat="1" ht="11.25" customHeight="1" x14ac:dyDescent="0.2">
      <c r="A200" s="90"/>
      <c r="B200" s="653"/>
      <c r="C200" s="653"/>
      <c r="D200" s="654"/>
      <c r="E200" s="654"/>
      <c r="F200" s="654"/>
      <c r="K200" s="85"/>
      <c r="V200" s="148"/>
      <c r="W200" s="239"/>
      <c r="X200" s="239"/>
      <c r="Y200" s="239"/>
      <c r="Z200" s="239"/>
      <c r="AA200" s="239"/>
      <c r="AB200" s="239"/>
      <c r="AC200" s="239"/>
      <c r="AD200" s="149"/>
      <c r="AE200" s="149"/>
      <c r="AF200" s="150"/>
      <c r="AG200" s="149"/>
      <c r="AH200" s="149"/>
    </row>
    <row r="201" spans="1:34" s="91" customFormat="1" ht="11.25" customHeight="1" x14ac:dyDescent="0.2">
      <c r="A201" s="90"/>
      <c r="B201" s="653" t="s">
        <v>55</v>
      </c>
      <c r="C201" s="653"/>
      <c r="D201" s="654"/>
      <c r="E201" s="654"/>
      <c r="F201" s="654"/>
      <c r="K201" s="85"/>
      <c r="V201" s="148"/>
      <c r="W201" s="239"/>
      <c r="X201" s="239"/>
      <c r="Y201" s="239"/>
      <c r="Z201" s="239"/>
      <c r="AA201" s="239"/>
      <c r="AB201" s="239"/>
      <c r="AC201" s="239"/>
      <c r="AD201" s="149"/>
      <c r="AE201" s="149"/>
      <c r="AF201" s="150"/>
      <c r="AG201" s="149"/>
      <c r="AH201" s="149"/>
    </row>
    <row r="202" spans="1:34" s="91" customFormat="1" ht="11.25" customHeight="1" x14ac:dyDescent="0.2">
      <c r="A202" s="90"/>
      <c r="B202" s="653"/>
      <c r="C202" s="653"/>
      <c r="D202" s="654"/>
      <c r="E202" s="654"/>
      <c r="F202" s="654"/>
      <c r="K202" s="85"/>
      <c r="V202" s="148"/>
      <c r="W202" s="239"/>
      <c r="X202" s="239"/>
      <c r="Y202" s="239"/>
      <c r="Z202" s="239"/>
      <c r="AA202" s="239"/>
      <c r="AB202" s="239"/>
      <c r="AC202" s="239"/>
      <c r="AD202" s="149"/>
      <c r="AE202" s="149"/>
      <c r="AF202" s="150"/>
      <c r="AG202" s="149"/>
      <c r="AH202" s="149"/>
    </row>
    <row r="203" spans="1:34" s="91" customFormat="1" ht="11.25" customHeight="1" x14ac:dyDescent="0.2">
      <c r="A203" s="90"/>
      <c r="B203" s="653" t="s">
        <v>33</v>
      </c>
      <c r="C203" s="653"/>
      <c r="D203" s="654"/>
      <c r="E203" s="654"/>
      <c r="F203" s="654"/>
      <c r="K203" s="85"/>
      <c r="V203" s="148"/>
      <c r="W203" s="239"/>
      <c r="X203" s="239"/>
      <c r="Y203" s="239"/>
      <c r="Z203" s="239"/>
      <c r="AA203" s="239"/>
      <c r="AB203" s="239"/>
      <c r="AC203" s="239"/>
      <c r="AD203" s="149"/>
      <c r="AE203" s="149"/>
      <c r="AF203" s="150"/>
      <c r="AG203" s="149"/>
      <c r="AH203" s="149"/>
    </row>
    <row r="204" spans="1:34" s="91" customFormat="1" ht="11.25" customHeight="1" x14ac:dyDescent="0.2">
      <c r="A204" s="90"/>
      <c r="B204" s="653"/>
      <c r="C204" s="653"/>
      <c r="D204" s="654"/>
      <c r="E204" s="654"/>
      <c r="F204" s="654"/>
      <c r="K204" s="85"/>
      <c r="V204" s="148"/>
      <c r="W204" s="239"/>
      <c r="X204" s="239"/>
      <c r="Y204" s="239"/>
      <c r="Z204" s="239"/>
      <c r="AA204" s="239"/>
      <c r="AB204" s="239"/>
      <c r="AC204" s="239"/>
      <c r="AD204" s="149"/>
      <c r="AE204" s="149"/>
      <c r="AF204" s="150"/>
      <c r="AG204" s="149"/>
      <c r="AH204" s="149"/>
    </row>
    <row r="205" spans="1:34" s="91" customFormat="1" ht="11.25" customHeight="1" x14ac:dyDescent="0.2">
      <c r="A205" s="90"/>
      <c r="B205" s="653" t="s">
        <v>126</v>
      </c>
      <c r="C205" s="653"/>
      <c r="D205" s="654"/>
      <c r="E205" s="654"/>
      <c r="F205" s="654"/>
      <c r="K205" s="85"/>
      <c r="V205" s="148"/>
      <c r="W205" s="239"/>
      <c r="X205" s="239"/>
      <c r="Y205" s="239"/>
      <c r="Z205" s="239"/>
      <c r="AA205" s="239"/>
      <c r="AB205" s="239"/>
      <c r="AC205" s="239"/>
      <c r="AD205" s="149"/>
      <c r="AE205" s="149"/>
      <c r="AF205" s="150"/>
      <c r="AG205" s="149"/>
      <c r="AH205" s="149"/>
    </row>
    <row r="206" spans="1:34" s="91" customFormat="1" ht="11.25" customHeight="1" x14ac:dyDescent="0.2">
      <c r="A206" s="90"/>
      <c r="B206" s="653"/>
      <c r="C206" s="653"/>
      <c r="D206" s="654"/>
      <c r="E206" s="654"/>
      <c r="F206" s="654"/>
      <c r="K206" s="85"/>
      <c r="V206" s="148"/>
      <c r="W206" s="239"/>
      <c r="X206" s="239"/>
      <c r="Y206" s="239"/>
      <c r="Z206" s="239"/>
      <c r="AA206" s="239"/>
      <c r="AB206" s="239"/>
      <c r="AC206" s="239"/>
      <c r="AD206" s="149"/>
      <c r="AE206" s="149"/>
      <c r="AF206" s="150"/>
      <c r="AG206" s="149"/>
      <c r="AH206" s="149"/>
    </row>
    <row r="207" spans="1:34" s="91" customFormat="1" ht="11.25" hidden="1" customHeight="1" x14ac:dyDescent="0.2">
      <c r="A207" s="90"/>
      <c r="B207" s="653" t="s">
        <v>104</v>
      </c>
      <c r="C207" s="653"/>
      <c r="D207" s="654"/>
      <c r="E207" s="654"/>
      <c r="F207" s="654"/>
      <c r="K207" s="85"/>
      <c r="V207" s="148"/>
      <c r="W207" s="239"/>
      <c r="X207" s="239"/>
      <c r="Y207" s="239"/>
      <c r="Z207" s="239"/>
      <c r="AA207" s="239"/>
      <c r="AB207" s="239"/>
      <c r="AC207" s="239"/>
      <c r="AD207" s="149"/>
      <c r="AE207" s="149"/>
      <c r="AF207" s="150"/>
      <c r="AG207" s="149"/>
      <c r="AH207" s="149"/>
    </row>
    <row r="208" spans="1:34" s="91" customFormat="1" ht="11.25" hidden="1" customHeight="1" x14ac:dyDescent="0.2">
      <c r="B208" s="653"/>
      <c r="C208" s="653"/>
      <c r="D208" s="654"/>
      <c r="E208" s="654"/>
      <c r="F208" s="654"/>
      <c r="K208" s="85"/>
      <c r="V208" s="148"/>
      <c r="W208" s="239"/>
      <c r="X208" s="239"/>
      <c r="Y208" s="239"/>
      <c r="Z208" s="239"/>
      <c r="AA208" s="239"/>
      <c r="AB208" s="239"/>
      <c r="AC208" s="239"/>
      <c r="AD208" s="149"/>
      <c r="AE208" s="149"/>
      <c r="AF208" s="150"/>
      <c r="AG208" s="149"/>
      <c r="AH208" s="149"/>
    </row>
    <row r="209" spans="2:29" s="91" customFormat="1" ht="11.25" hidden="1" customHeight="1" x14ac:dyDescent="0.2">
      <c r="B209" s="653" t="s">
        <v>105</v>
      </c>
      <c r="C209" s="653"/>
      <c r="D209" s="654"/>
      <c r="E209" s="654"/>
      <c r="F209" s="654"/>
      <c r="W209" s="240"/>
      <c r="X209" s="240"/>
      <c r="Y209" s="240"/>
      <c r="Z209" s="240"/>
      <c r="AA209" s="240"/>
      <c r="AB209" s="240"/>
      <c r="AC209" s="240"/>
    </row>
    <row r="210" spans="2:29" s="91" customFormat="1" ht="11.25" hidden="1" customHeight="1" x14ac:dyDescent="0.2">
      <c r="B210" s="653"/>
      <c r="C210" s="653"/>
      <c r="D210" s="654"/>
      <c r="E210" s="654"/>
      <c r="F210" s="654"/>
      <c r="W210" s="240"/>
      <c r="X210" s="240"/>
      <c r="Y210" s="240"/>
      <c r="Z210" s="240"/>
      <c r="AA210" s="240"/>
      <c r="AB210" s="240"/>
      <c r="AC210" s="240"/>
    </row>
    <row r="211" spans="2:29" s="84" customFormat="1" ht="11.25" customHeight="1" x14ac:dyDescent="0.2">
      <c r="B211" s="653" t="s">
        <v>56</v>
      </c>
      <c r="C211" s="653"/>
      <c r="D211" s="654"/>
      <c r="E211" s="654"/>
      <c r="F211" s="654"/>
      <c r="K211" s="85"/>
      <c r="W211" s="240"/>
      <c r="X211" s="240"/>
      <c r="Y211" s="240"/>
      <c r="Z211" s="240"/>
      <c r="AA211" s="240"/>
      <c r="AB211" s="240"/>
      <c r="AC211" s="240"/>
    </row>
    <row r="212" spans="2:29" ht="11.25" customHeight="1" x14ac:dyDescent="0.2">
      <c r="B212" s="653"/>
      <c r="C212" s="653"/>
      <c r="D212" s="654"/>
      <c r="E212" s="654"/>
      <c r="F212" s="654"/>
    </row>
  </sheetData>
  <sheetProtection sheet="1" objects="1" scenarios="1"/>
  <mergeCells count="43">
    <mergeCell ref="B167:I169"/>
    <mergeCell ref="B203:F204"/>
    <mergeCell ref="X84:X85"/>
    <mergeCell ref="B95:H96"/>
    <mergeCell ref="D98:E99"/>
    <mergeCell ref="A87:U87"/>
    <mergeCell ref="A131:U131"/>
    <mergeCell ref="B201:F202"/>
    <mergeCell ref="Q84:T84"/>
    <mergeCell ref="L85:T85"/>
    <mergeCell ref="B139:H140"/>
    <mergeCell ref="A175:U175"/>
    <mergeCell ref="B187:F188"/>
    <mergeCell ref="B171:H172"/>
    <mergeCell ref="B53:H53"/>
    <mergeCell ref="Y84:Y85"/>
    <mergeCell ref="B7:T8"/>
    <mergeCell ref="D9:H10"/>
    <mergeCell ref="K9:O10"/>
    <mergeCell ref="R9:T10"/>
    <mergeCell ref="A43:U43"/>
    <mergeCell ref="X82:X83"/>
    <mergeCell ref="P9:P11"/>
    <mergeCell ref="I9:I11"/>
    <mergeCell ref="L84:O84"/>
    <mergeCell ref="X36:Y36"/>
    <mergeCell ref="B51:H52"/>
    <mergeCell ref="Z11:Z12"/>
    <mergeCell ref="B211:F212"/>
    <mergeCell ref="B179:B180"/>
    <mergeCell ref="B181:F182"/>
    <mergeCell ref="B183:F184"/>
    <mergeCell ref="B185:F186"/>
    <mergeCell ref="B189:F190"/>
    <mergeCell ref="B191:F192"/>
    <mergeCell ref="B193:F194"/>
    <mergeCell ref="B195:F196"/>
    <mergeCell ref="B205:F206"/>
    <mergeCell ref="B207:F208"/>
    <mergeCell ref="B209:F210"/>
    <mergeCell ref="B197:G198"/>
    <mergeCell ref="B199:F200"/>
    <mergeCell ref="Y82:Y83"/>
  </mergeCells>
  <phoneticPr fontId="38" type="noConversion"/>
  <conditionalFormatting sqref="B12:B31 R12:T31 D12:I31 B144:B163 D144:H163 K12:P31 AA13:AB16">
    <cfRule type="containsErrors" dxfId="40" priority="3">
      <formula>ISERROR(B12)</formula>
    </cfRule>
    <cfRule type="expression" dxfId="39" priority="4">
      <formula>$B12=$X$5</formula>
    </cfRule>
  </conditionalFormatting>
  <conditionalFormatting sqref="AA17:AB31">
    <cfRule type="containsErrors" dxfId="38" priority="1">
      <formula>ISERROR(AA17)</formula>
    </cfRule>
    <cfRule type="expression" dxfId="37" priority="2">
      <formula>$B17=$X$5</formula>
    </cfRule>
  </conditionalFormatting>
  <hyperlinks>
    <hyperlink ref="B181:B182" location="Coverage!A1" display="Participating LA's"/>
    <hyperlink ref="B205:B206" location="Adoption!A1" display="Adoption"/>
    <hyperlink ref="B203:B204" location="'Looked After Children'!A1" display="Looked After Children"/>
    <hyperlink ref="B201:B202" location="'Court Applications'!A1" display="Court Applications"/>
    <hyperlink ref="B199:B200" location="'Child Protection Plans'!A1" display="Child Protection Plans"/>
    <hyperlink ref="B197:B198" location="'Initial CP Conferences'!A1" display="Initial Child Protection Conferences"/>
    <hyperlink ref="B195:B196" location="'Section 47 Enquiries'!A1" display="Section 47 Enquiries"/>
    <hyperlink ref="B193:B194" location="'Children in Need'!A1" display="Children in Need"/>
    <hyperlink ref="B191:B192" location="Assessments!A1" display="Assessments"/>
    <hyperlink ref="B189:B190" location="'Re-referrals'!A1" display="Re-referrals"/>
    <hyperlink ref="B185:B186" location="Referrals!A1" display="Referrals"/>
    <hyperlink ref="B183:B184" location="Population!A1" display="Population"/>
    <hyperlink ref="B205:F206" location="Adoption_RO_SGO!A1" display="Adoption &amp; RO/SGO"/>
    <hyperlink ref="B209:B210" location="Adoption!A1" display="Adoption"/>
    <hyperlink ref="B207:B208" location="Adoption!A1" display="Adoption"/>
    <hyperlink ref="B207:F208" location="Ofsted!A1" display="Ofsted"/>
    <hyperlink ref="B209:F210" location="Education!A1" display="Education"/>
    <hyperlink ref="B211:B212" location="Adoption!A1" display="Adoption"/>
    <hyperlink ref="B211:F212" location="Sources!A1" display="Sources"/>
    <hyperlink ref="B187:F188"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9"/>
  </sheetPr>
  <dimension ref="A1:AP313"/>
  <sheetViews>
    <sheetView showRowColHeaders="0" topLeftCell="A73" workbookViewId="0">
      <selection activeCell="B96" sqref="B96:F97"/>
    </sheetView>
  </sheetViews>
  <sheetFormatPr defaultRowHeight="11.25" customHeight="1" x14ac:dyDescent="0.2"/>
  <cols>
    <col min="1" max="1" width="4" style="313" customWidth="1"/>
    <col min="2" max="2" width="18.85546875" style="313" customWidth="1"/>
    <col min="3" max="7" width="10.140625" style="313" customWidth="1"/>
    <col min="8" max="13" width="10.140625" style="314" customWidth="1"/>
    <col min="14" max="14" width="3.42578125" style="313" customWidth="1"/>
    <col min="15" max="15" width="9.140625" style="316"/>
    <col min="16" max="16" width="17" style="317" hidden="1" customWidth="1"/>
    <col min="17" max="19" width="6" style="317" hidden="1" customWidth="1"/>
    <col min="20" max="24" width="8.28515625" style="318" hidden="1" customWidth="1"/>
    <col min="25" max="25" width="8.28515625" style="317" hidden="1" customWidth="1"/>
    <col min="26" max="30" width="8.28515625" style="313" hidden="1" customWidth="1"/>
    <col min="31" max="31" width="11.5703125" style="313" hidden="1" customWidth="1"/>
    <col min="32" max="39" width="5.7109375" style="313" customWidth="1"/>
    <col min="40" max="40" width="15.85546875" style="313" bestFit="1" customWidth="1"/>
    <col min="41" max="41" width="9.140625" style="313" customWidth="1"/>
    <col min="42" max="42" width="12.140625" style="313" customWidth="1"/>
    <col min="43" max="16384" width="9.140625" style="313"/>
  </cols>
  <sheetData>
    <row r="1" spans="1:42" ht="15" customHeight="1" x14ac:dyDescent="0.2"/>
    <row r="2" spans="1:42" ht="18.75" customHeight="1" thickBot="1" x14ac:dyDescent="0.3">
      <c r="A2" s="319" t="s">
        <v>1</v>
      </c>
      <c r="B2" s="320"/>
      <c r="C2" s="320"/>
      <c r="D2" s="320"/>
      <c r="E2" s="320"/>
      <c r="F2" s="320"/>
      <c r="G2" s="320"/>
      <c r="H2" s="321"/>
      <c r="I2" s="321"/>
      <c r="J2" s="321"/>
      <c r="K2" s="321"/>
      <c r="L2" s="321"/>
      <c r="M2" s="321"/>
      <c r="N2" s="315"/>
    </row>
    <row r="3" spans="1:42" ht="11.25" customHeight="1" x14ac:dyDescent="0.2">
      <c r="A3" s="315"/>
      <c r="B3" s="315"/>
    </row>
    <row r="4" spans="1:42" ht="21" customHeight="1" thickBot="1" x14ac:dyDescent="0.25"/>
    <row r="5" spans="1:42" ht="11.25" customHeight="1" x14ac:dyDescent="0.2">
      <c r="A5" s="322"/>
      <c r="B5" s="323"/>
      <c r="C5" s="323"/>
      <c r="D5" s="323"/>
      <c r="E5" s="323"/>
      <c r="F5" s="323"/>
      <c r="G5" s="323"/>
      <c r="H5" s="324"/>
      <c r="I5" s="324"/>
      <c r="J5" s="324"/>
      <c r="K5" s="324"/>
      <c r="L5" s="324"/>
      <c r="M5" s="324"/>
      <c r="N5" s="325"/>
      <c r="P5" s="318"/>
      <c r="Q5" s="318"/>
      <c r="R5" s="318"/>
      <c r="S5" s="318"/>
    </row>
    <row r="6" spans="1:42" ht="11.25" customHeight="1" x14ac:dyDescent="0.2">
      <c r="A6" s="375"/>
      <c r="B6" s="376"/>
      <c r="C6" s="377"/>
      <c r="D6" s="377"/>
      <c r="E6" s="377"/>
      <c r="F6" s="377"/>
      <c r="G6" s="377"/>
      <c r="H6" s="377"/>
      <c r="I6" s="377"/>
      <c r="J6" s="377"/>
      <c r="K6" s="377"/>
      <c r="L6" s="377"/>
      <c r="M6" s="377"/>
      <c r="N6" s="327"/>
      <c r="P6" s="328" t="e">
        <f>VLOOKUP(Q6,$P$12:$Q$31,2,FALSE)</f>
        <v>#N/A</v>
      </c>
      <c r="Q6" s="329" t="str">
        <f>Home!B12</f>
        <v>(none)</v>
      </c>
      <c r="R6" s="328" t="str">
        <f>"Selected LA- "&amp;Q6</f>
        <v>Selected LA- (none)</v>
      </c>
      <c r="AN6" s="330"/>
      <c r="AO6" s="330"/>
      <c r="AP6" s="330"/>
    </row>
    <row r="7" spans="1:42" s="330" customFormat="1" ht="11.25" customHeight="1" x14ac:dyDescent="0.2">
      <c r="A7" s="378"/>
      <c r="B7" s="737" t="s">
        <v>152</v>
      </c>
      <c r="C7" s="738"/>
      <c r="D7" s="738"/>
      <c r="E7" s="738"/>
      <c r="F7" s="738"/>
      <c r="G7" s="738"/>
      <c r="H7" s="738"/>
      <c r="I7" s="738"/>
      <c r="J7" s="738"/>
      <c r="K7" s="738"/>
      <c r="L7" s="738"/>
      <c r="M7" s="738"/>
      <c r="N7" s="332"/>
      <c r="O7" s="333"/>
      <c r="AN7" s="313"/>
      <c r="AO7" s="313"/>
      <c r="AP7" s="313"/>
    </row>
    <row r="8" spans="1:42" ht="21" customHeight="1" x14ac:dyDescent="0.2">
      <c r="A8" s="378"/>
      <c r="B8" s="738"/>
      <c r="C8" s="738"/>
      <c r="D8" s="738"/>
      <c r="E8" s="738"/>
      <c r="F8" s="738"/>
      <c r="G8" s="738"/>
      <c r="H8" s="738"/>
      <c r="I8" s="738"/>
      <c r="J8" s="738"/>
      <c r="K8" s="738"/>
      <c r="L8" s="738"/>
      <c r="M8" s="738"/>
      <c r="N8" s="332"/>
      <c r="P8" s="313"/>
      <c r="Q8" s="313"/>
      <c r="R8" s="313"/>
      <c r="S8" s="313"/>
      <c r="U8" s="313"/>
      <c r="V8" s="313"/>
      <c r="W8" s="313"/>
      <c r="X8" s="313"/>
      <c r="Y8" s="313"/>
    </row>
    <row r="9" spans="1:42" ht="11.25" customHeight="1" x14ac:dyDescent="0.2">
      <c r="A9" s="331"/>
      <c r="N9" s="332"/>
      <c r="P9" s="334"/>
      <c r="Q9" s="334"/>
      <c r="R9" s="334"/>
      <c r="S9" s="334"/>
      <c r="T9" s="335" t="s">
        <v>143</v>
      </c>
      <c r="U9" s="334"/>
      <c r="V9" s="334"/>
      <c r="W9" s="334"/>
      <c r="X9" s="334"/>
      <c r="Y9" s="334"/>
      <c r="Z9" s="334"/>
      <c r="AA9" s="334"/>
      <c r="AB9" s="334"/>
      <c r="AC9" s="334"/>
      <c r="AD9" s="334"/>
      <c r="AE9" s="334"/>
      <c r="AF9" s="334"/>
      <c r="AG9" s="334"/>
      <c r="AH9" s="334"/>
      <c r="AI9" s="334"/>
      <c r="AJ9" s="334"/>
      <c r="AK9" s="334"/>
      <c r="AL9" s="334"/>
      <c r="AM9" s="334"/>
      <c r="AN9" s="334"/>
      <c r="AO9" s="334"/>
    </row>
    <row r="10" spans="1:42" ht="11.25" customHeight="1" x14ac:dyDescent="0.2">
      <c r="A10" s="331"/>
      <c r="C10" s="336">
        <v>1</v>
      </c>
      <c r="D10" s="337" t="s">
        <v>231</v>
      </c>
      <c r="E10" s="337" t="s">
        <v>232</v>
      </c>
      <c r="F10" s="337">
        <v>3</v>
      </c>
      <c r="G10" s="337">
        <v>4</v>
      </c>
      <c r="H10" s="337">
        <v>5</v>
      </c>
      <c r="I10" s="337">
        <v>6</v>
      </c>
      <c r="J10" s="337">
        <v>7</v>
      </c>
      <c r="K10" s="337">
        <v>8</v>
      </c>
      <c r="L10" s="337">
        <v>9</v>
      </c>
      <c r="M10" s="338">
        <v>10</v>
      </c>
      <c r="N10" s="332"/>
      <c r="P10" s="339"/>
      <c r="Q10" s="340"/>
      <c r="R10" s="339"/>
      <c r="S10" s="339"/>
      <c r="T10" s="341">
        <v>1</v>
      </c>
      <c r="U10" s="342" t="s">
        <v>231</v>
      </c>
      <c r="V10" s="342" t="s">
        <v>232</v>
      </c>
      <c r="W10" s="342">
        <v>3</v>
      </c>
      <c r="X10" s="342">
        <v>4</v>
      </c>
      <c r="Y10" s="342">
        <v>5</v>
      </c>
      <c r="Z10" s="342">
        <v>6</v>
      </c>
      <c r="AA10" s="342">
        <v>7</v>
      </c>
      <c r="AB10" s="342">
        <v>8</v>
      </c>
      <c r="AC10" s="342">
        <v>9</v>
      </c>
      <c r="AD10" s="342">
        <v>10</v>
      </c>
      <c r="AE10" s="739" t="s">
        <v>144</v>
      </c>
    </row>
    <row r="11" spans="1:42" ht="33.75" customHeight="1" x14ac:dyDescent="0.2">
      <c r="A11" s="331"/>
      <c r="C11" s="336" t="s">
        <v>234</v>
      </c>
      <c r="D11" s="337" t="s">
        <v>145</v>
      </c>
      <c r="E11" s="337" t="s">
        <v>233</v>
      </c>
      <c r="F11" s="337" t="s">
        <v>235</v>
      </c>
      <c r="G11" s="337" t="s">
        <v>146</v>
      </c>
      <c r="H11" s="337" t="s">
        <v>236</v>
      </c>
      <c r="I11" s="337" t="s">
        <v>38</v>
      </c>
      <c r="J11" s="337" t="s">
        <v>147</v>
      </c>
      <c r="K11" s="337" t="s">
        <v>148</v>
      </c>
      <c r="L11" s="337" t="s">
        <v>149</v>
      </c>
      <c r="M11" s="338" t="s">
        <v>150</v>
      </c>
      <c r="N11" s="332"/>
      <c r="P11" s="339"/>
      <c r="Q11" s="340"/>
      <c r="R11" s="339"/>
      <c r="S11" s="339"/>
      <c r="T11" s="461" t="s">
        <v>234</v>
      </c>
      <c r="U11" s="461" t="s">
        <v>145</v>
      </c>
      <c r="V11" s="461" t="s">
        <v>233</v>
      </c>
      <c r="W11" s="461" t="s">
        <v>235</v>
      </c>
      <c r="X11" s="461" t="s">
        <v>146</v>
      </c>
      <c r="Y11" s="461" t="s">
        <v>236</v>
      </c>
      <c r="Z11" s="461" t="s">
        <v>38</v>
      </c>
      <c r="AA11" s="461" t="s">
        <v>147</v>
      </c>
      <c r="AB11" s="461" t="s">
        <v>148</v>
      </c>
      <c r="AC11" s="461" t="s">
        <v>149</v>
      </c>
      <c r="AD11" s="461" t="s">
        <v>150</v>
      </c>
      <c r="AE11" s="740"/>
    </row>
    <row r="12" spans="1:42" ht="11.25" customHeight="1" x14ac:dyDescent="0.2">
      <c r="A12" s="331"/>
      <c r="B12" s="343" t="s">
        <v>2</v>
      </c>
      <c r="C12" s="344">
        <f t="shared" ref="C12:C31" si="0">IF($AE12=0,NA(),T12/$AE12)</f>
        <v>0.14716312056737588</v>
      </c>
      <c r="D12" s="345">
        <f t="shared" ref="D12:D31" si="1">IF($AE12=0,NA(),U12/$AE12)</f>
        <v>0.15070921985815602</v>
      </c>
      <c r="E12" s="345">
        <f t="shared" ref="E12:E31" si="2">IF($AE12=0,NA(),V12/$AE12)</f>
        <v>2.2163120567375887E-2</v>
      </c>
      <c r="F12" s="345">
        <f t="shared" ref="F12:F31" si="3">IF($AE12=0,NA(),W12/$AE12)</f>
        <v>0.10726950354609929</v>
      </c>
      <c r="G12" s="345">
        <f t="shared" ref="G12:G31" si="4">IF($AE12=0,NA(),X12/$AE12)</f>
        <v>1.2411347517730497E-2</v>
      </c>
      <c r="H12" s="345">
        <f t="shared" ref="H12:H31" si="5">IF($AE12=0,NA(),Y12/$AE12)</f>
        <v>0.19414893617021275</v>
      </c>
      <c r="I12" s="345">
        <f t="shared" ref="I12:I31" si="6">IF($AE12=0,NA(),Z12/$AE12)</f>
        <v>0.26950354609929078</v>
      </c>
      <c r="J12" s="345">
        <f t="shared" ref="J12:J31" si="7">IF($AE12=0,NA(),AA12/$AE12)</f>
        <v>2.9255319148936171E-2</v>
      </c>
      <c r="K12" s="345">
        <f t="shared" ref="K12:K31" si="8">IF($AE12=0,NA(),AB12/$AE12)</f>
        <v>6.7375886524822695E-2</v>
      </c>
      <c r="L12" s="345" t="e">
        <f t="shared" ref="L12:L31" si="9">IF($AE12=0,NA(),AC12/$AE12)</f>
        <v>#VALUE!</v>
      </c>
      <c r="M12" s="346" t="e">
        <f t="shared" ref="M12:M31" si="10">IF($AE12=0,NA(),AD12/$AE12)</f>
        <v>#VALUE!</v>
      </c>
      <c r="N12" s="332"/>
      <c r="P12" s="347" t="s">
        <v>2</v>
      </c>
      <c r="Q12" s="348">
        <v>1</v>
      </c>
      <c r="R12" s="347" t="str">
        <f t="shared" ref="R12:R31" si="11">B12</f>
        <v>Bracknell Forest</v>
      </c>
      <c r="S12" s="349" t="b">
        <f>IF(P12=$Q$6,1)</f>
        <v>0</v>
      </c>
      <c r="T12" s="350">
        <v>166</v>
      </c>
      <c r="U12" s="351">
        <v>170</v>
      </c>
      <c r="V12" s="351">
        <v>25</v>
      </c>
      <c r="W12" s="351">
        <v>121</v>
      </c>
      <c r="X12" s="351">
        <v>14</v>
      </c>
      <c r="Y12" s="351">
        <v>219</v>
      </c>
      <c r="Z12" s="351">
        <v>304</v>
      </c>
      <c r="AA12" s="351">
        <v>33</v>
      </c>
      <c r="AB12" s="351">
        <v>76</v>
      </c>
      <c r="AC12" s="351" t="s">
        <v>237</v>
      </c>
      <c r="AD12" s="351" t="s">
        <v>237</v>
      </c>
      <c r="AE12" s="352">
        <f t="shared" ref="AE12:AE33" si="12">SUM(T12:AD12)</f>
        <v>1128</v>
      </c>
    </row>
    <row r="13" spans="1:42" ht="11.25" customHeight="1" x14ac:dyDescent="0.2">
      <c r="A13" s="331"/>
      <c r="B13" s="343" t="s">
        <v>84</v>
      </c>
      <c r="C13" s="344">
        <f t="shared" si="0"/>
        <v>7.9158790170132332E-2</v>
      </c>
      <c r="D13" s="345">
        <f t="shared" si="1"/>
        <v>0.1724952741020794</v>
      </c>
      <c r="E13" s="345">
        <f t="shared" si="2"/>
        <v>4.9621928166351604E-3</v>
      </c>
      <c r="F13" s="345">
        <f t="shared" si="3"/>
        <v>0.14272211720226843</v>
      </c>
      <c r="G13" s="345">
        <f t="shared" si="4"/>
        <v>3.5680529300567108E-2</v>
      </c>
      <c r="H13" s="345">
        <f t="shared" si="5"/>
        <v>0.15193761814744802</v>
      </c>
      <c r="I13" s="345">
        <f t="shared" si="6"/>
        <v>0.20132325141776938</v>
      </c>
      <c r="J13" s="345">
        <f t="shared" si="7"/>
        <v>4.4187145557655953E-2</v>
      </c>
      <c r="K13" s="345">
        <f t="shared" si="8"/>
        <v>9.2863894139886577E-2</v>
      </c>
      <c r="L13" s="345">
        <f t="shared" si="9"/>
        <v>2.3156899810964082E-2</v>
      </c>
      <c r="M13" s="346">
        <f t="shared" si="10"/>
        <v>5.1512287334593572E-2</v>
      </c>
      <c r="N13" s="332"/>
      <c r="P13" s="353" t="s">
        <v>84</v>
      </c>
      <c r="Q13" s="348">
        <v>2</v>
      </c>
      <c r="R13" s="353" t="str">
        <f t="shared" si="11"/>
        <v>Brighton &amp; Hove</v>
      </c>
      <c r="S13" s="349" t="b">
        <f t="shared" ref="S13:S31" si="13">IF(P13=$Q$6,1)</f>
        <v>0</v>
      </c>
      <c r="T13" s="350">
        <v>335</v>
      </c>
      <c r="U13" s="351">
        <v>730</v>
      </c>
      <c r="V13" s="351">
        <v>21</v>
      </c>
      <c r="W13" s="351">
        <v>604</v>
      </c>
      <c r="X13" s="351">
        <v>151</v>
      </c>
      <c r="Y13" s="351">
        <v>643</v>
      </c>
      <c r="Z13" s="351">
        <v>852</v>
      </c>
      <c r="AA13" s="351">
        <v>187</v>
      </c>
      <c r="AB13" s="351">
        <v>393</v>
      </c>
      <c r="AC13" s="351">
        <v>98</v>
      </c>
      <c r="AD13" s="351">
        <v>218</v>
      </c>
      <c r="AE13" s="352">
        <f t="shared" si="12"/>
        <v>4232</v>
      </c>
    </row>
    <row r="14" spans="1:42" ht="11.25" customHeight="1" x14ac:dyDescent="0.2">
      <c r="A14" s="331"/>
      <c r="B14" s="343" t="s">
        <v>13</v>
      </c>
      <c r="C14" s="344">
        <f t="shared" si="0"/>
        <v>0.11247779144458112</v>
      </c>
      <c r="D14" s="345">
        <f t="shared" si="1"/>
        <v>0.17124504578379118</v>
      </c>
      <c r="E14" s="345">
        <f t="shared" si="2"/>
        <v>1.2573459067924012E-2</v>
      </c>
      <c r="F14" s="345">
        <f t="shared" si="3"/>
        <v>0.18026513598469318</v>
      </c>
      <c r="G14" s="345">
        <f t="shared" si="4"/>
        <v>6.2867295339620061E-3</v>
      </c>
      <c r="H14" s="345">
        <f t="shared" si="5"/>
        <v>8.0087467541342078E-2</v>
      </c>
      <c r="I14" s="345">
        <f t="shared" si="6"/>
        <v>0.30722973896405631</v>
      </c>
      <c r="J14" s="345">
        <f t="shared" si="7"/>
        <v>2.993029930299303E-2</v>
      </c>
      <c r="K14" s="345">
        <f t="shared" si="8"/>
        <v>5.3573869072024057E-2</v>
      </c>
      <c r="L14" s="345">
        <f t="shared" si="9"/>
        <v>4.3597102637693043E-2</v>
      </c>
      <c r="M14" s="346">
        <f t="shared" si="10"/>
        <v>2.7333606669400026E-3</v>
      </c>
      <c r="N14" s="332"/>
      <c r="P14" s="353" t="s">
        <v>13</v>
      </c>
      <c r="Q14" s="348">
        <v>3</v>
      </c>
      <c r="R14" s="353" t="str">
        <f t="shared" si="11"/>
        <v>Buckinghamshire</v>
      </c>
      <c r="S14" s="349" t="b">
        <f t="shared" si="13"/>
        <v>0</v>
      </c>
      <c r="T14" s="426">
        <v>823</v>
      </c>
      <c r="U14" s="427">
        <v>1253</v>
      </c>
      <c r="V14" s="427">
        <v>92</v>
      </c>
      <c r="W14" s="427">
        <v>1319</v>
      </c>
      <c r="X14" s="427">
        <v>46</v>
      </c>
      <c r="Y14" s="427">
        <v>586</v>
      </c>
      <c r="Z14" s="427">
        <v>2248</v>
      </c>
      <c r="AA14" s="427">
        <v>219</v>
      </c>
      <c r="AB14" s="427">
        <v>392</v>
      </c>
      <c r="AC14" s="427">
        <v>319</v>
      </c>
      <c r="AD14" s="427">
        <v>20</v>
      </c>
      <c r="AE14" s="352">
        <f t="shared" si="12"/>
        <v>7317</v>
      </c>
    </row>
    <row r="15" spans="1:42" ht="11.25" customHeight="1" x14ac:dyDescent="0.2">
      <c r="A15" s="331"/>
      <c r="B15" s="343" t="s">
        <v>6</v>
      </c>
      <c r="C15" s="344">
        <f t="shared" si="0"/>
        <v>0.14724091520861374</v>
      </c>
      <c r="D15" s="345">
        <f t="shared" si="1"/>
        <v>9.9596231493943477E-2</v>
      </c>
      <c r="E15" s="345">
        <f t="shared" si="2"/>
        <v>1.6958277254374158E-2</v>
      </c>
      <c r="F15" s="345">
        <f t="shared" si="3"/>
        <v>0.10605652759084791</v>
      </c>
      <c r="G15" s="345">
        <f t="shared" si="4"/>
        <v>1.063257065948856E-2</v>
      </c>
      <c r="H15" s="345">
        <f t="shared" si="5"/>
        <v>0.13028263795423958</v>
      </c>
      <c r="I15" s="345">
        <f t="shared" si="6"/>
        <v>0.28492597577388962</v>
      </c>
      <c r="J15" s="345">
        <f t="shared" si="7"/>
        <v>4.5625841184387617E-2</v>
      </c>
      <c r="K15" s="345">
        <f t="shared" si="8"/>
        <v>4.7644683714670254E-2</v>
      </c>
      <c r="L15" s="345">
        <f t="shared" si="9"/>
        <v>2.5168236877523554E-2</v>
      </c>
      <c r="M15" s="346">
        <f t="shared" si="10"/>
        <v>8.5868102288021539E-2</v>
      </c>
      <c r="N15" s="332"/>
      <c r="P15" s="353" t="s">
        <v>6</v>
      </c>
      <c r="Q15" s="348">
        <v>4</v>
      </c>
      <c r="R15" s="353" t="str">
        <f t="shared" si="11"/>
        <v>East Sussex</v>
      </c>
      <c r="S15" s="349" t="b">
        <f t="shared" si="13"/>
        <v>0</v>
      </c>
      <c r="T15" s="350">
        <v>1094</v>
      </c>
      <c r="U15" s="351">
        <v>740</v>
      </c>
      <c r="V15" s="351">
        <v>126</v>
      </c>
      <c r="W15" s="351">
        <v>788</v>
      </c>
      <c r="X15" s="351">
        <v>79</v>
      </c>
      <c r="Y15" s="351">
        <v>968</v>
      </c>
      <c r="Z15" s="351">
        <v>2117</v>
      </c>
      <c r="AA15" s="351">
        <v>339</v>
      </c>
      <c r="AB15" s="351">
        <v>354</v>
      </c>
      <c r="AC15" s="351">
        <v>187</v>
      </c>
      <c r="AD15" s="351">
        <v>638</v>
      </c>
      <c r="AE15" s="352">
        <f t="shared" si="12"/>
        <v>7430</v>
      </c>
    </row>
    <row r="16" spans="1:42" ht="11.25" customHeight="1" x14ac:dyDescent="0.2">
      <c r="A16" s="331"/>
      <c r="B16" s="343" t="s">
        <v>7</v>
      </c>
      <c r="C16" s="344">
        <f t="shared" si="0"/>
        <v>6.332504304572413E-2</v>
      </c>
      <c r="D16" s="345">
        <f t="shared" si="1"/>
        <v>0</v>
      </c>
      <c r="E16" s="345">
        <f t="shared" si="2"/>
        <v>0.17313946814616415</v>
      </c>
      <c r="F16" s="345">
        <f t="shared" si="3"/>
        <v>8.0352018366175629E-2</v>
      </c>
      <c r="G16" s="345">
        <f t="shared" si="4"/>
        <v>2.3914291180409414E-2</v>
      </c>
      <c r="H16" s="345">
        <f t="shared" si="5"/>
        <v>0</v>
      </c>
      <c r="I16" s="345">
        <f t="shared" si="6"/>
        <v>0.29864166826095273</v>
      </c>
      <c r="J16" s="345">
        <f t="shared" si="7"/>
        <v>1.6644346661564949E-2</v>
      </c>
      <c r="K16" s="345">
        <f t="shared" si="8"/>
        <v>0.29998086856705569</v>
      </c>
      <c r="L16" s="345">
        <f t="shared" si="9"/>
        <v>4.4002295771953318E-2</v>
      </c>
      <c r="M16" s="346">
        <f t="shared" si="10"/>
        <v>0</v>
      </c>
      <c r="N16" s="332"/>
      <c r="P16" s="354" t="s">
        <v>7</v>
      </c>
      <c r="Q16" s="355">
        <v>5</v>
      </c>
      <c r="R16" s="354" t="str">
        <f t="shared" si="11"/>
        <v>Gloucestershire</v>
      </c>
      <c r="S16" s="349" t="b">
        <f t="shared" si="13"/>
        <v>0</v>
      </c>
      <c r="T16" s="356">
        <v>331</v>
      </c>
      <c r="U16" s="357">
        <v>0</v>
      </c>
      <c r="V16" s="357">
        <v>905</v>
      </c>
      <c r="W16" s="357">
        <v>420</v>
      </c>
      <c r="X16" s="357">
        <v>125</v>
      </c>
      <c r="Y16" s="357">
        <v>0</v>
      </c>
      <c r="Z16" s="357">
        <v>1561</v>
      </c>
      <c r="AA16" s="357">
        <v>87</v>
      </c>
      <c r="AB16" s="357">
        <v>1568</v>
      </c>
      <c r="AC16" s="357">
        <v>230</v>
      </c>
      <c r="AD16" s="357">
        <v>0</v>
      </c>
      <c r="AE16" s="358">
        <f t="shared" si="12"/>
        <v>5227</v>
      </c>
    </row>
    <row r="17" spans="1:31" ht="11.25" customHeight="1" x14ac:dyDescent="0.2">
      <c r="A17" s="331"/>
      <c r="B17" s="343" t="s">
        <v>9</v>
      </c>
      <c r="C17" s="344">
        <f t="shared" si="0"/>
        <v>0.11318983856838943</v>
      </c>
      <c r="D17" s="345">
        <f t="shared" si="1"/>
        <v>0.19008884995620073</v>
      </c>
      <c r="E17" s="345" t="e">
        <f t="shared" si="2"/>
        <v>#VALUE!</v>
      </c>
      <c r="F17" s="345">
        <f t="shared" si="3"/>
        <v>0.13921912151170066</v>
      </c>
      <c r="G17" s="345" t="e">
        <f t="shared" si="4"/>
        <v>#VALUE!</v>
      </c>
      <c r="H17" s="345">
        <f t="shared" si="5"/>
        <v>0.113627831310224</v>
      </c>
      <c r="I17" s="345">
        <f t="shared" si="6"/>
        <v>0.29526967838818668</v>
      </c>
      <c r="J17" s="345">
        <f t="shared" si="7"/>
        <v>3.2974596420973598E-2</v>
      </c>
      <c r="K17" s="345">
        <f t="shared" si="8"/>
        <v>7.4709047678638466E-2</v>
      </c>
      <c r="L17" s="345">
        <f t="shared" si="9"/>
        <v>2.2775622575397322E-2</v>
      </c>
      <c r="M17" s="346">
        <f t="shared" si="10"/>
        <v>1.8145413590289074E-2</v>
      </c>
      <c r="N17" s="332"/>
      <c r="P17" s="353" t="s">
        <v>9</v>
      </c>
      <c r="Q17" s="348">
        <v>6</v>
      </c>
      <c r="R17" s="353" t="str">
        <f t="shared" si="11"/>
        <v>Hampshire</v>
      </c>
      <c r="S17" s="349" t="b">
        <f t="shared" si="13"/>
        <v>0</v>
      </c>
      <c r="T17" s="350">
        <v>1809</v>
      </c>
      <c r="U17" s="351">
        <v>3038</v>
      </c>
      <c r="V17" s="351" t="s">
        <v>237</v>
      </c>
      <c r="W17" s="351">
        <v>2225</v>
      </c>
      <c r="X17" s="351" t="s">
        <v>237</v>
      </c>
      <c r="Y17" s="351">
        <v>1816</v>
      </c>
      <c r="Z17" s="351">
        <v>4719</v>
      </c>
      <c r="AA17" s="351">
        <v>527</v>
      </c>
      <c r="AB17" s="351">
        <v>1194</v>
      </c>
      <c r="AC17" s="351">
        <v>364</v>
      </c>
      <c r="AD17" s="351">
        <v>290</v>
      </c>
      <c r="AE17" s="352">
        <f t="shared" si="12"/>
        <v>15982</v>
      </c>
    </row>
    <row r="18" spans="1:31" ht="11.25" customHeight="1" x14ac:dyDescent="0.2">
      <c r="A18" s="331"/>
      <c r="B18" s="343" t="s">
        <v>3</v>
      </c>
      <c r="C18" s="344">
        <f t="shared" si="0"/>
        <v>9.7693351424694708E-2</v>
      </c>
      <c r="D18" s="345">
        <f t="shared" si="1"/>
        <v>0.13839891451831751</v>
      </c>
      <c r="E18" s="345">
        <f t="shared" si="2"/>
        <v>0.10221619176843058</v>
      </c>
      <c r="F18" s="345">
        <f t="shared" si="3"/>
        <v>0.1388511985526911</v>
      </c>
      <c r="G18" s="345">
        <f t="shared" si="4"/>
        <v>1.0854816824966078E-2</v>
      </c>
      <c r="H18" s="345">
        <f t="shared" si="5"/>
        <v>0.1112618724559023</v>
      </c>
      <c r="I18" s="345">
        <f t="shared" si="6"/>
        <v>0.24197195838986885</v>
      </c>
      <c r="J18" s="345">
        <f t="shared" si="7"/>
        <v>2.4423337856173677E-2</v>
      </c>
      <c r="K18" s="345">
        <f t="shared" si="8"/>
        <v>5.9701492537313432E-2</v>
      </c>
      <c r="L18" s="345">
        <f t="shared" si="9"/>
        <v>3.4373586612392586E-2</v>
      </c>
      <c r="M18" s="346">
        <f t="shared" si="10"/>
        <v>4.0253279059249206E-2</v>
      </c>
      <c r="N18" s="332"/>
      <c r="P18" s="353" t="s">
        <v>3</v>
      </c>
      <c r="Q18" s="348">
        <v>7</v>
      </c>
      <c r="R18" s="353" t="str">
        <f t="shared" si="11"/>
        <v>Isle of Wight</v>
      </c>
      <c r="S18" s="349" t="b">
        <f t="shared" si="13"/>
        <v>0</v>
      </c>
      <c r="T18" s="350">
        <v>216</v>
      </c>
      <c r="U18" s="351">
        <v>306</v>
      </c>
      <c r="V18" s="351">
        <v>226</v>
      </c>
      <c r="W18" s="351">
        <v>307</v>
      </c>
      <c r="X18" s="351">
        <v>24</v>
      </c>
      <c r="Y18" s="351">
        <v>246</v>
      </c>
      <c r="Z18" s="351">
        <v>535</v>
      </c>
      <c r="AA18" s="351">
        <v>54</v>
      </c>
      <c r="AB18" s="351">
        <v>132</v>
      </c>
      <c r="AC18" s="351">
        <v>76</v>
      </c>
      <c r="AD18" s="351">
        <v>89</v>
      </c>
      <c r="AE18" s="352">
        <f t="shared" si="12"/>
        <v>2211</v>
      </c>
    </row>
    <row r="19" spans="1:31" ht="11.25" customHeight="1" x14ac:dyDescent="0.2">
      <c r="A19" s="331"/>
      <c r="B19" s="343" t="s">
        <v>14</v>
      </c>
      <c r="C19" s="344">
        <f t="shared" si="0"/>
        <v>0.10394489668127739</v>
      </c>
      <c r="D19" s="345">
        <f t="shared" si="1"/>
        <v>0.11151116677102901</v>
      </c>
      <c r="E19" s="345">
        <f t="shared" si="2"/>
        <v>4.6128156960968482E-2</v>
      </c>
      <c r="F19" s="345">
        <f t="shared" si="3"/>
        <v>0.15179503235232727</v>
      </c>
      <c r="G19" s="345">
        <f t="shared" si="4"/>
        <v>3.0108536839908162E-2</v>
      </c>
      <c r="H19" s="345">
        <f t="shared" si="5"/>
        <v>0.10420580254644124</v>
      </c>
      <c r="I19" s="345">
        <f t="shared" si="6"/>
        <v>0.29764141097891883</v>
      </c>
      <c r="J19" s="345">
        <f t="shared" si="7"/>
        <v>4.0649133792527659E-2</v>
      </c>
      <c r="K19" s="345">
        <f t="shared" si="8"/>
        <v>7.9002295971613443E-2</v>
      </c>
      <c r="L19" s="345">
        <f t="shared" si="9"/>
        <v>3.1987059069087873E-2</v>
      </c>
      <c r="M19" s="346">
        <f t="shared" si="10"/>
        <v>3.0265080359006468E-3</v>
      </c>
      <c r="N19" s="332"/>
      <c r="P19" s="353" t="s">
        <v>14</v>
      </c>
      <c r="Q19" s="348">
        <v>8</v>
      </c>
      <c r="R19" s="353" t="str">
        <f t="shared" si="11"/>
        <v>Kent</v>
      </c>
      <c r="S19" s="349" t="b">
        <f t="shared" si="13"/>
        <v>0</v>
      </c>
      <c r="T19" s="350">
        <v>1992</v>
      </c>
      <c r="U19" s="351">
        <v>2137</v>
      </c>
      <c r="V19" s="351">
        <v>884</v>
      </c>
      <c r="W19" s="351">
        <v>2909</v>
      </c>
      <c r="X19" s="351">
        <v>577</v>
      </c>
      <c r="Y19" s="351">
        <v>1997</v>
      </c>
      <c r="Z19" s="351">
        <v>5704</v>
      </c>
      <c r="AA19" s="351">
        <v>779</v>
      </c>
      <c r="AB19" s="351">
        <v>1514</v>
      </c>
      <c r="AC19" s="351">
        <v>613</v>
      </c>
      <c r="AD19" s="351">
        <v>58</v>
      </c>
      <c r="AE19" s="352">
        <f t="shared" si="12"/>
        <v>19164</v>
      </c>
    </row>
    <row r="20" spans="1:31" ht="11.25" customHeight="1" x14ac:dyDescent="0.2">
      <c r="A20" s="331"/>
      <c r="B20" s="343" t="s">
        <v>4</v>
      </c>
      <c r="C20" s="344">
        <f t="shared" si="0"/>
        <v>0.29949482800096222</v>
      </c>
      <c r="D20" s="345">
        <f t="shared" si="1"/>
        <v>0.15082992542699061</v>
      </c>
      <c r="E20" s="345">
        <f t="shared" si="2"/>
        <v>2.3815251383209043E-2</v>
      </c>
      <c r="F20" s="345">
        <f t="shared" si="3"/>
        <v>4.6427712292518644E-2</v>
      </c>
      <c r="G20" s="345">
        <f t="shared" si="4"/>
        <v>4.5946596102958863E-2</v>
      </c>
      <c r="H20" s="345">
        <f t="shared" si="5"/>
        <v>3.4399807553524175E-2</v>
      </c>
      <c r="I20" s="345">
        <f t="shared" si="6"/>
        <v>0.27976906422901132</v>
      </c>
      <c r="J20" s="345" t="e">
        <f t="shared" si="7"/>
        <v>#VALUE!</v>
      </c>
      <c r="K20" s="345" t="e">
        <f t="shared" si="8"/>
        <v>#VALUE!</v>
      </c>
      <c r="L20" s="345">
        <f t="shared" si="9"/>
        <v>3.8248737070002405E-2</v>
      </c>
      <c r="M20" s="346">
        <f t="shared" si="10"/>
        <v>8.1068077940822714E-2</v>
      </c>
      <c r="N20" s="332"/>
      <c r="P20" s="353" t="s">
        <v>4</v>
      </c>
      <c r="Q20" s="348">
        <v>9</v>
      </c>
      <c r="R20" s="353" t="str">
        <f t="shared" si="11"/>
        <v>Medway</v>
      </c>
      <c r="S20" s="349" t="b">
        <f t="shared" si="13"/>
        <v>0</v>
      </c>
      <c r="T20" s="350">
        <v>1245</v>
      </c>
      <c r="U20" s="351">
        <v>627</v>
      </c>
      <c r="V20" s="351">
        <v>99</v>
      </c>
      <c r="W20" s="351">
        <v>193</v>
      </c>
      <c r="X20" s="351">
        <v>191</v>
      </c>
      <c r="Y20" s="351">
        <v>143</v>
      </c>
      <c r="Z20" s="351">
        <v>1163</v>
      </c>
      <c r="AA20" s="351" t="s">
        <v>237</v>
      </c>
      <c r="AB20" s="351" t="s">
        <v>237</v>
      </c>
      <c r="AC20" s="351">
        <v>159</v>
      </c>
      <c r="AD20" s="351">
        <v>337</v>
      </c>
      <c r="AE20" s="352">
        <f t="shared" si="12"/>
        <v>4157</v>
      </c>
    </row>
    <row r="21" spans="1:31" ht="11.25" customHeight="1" x14ac:dyDescent="0.2">
      <c r="A21" s="331"/>
      <c r="B21" s="343" t="s">
        <v>15</v>
      </c>
      <c r="C21" s="344">
        <f t="shared" si="0"/>
        <v>0.10388782664117271</v>
      </c>
      <c r="D21" s="345">
        <f t="shared" si="1"/>
        <v>0.18451242829827916</v>
      </c>
      <c r="E21" s="345">
        <f t="shared" si="2"/>
        <v>1.24282982791587E-2</v>
      </c>
      <c r="F21" s="345">
        <f t="shared" si="3"/>
        <v>0.12746972594008923</v>
      </c>
      <c r="G21" s="345">
        <f t="shared" si="4"/>
        <v>9.5602294455066923E-3</v>
      </c>
      <c r="H21" s="345">
        <f t="shared" si="5"/>
        <v>0.12523900573613767</v>
      </c>
      <c r="I21" s="345">
        <f t="shared" si="6"/>
        <v>0.26991714467813893</v>
      </c>
      <c r="J21" s="345">
        <f t="shared" si="7"/>
        <v>4.780114722753346E-2</v>
      </c>
      <c r="K21" s="345">
        <f t="shared" si="8"/>
        <v>7.6800509878903758E-2</v>
      </c>
      <c r="L21" s="345">
        <f t="shared" si="9"/>
        <v>4.0152963671128104E-2</v>
      </c>
      <c r="M21" s="346">
        <f t="shared" si="10"/>
        <v>2.2307202039515616E-3</v>
      </c>
      <c r="N21" s="332"/>
      <c r="P21" s="353" t="s">
        <v>15</v>
      </c>
      <c r="Q21" s="348">
        <v>10</v>
      </c>
      <c r="R21" s="353" t="str">
        <f t="shared" si="11"/>
        <v>Milton Keynes</v>
      </c>
      <c r="S21" s="349" t="b">
        <f t="shared" si="13"/>
        <v>0</v>
      </c>
      <c r="T21" s="350">
        <v>326</v>
      </c>
      <c r="U21" s="351">
        <v>579</v>
      </c>
      <c r="V21" s="351">
        <v>39</v>
      </c>
      <c r="W21" s="351">
        <v>400</v>
      </c>
      <c r="X21" s="351">
        <v>30</v>
      </c>
      <c r="Y21" s="351">
        <v>393</v>
      </c>
      <c r="Z21" s="351">
        <v>847</v>
      </c>
      <c r="AA21" s="351">
        <v>150</v>
      </c>
      <c r="AB21" s="351">
        <v>241</v>
      </c>
      <c r="AC21" s="351">
        <v>126</v>
      </c>
      <c r="AD21" s="351">
        <v>7</v>
      </c>
      <c r="AE21" s="352">
        <f t="shared" si="12"/>
        <v>3138</v>
      </c>
    </row>
    <row r="22" spans="1:31" ht="11.25" customHeight="1" x14ac:dyDescent="0.2">
      <c r="A22" s="331"/>
      <c r="B22" s="343" t="s">
        <v>16</v>
      </c>
      <c r="C22" s="344">
        <f t="shared" si="0"/>
        <v>8.7552921253175278E-2</v>
      </c>
      <c r="D22" s="345">
        <f t="shared" si="1"/>
        <v>0.1197290431837426</v>
      </c>
      <c r="E22" s="345">
        <f t="shared" si="2"/>
        <v>2.811176968670618E-2</v>
      </c>
      <c r="F22" s="345">
        <f t="shared" si="3"/>
        <v>0.16392887383573243</v>
      </c>
      <c r="G22" s="345">
        <f t="shared" si="4"/>
        <v>1.100762066045724E-2</v>
      </c>
      <c r="H22" s="345">
        <f t="shared" si="5"/>
        <v>9.7375105842506346E-2</v>
      </c>
      <c r="I22" s="345">
        <f t="shared" si="6"/>
        <v>0.31718882303132939</v>
      </c>
      <c r="J22" s="345">
        <f t="shared" si="7"/>
        <v>2.0829805249788315E-2</v>
      </c>
      <c r="K22" s="345">
        <f t="shared" si="8"/>
        <v>1.5241320914479255E-3</v>
      </c>
      <c r="L22" s="345">
        <f t="shared" si="9"/>
        <v>5.3344623200677392E-2</v>
      </c>
      <c r="M22" s="346">
        <f t="shared" si="10"/>
        <v>9.9407281964436919E-2</v>
      </c>
      <c r="N22" s="332"/>
      <c r="P22" s="353" t="s">
        <v>16</v>
      </c>
      <c r="Q22" s="348">
        <v>11</v>
      </c>
      <c r="R22" s="353" t="str">
        <f t="shared" si="11"/>
        <v>Oxfordshire</v>
      </c>
      <c r="S22" s="349" t="b">
        <f t="shared" si="13"/>
        <v>0</v>
      </c>
      <c r="T22" s="350">
        <v>517</v>
      </c>
      <c r="U22" s="351">
        <v>707</v>
      </c>
      <c r="V22" s="351">
        <v>166</v>
      </c>
      <c r="W22" s="351">
        <v>968</v>
      </c>
      <c r="X22" s="351">
        <v>65</v>
      </c>
      <c r="Y22" s="351">
        <v>575</v>
      </c>
      <c r="Z22" s="351">
        <v>1873</v>
      </c>
      <c r="AA22" s="351">
        <v>123</v>
      </c>
      <c r="AB22" s="351">
        <v>9</v>
      </c>
      <c r="AC22" s="351">
        <v>315</v>
      </c>
      <c r="AD22" s="351">
        <v>587</v>
      </c>
      <c r="AE22" s="352">
        <f t="shared" si="12"/>
        <v>5905</v>
      </c>
    </row>
    <row r="23" spans="1:31" ht="11.25" customHeight="1" x14ac:dyDescent="0.2">
      <c r="A23" s="331"/>
      <c r="B23" s="343" t="s">
        <v>17</v>
      </c>
      <c r="C23" s="344">
        <f t="shared" si="0"/>
        <v>0.10180995475113122</v>
      </c>
      <c r="D23" s="345">
        <f t="shared" si="1"/>
        <v>0.15780542986425339</v>
      </c>
      <c r="E23" s="345">
        <f t="shared" si="2"/>
        <v>3.2805429864253395E-2</v>
      </c>
      <c r="F23" s="345">
        <f t="shared" si="3"/>
        <v>0.1504524886877828</v>
      </c>
      <c r="G23" s="345">
        <f t="shared" si="4"/>
        <v>3.7330316742081447E-2</v>
      </c>
      <c r="H23" s="345">
        <f t="shared" si="5"/>
        <v>0.14932126696832579</v>
      </c>
      <c r="I23" s="345">
        <f t="shared" si="6"/>
        <v>0.25113122171945701</v>
      </c>
      <c r="J23" s="345">
        <f t="shared" si="7"/>
        <v>5.7692307692307696E-2</v>
      </c>
      <c r="K23" s="345">
        <f t="shared" si="8"/>
        <v>6.1651583710407243E-2</v>
      </c>
      <c r="L23" s="345" t="e">
        <f t="shared" si="9"/>
        <v>#VALUE!</v>
      </c>
      <c r="M23" s="346" t="e">
        <f t="shared" si="10"/>
        <v>#VALUE!</v>
      </c>
      <c r="N23" s="332"/>
      <c r="P23" s="353" t="s">
        <v>17</v>
      </c>
      <c r="Q23" s="348">
        <v>12</v>
      </c>
      <c r="R23" s="353" t="str">
        <f t="shared" si="11"/>
        <v>Portsmouth</v>
      </c>
      <c r="S23" s="349" t="b">
        <f t="shared" si="13"/>
        <v>0</v>
      </c>
      <c r="T23" s="350">
        <v>180</v>
      </c>
      <c r="U23" s="351">
        <v>279</v>
      </c>
      <c r="V23" s="351">
        <v>58</v>
      </c>
      <c r="W23" s="351">
        <v>266</v>
      </c>
      <c r="X23" s="351">
        <v>66</v>
      </c>
      <c r="Y23" s="351">
        <v>264</v>
      </c>
      <c r="Z23" s="351">
        <v>444</v>
      </c>
      <c r="AA23" s="351">
        <v>102</v>
      </c>
      <c r="AB23" s="351">
        <v>109</v>
      </c>
      <c r="AC23" s="351" t="s">
        <v>237</v>
      </c>
      <c r="AD23" s="351" t="s">
        <v>237</v>
      </c>
      <c r="AE23" s="352">
        <f t="shared" si="12"/>
        <v>1768</v>
      </c>
    </row>
    <row r="24" spans="1:31" ht="11.25" customHeight="1" x14ac:dyDescent="0.2">
      <c r="A24" s="331"/>
      <c r="B24" s="343" t="s">
        <v>5</v>
      </c>
      <c r="C24" s="344">
        <f t="shared" si="0"/>
        <v>8.5596221959858318E-2</v>
      </c>
      <c r="D24" s="345">
        <f t="shared" si="1"/>
        <v>0.10448642266824085</v>
      </c>
      <c r="E24" s="345" t="e">
        <f t="shared" si="2"/>
        <v>#VALUE!</v>
      </c>
      <c r="F24" s="345">
        <f t="shared" si="3"/>
        <v>0.15643447461629278</v>
      </c>
      <c r="G24" s="345">
        <f t="shared" si="4"/>
        <v>4.6635182998819365E-2</v>
      </c>
      <c r="H24" s="345">
        <f t="shared" si="5"/>
        <v>0.12514757969303425</v>
      </c>
      <c r="I24" s="345">
        <f t="shared" si="6"/>
        <v>0.24262101534828809</v>
      </c>
      <c r="J24" s="345">
        <f t="shared" si="7"/>
        <v>5.0177095631641085E-2</v>
      </c>
      <c r="K24" s="345">
        <f t="shared" si="8"/>
        <v>4.1912632821723729E-2</v>
      </c>
      <c r="L24" s="345" t="e">
        <f t="shared" si="9"/>
        <v>#VALUE!</v>
      </c>
      <c r="M24" s="346">
        <f t="shared" si="10"/>
        <v>0.14698937426210154</v>
      </c>
      <c r="N24" s="332"/>
      <c r="P24" s="353" t="s">
        <v>5</v>
      </c>
      <c r="Q24" s="348">
        <v>13</v>
      </c>
      <c r="R24" s="353" t="str">
        <f t="shared" si="11"/>
        <v>Reading</v>
      </c>
      <c r="S24" s="349" t="b">
        <f t="shared" si="13"/>
        <v>0</v>
      </c>
      <c r="T24" s="350">
        <v>145</v>
      </c>
      <c r="U24" s="351">
        <v>177</v>
      </c>
      <c r="V24" s="351" t="s">
        <v>237</v>
      </c>
      <c r="W24" s="351">
        <v>265</v>
      </c>
      <c r="X24" s="351">
        <v>79</v>
      </c>
      <c r="Y24" s="351">
        <v>212</v>
      </c>
      <c r="Z24" s="351">
        <v>411</v>
      </c>
      <c r="AA24" s="351">
        <v>85</v>
      </c>
      <c r="AB24" s="351">
        <v>71</v>
      </c>
      <c r="AC24" s="351" t="s">
        <v>237</v>
      </c>
      <c r="AD24" s="351">
        <v>249</v>
      </c>
      <c r="AE24" s="352">
        <f t="shared" si="12"/>
        <v>1694</v>
      </c>
    </row>
    <row r="25" spans="1:31" ht="11.25" customHeight="1" x14ac:dyDescent="0.2">
      <c r="A25" s="331"/>
      <c r="B25" s="343" t="s">
        <v>18</v>
      </c>
      <c r="C25" s="344">
        <f t="shared" si="0"/>
        <v>6.102911846828879E-2</v>
      </c>
      <c r="D25" s="345">
        <f t="shared" si="1"/>
        <v>0.16633426406063023</v>
      </c>
      <c r="E25" s="345">
        <f t="shared" si="2"/>
        <v>6.7810131631431993E-3</v>
      </c>
      <c r="F25" s="345">
        <f t="shared" si="3"/>
        <v>0.1112883925009972</v>
      </c>
      <c r="G25" s="345">
        <f t="shared" si="4"/>
        <v>1.0370961308336658E-2</v>
      </c>
      <c r="H25" s="345">
        <f t="shared" si="5"/>
        <v>0.25448743518149181</v>
      </c>
      <c r="I25" s="345">
        <f t="shared" si="6"/>
        <v>0.3083366573593937</v>
      </c>
      <c r="J25" s="345">
        <f t="shared" si="7"/>
        <v>2.3135221380135622E-2</v>
      </c>
      <c r="K25" s="345">
        <f t="shared" si="8"/>
        <v>4.3877143996808934E-2</v>
      </c>
      <c r="L25" s="345">
        <f t="shared" si="9"/>
        <v>1.4359792580773833E-2</v>
      </c>
      <c r="M25" s="346">
        <f t="shared" si="10"/>
        <v>0</v>
      </c>
      <c r="N25" s="332"/>
      <c r="P25" s="353" t="s">
        <v>18</v>
      </c>
      <c r="Q25" s="348">
        <v>14</v>
      </c>
      <c r="R25" s="353" t="str">
        <f t="shared" si="11"/>
        <v>Slough</v>
      </c>
      <c r="S25" s="349" t="b">
        <f t="shared" si="13"/>
        <v>0</v>
      </c>
      <c r="T25" s="350">
        <v>153</v>
      </c>
      <c r="U25" s="351">
        <v>417</v>
      </c>
      <c r="V25" s="351">
        <v>17</v>
      </c>
      <c r="W25" s="351">
        <v>279</v>
      </c>
      <c r="X25" s="351">
        <v>26</v>
      </c>
      <c r="Y25" s="351">
        <v>638</v>
      </c>
      <c r="Z25" s="351">
        <v>773</v>
      </c>
      <c r="AA25" s="351">
        <v>58</v>
      </c>
      <c r="AB25" s="351">
        <v>110</v>
      </c>
      <c r="AC25" s="351">
        <v>36</v>
      </c>
      <c r="AD25" s="351">
        <v>0</v>
      </c>
      <c r="AE25" s="352">
        <f t="shared" si="12"/>
        <v>2507</v>
      </c>
    </row>
    <row r="26" spans="1:31" ht="11.25" customHeight="1" x14ac:dyDescent="0.2">
      <c r="A26" s="331"/>
      <c r="B26" s="343" t="s">
        <v>19</v>
      </c>
      <c r="C26" s="344">
        <f t="shared" si="0"/>
        <v>7.0499855533082925E-2</v>
      </c>
      <c r="D26" s="345">
        <f t="shared" si="1"/>
        <v>0.13175382837330252</v>
      </c>
      <c r="E26" s="345">
        <f t="shared" si="2"/>
        <v>2.0225368390638543E-2</v>
      </c>
      <c r="F26" s="345">
        <f t="shared" si="3"/>
        <v>0.13984397572955792</v>
      </c>
      <c r="G26" s="345">
        <f t="shared" si="4"/>
        <v>2.3981508234614275E-2</v>
      </c>
      <c r="H26" s="345">
        <f t="shared" si="5"/>
        <v>0.125108350187807</v>
      </c>
      <c r="I26" s="345">
        <f t="shared" si="6"/>
        <v>0.30106905518636234</v>
      </c>
      <c r="J26" s="345">
        <f t="shared" si="7"/>
        <v>3.0915920254261774E-2</v>
      </c>
      <c r="K26" s="345">
        <f t="shared" si="8"/>
        <v>6.7321583357411147E-2</v>
      </c>
      <c r="L26" s="345">
        <f t="shared" si="9"/>
        <v>5.4897428488876049E-2</v>
      </c>
      <c r="M26" s="346">
        <f t="shared" si="10"/>
        <v>3.4383126264085524E-2</v>
      </c>
      <c r="N26" s="332"/>
      <c r="P26" s="353" t="s">
        <v>19</v>
      </c>
      <c r="Q26" s="348">
        <v>15</v>
      </c>
      <c r="R26" s="353" t="str">
        <f t="shared" si="11"/>
        <v>Southampton</v>
      </c>
      <c r="S26" s="349" t="b">
        <f t="shared" si="13"/>
        <v>0</v>
      </c>
      <c r="T26" s="350">
        <v>244</v>
      </c>
      <c r="U26" s="351">
        <v>456</v>
      </c>
      <c r="V26" s="351">
        <v>70</v>
      </c>
      <c r="W26" s="351">
        <v>484</v>
      </c>
      <c r="X26" s="351">
        <v>83</v>
      </c>
      <c r="Y26" s="351">
        <v>433</v>
      </c>
      <c r="Z26" s="351">
        <v>1042</v>
      </c>
      <c r="AA26" s="351">
        <v>107</v>
      </c>
      <c r="AB26" s="351">
        <v>233</v>
      </c>
      <c r="AC26" s="351">
        <v>190</v>
      </c>
      <c r="AD26" s="351">
        <v>119</v>
      </c>
      <c r="AE26" s="352">
        <f t="shared" si="12"/>
        <v>3461</v>
      </c>
    </row>
    <row r="27" spans="1:31" ht="11.25" customHeight="1" x14ac:dyDescent="0.2">
      <c r="A27" s="331"/>
      <c r="B27" s="343" t="s">
        <v>10</v>
      </c>
      <c r="C27" s="344">
        <f t="shared" si="0"/>
        <v>8.9758831521739135E-2</v>
      </c>
      <c r="D27" s="345">
        <f t="shared" si="1"/>
        <v>0.13901154891304349</v>
      </c>
      <c r="E27" s="345">
        <f t="shared" si="2"/>
        <v>1.4351222826086956E-2</v>
      </c>
      <c r="F27" s="345">
        <f t="shared" si="3"/>
        <v>0.17442255434782608</v>
      </c>
      <c r="G27" s="345">
        <f t="shared" si="4"/>
        <v>1.2907608695652174E-2</v>
      </c>
      <c r="H27" s="345">
        <f t="shared" si="5"/>
        <v>8.4578804347826081E-2</v>
      </c>
      <c r="I27" s="345">
        <f t="shared" si="6"/>
        <v>0.34366508152173914</v>
      </c>
      <c r="J27" s="345">
        <f t="shared" si="7"/>
        <v>4.7469429347826088E-2</v>
      </c>
      <c r="K27" s="345">
        <f t="shared" si="8"/>
        <v>7.4558423913043473E-2</v>
      </c>
      <c r="L27" s="345">
        <f t="shared" si="9"/>
        <v>1.9276494565217392E-2</v>
      </c>
      <c r="M27" s="346">
        <f t="shared" si="10"/>
        <v>0</v>
      </c>
      <c r="N27" s="332"/>
      <c r="P27" s="353" t="s">
        <v>10</v>
      </c>
      <c r="Q27" s="348">
        <v>16</v>
      </c>
      <c r="R27" s="353" t="str">
        <f t="shared" si="11"/>
        <v>Surrey</v>
      </c>
      <c r="S27" s="349" t="b">
        <f t="shared" si="13"/>
        <v>0</v>
      </c>
      <c r="T27" s="350">
        <v>1057</v>
      </c>
      <c r="U27" s="351">
        <v>1637</v>
      </c>
      <c r="V27" s="351">
        <v>169</v>
      </c>
      <c r="W27" s="351">
        <v>2054</v>
      </c>
      <c r="X27" s="351">
        <v>152</v>
      </c>
      <c r="Y27" s="351">
        <v>996</v>
      </c>
      <c r="Z27" s="351">
        <v>4047</v>
      </c>
      <c r="AA27" s="351">
        <v>559</v>
      </c>
      <c r="AB27" s="351">
        <v>878</v>
      </c>
      <c r="AC27" s="351">
        <v>227</v>
      </c>
      <c r="AD27" s="351">
        <v>0</v>
      </c>
      <c r="AE27" s="352">
        <f t="shared" si="12"/>
        <v>11776</v>
      </c>
    </row>
    <row r="28" spans="1:31" ht="11.25" customHeight="1" x14ac:dyDescent="0.2">
      <c r="A28" s="331"/>
      <c r="B28" s="343" t="s">
        <v>20</v>
      </c>
      <c r="C28" s="344">
        <f t="shared" si="0"/>
        <v>0.11504424778761062</v>
      </c>
      <c r="D28" s="345">
        <f t="shared" si="1"/>
        <v>0.17860016090104586</v>
      </c>
      <c r="E28" s="345">
        <f t="shared" si="2"/>
        <v>6.8382944489139175E-2</v>
      </c>
      <c r="F28" s="345">
        <f t="shared" si="3"/>
        <v>0.11906677393403058</v>
      </c>
      <c r="G28" s="345">
        <f t="shared" si="4"/>
        <v>2.4939662107803701E-2</v>
      </c>
      <c r="H28" s="345">
        <f t="shared" si="5"/>
        <v>0.17860016090104586</v>
      </c>
      <c r="I28" s="345">
        <f t="shared" si="6"/>
        <v>0.22043443282381336</v>
      </c>
      <c r="J28" s="345">
        <f t="shared" si="7"/>
        <v>1.6090104585679808E-2</v>
      </c>
      <c r="K28" s="345">
        <f t="shared" si="8"/>
        <v>6.3555913113435239E-2</v>
      </c>
      <c r="L28" s="345">
        <f t="shared" si="9"/>
        <v>1.5285599356395816E-2</v>
      </c>
      <c r="M28" s="346">
        <f t="shared" si="10"/>
        <v>0</v>
      </c>
      <c r="N28" s="332"/>
      <c r="P28" s="353" t="s">
        <v>20</v>
      </c>
      <c r="Q28" s="348">
        <v>17</v>
      </c>
      <c r="R28" s="353" t="str">
        <f t="shared" si="11"/>
        <v>West Berkshire</v>
      </c>
      <c r="S28" s="349" t="b">
        <f t="shared" si="13"/>
        <v>0</v>
      </c>
      <c r="T28" s="350">
        <v>143</v>
      </c>
      <c r="U28" s="351">
        <v>222</v>
      </c>
      <c r="V28" s="351">
        <v>85</v>
      </c>
      <c r="W28" s="351">
        <v>148</v>
      </c>
      <c r="X28" s="351">
        <v>31</v>
      </c>
      <c r="Y28" s="351">
        <v>222</v>
      </c>
      <c r="Z28" s="351">
        <v>274</v>
      </c>
      <c r="AA28" s="351">
        <v>20</v>
      </c>
      <c r="AB28" s="351">
        <v>79</v>
      </c>
      <c r="AC28" s="351">
        <v>19</v>
      </c>
      <c r="AD28" s="351">
        <v>0</v>
      </c>
      <c r="AE28" s="352">
        <f t="shared" si="12"/>
        <v>1243</v>
      </c>
    </row>
    <row r="29" spans="1:31" ht="11.25" customHeight="1" x14ac:dyDescent="0.2">
      <c r="A29" s="331"/>
      <c r="B29" s="343" t="s">
        <v>8</v>
      </c>
      <c r="C29" s="344">
        <f t="shared" si="0"/>
        <v>0.18894776684330053</v>
      </c>
      <c r="D29" s="345">
        <f t="shared" si="1"/>
        <v>0.1080999242997729</v>
      </c>
      <c r="E29" s="345">
        <f t="shared" si="2"/>
        <v>0</v>
      </c>
      <c r="F29" s="345">
        <f t="shared" si="3"/>
        <v>0.1056775170325511</v>
      </c>
      <c r="G29" s="345">
        <f t="shared" si="4"/>
        <v>1.2263436790310372E-2</v>
      </c>
      <c r="H29" s="345">
        <f t="shared" si="5"/>
        <v>0.12641937925813779</v>
      </c>
      <c r="I29" s="345">
        <f t="shared" si="6"/>
        <v>0.31021953065859198</v>
      </c>
      <c r="J29" s="345">
        <f t="shared" si="7"/>
        <v>4.3906131718395157E-2</v>
      </c>
      <c r="K29" s="345">
        <f t="shared" si="8"/>
        <v>0</v>
      </c>
      <c r="L29" s="345">
        <f t="shared" si="9"/>
        <v>0</v>
      </c>
      <c r="M29" s="346">
        <f t="shared" si="10"/>
        <v>0.10446631339894019</v>
      </c>
      <c r="N29" s="332"/>
      <c r="P29" s="353" t="s">
        <v>8</v>
      </c>
      <c r="Q29" s="348">
        <v>18</v>
      </c>
      <c r="R29" s="353" t="str">
        <f t="shared" si="11"/>
        <v>West Sussex</v>
      </c>
      <c r="S29" s="349" t="b">
        <f t="shared" si="13"/>
        <v>0</v>
      </c>
      <c r="T29" s="350">
        <v>1248</v>
      </c>
      <c r="U29" s="351">
        <v>714</v>
      </c>
      <c r="V29" s="351">
        <v>0</v>
      </c>
      <c r="W29" s="351">
        <v>698</v>
      </c>
      <c r="X29" s="351">
        <v>81</v>
      </c>
      <c r="Y29" s="351">
        <v>835</v>
      </c>
      <c r="Z29" s="351">
        <v>2049</v>
      </c>
      <c r="AA29" s="351">
        <v>290</v>
      </c>
      <c r="AB29" s="351">
        <v>0</v>
      </c>
      <c r="AC29" s="351">
        <v>0</v>
      </c>
      <c r="AD29" s="351">
        <v>690</v>
      </c>
      <c r="AE29" s="352">
        <f t="shared" si="12"/>
        <v>6605</v>
      </c>
    </row>
    <row r="30" spans="1:31" ht="11.25" customHeight="1" x14ac:dyDescent="0.2">
      <c r="A30" s="331"/>
      <c r="B30" s="343" t="s">
        <v>83</v>
      </c>
      <c r="C30" s="344">
        <f t="shared" si="0"/>
        <v>0.14669223394055608</v>
      </c>
      <c r="D30" s="345">
        <f t="shared" si="1"/>
        <v>0.17066155321188878</v>
      </c>
      <c r="E30" s="345">
        <f t="shared" si="2"/>
        <v>1.725790987535954E-2</v>
      </c>
      <c r="F30" s="345">
        <f t="shared" si="3"/>
        <v>0.1361457334611697</v>
      </c>
      <c r="G30" s="345">
        <f t="shared" si="4"/>
        <v>1.4381591562799617E-2</v>
      </c>
      <c r="H30" s="345">
        <f t="shared" si="5"/>
        <v>0.12847555129434324</v>
      </c>
      <c r="I30" s="345">
        <f t="shared" si="6"/>
        <v>0.25407478427612656</v>
      </c>
      <c r="J30" s="345">
        <f t="shared" si="7"/>
        <v>1.6299137104506232E-2</v>
      </c>
      <c r="K30" s="345">
        <f t="shared" si="8"/>
        <v>8.0536912751677847E-2</v>
      </c>
      <c r="L30" s="345">
        <f t="shared" si="9"/>
        <v>3.5474592521572389E-2</v>
      </c>
      <c r="M30" s="346">
        <f t="shared" si="10"/>
        <v>0</v>
      </c>
      <c r="N30" s="332"/>
      <c r="P30" s="353" t="s">
        <v>83</v>
      </c>
      <c r="Q30" s="348">
        <v>19</v>
      </c>
      <c r="R30" s="353" t="str">
        <f t="shared" si="11"/>
        <v>Windsor &amp; Maidenhead</v>
      </c>
      <c r="S30" s="349" t="b">
        <f t="shared" si="13"/>
        <v>0</v>
      </c>
      <c r="T30" s="350">
        <v>153</v>
      </c>
      <c r="U30" s="351">
        <v>178</v>
      </c>
      <c r="V30" s="351">
        <v>18</v>
      </c>
      <c r="W30" s="351">
        <v>142</v>
      </c>
      <c r="X30" s="351">
        <v>15</v>
      </c>
      <c r="Y30" s="351">
        <v>134</v>
      </c>
      <c r="Z30" s="351">
        <v>265</v>
      </c>
      <c r="AA30" s="351">
        <v>17</v>
      </c>
      <c r="AB30" s="351">
        <v>84</v>
      </c>
      <c r="AC30" s="351">
        <v>37</v>
      </c>
      <c r="AD30" s="351">
        <v>0</v>
      </c>
      <c r="AE30" s="352">
        <f t="shared" si="12"/>
        <v>1043</v>
      </c>
    </row>
    <row r="31" spans="1:31" ht="11.25" customHeight="1" x14ac:dyDescent="0.2">
      <c r="A31" s="331"/>
      <c r="B31" s="343" t="s">
        <v>21</v>
      </c>
      <c r="C31" s="344">
        <f t="shared" si="0"/>
        <v>0.30296610169491528</v>
      </c>
      <c r="D31" s="345">
        <f t="shared" si="1"/>
        <v>6.6384180790960451E-2</v>
      </c>
      <c r="E31" s="345">
        <f t="shared" si="2"/>
        <v>7.6977401129943501E-2</v>
      </c>
      <c r="F31" s="345">
        <f t="shared" si="3"/>
        <v>0.10805084745762712</v>
      </c>
      <c r="G31" s="345">
        <f t="shared" si="4"/>
        <v>1.1299435028248588E-2</v>
      </c>
      <c r="H31" s="345">
        <f t="shared" si="5"/>
        <v>3.46045197740113E-2</v>
      </c>
      <c r="I31" s="345">
        <f t="shared" si="6"/>
        <v>0.3326271186440678</v>
      </c>
      <c r="J31" s="345">
        <f t="shared" si="7"/>
        <v>1.1299435028248588E-2</v>
      </c>
      <c r="K31" s="345">
        <f t="shared" si="8"/>
        <v>8.4745762711864406E-3</v>
      </c>
      <c r="L31" s="345">
        <f t="shared" si="9"/>
        <v>1.4830508474576272E-2</v>
      </c>
      <c r="M31" s="346">
        <f t="shared" si="10"/>
        <v>3.2485875706214688E-2</v>
      </c>
      <c r="N31" s="332"/>
      <c r="P31" s="353" t="s">
        <v>21</v>
      </c>
      <c r="Q31" s="348">
        <v>20</v>
      </c>
      <c r="R31" s="353" t="str">
        <f t="shared" si="11"/>
        <v>Wokingham</v>
      </c>
      <c r="S31" s="349" t="b">
        <f t="shared" si="13"/>
        <v>0</v>
      </c>
      <c r="T31" s="350">
        <v>429</v>
      </c>
      <c r="U31" s="351">
        <v>94</v>
      </c>
      <c r="V31" s="351">
        <v>109</v>
      </c>
      <c r="W31" s="351">
        <v>153</v>
      </c>
      <c r="X31" s="351">
        <v>16</v>
      </c>
      <c r="Y31" s="351">
        <v>49</v>
      </c>
      <c r="Z31" s="351">
        <v>471</v>
      </c>
      <c r="AA31" s="351">
        <v>16</v>
      </c>
      <c r="AB31" s="351">
        <v>12</v>
      </c>
      <c r="AC31" s="351">
        <v>21</v>
      </c>
      <c r="AD31" s="351">
        <v>46</v>
      </c>
      <c r="AE31" s="352">
        <f t="shared" si="12"/>
        <v>1416</v>
      </c>
    </row>
    <row r="32" spans="1:31" ht="11.25" customHeight="1" x14ac:dyDescent="0.2">
      <c r="A32" s="331"/>
      <c r="B32" s="359" t="s">
        <v>119</v>
      </c>
      <c r="C32" s="360">
        <f t="shared" ref="C32:M33" si="14">T32/$AE32</f>
        <v>0.11976630963972736</v>
      </c>
      <c r="D32" s="361">
        <f t="shared" si="14"/>
        <v>0.14118792599805258</v>
      </c>
      <c r="E32" s="361">
        <f t="shared" si="14"/>
        <v>2.1421616358325218E-2</v>
      </c>
      <c r="F32" s="361">
        <f t="shared" si="14"/>
        <v>0.13924050632911392</v>
      </c>
      <c r="G32" s="361">
        <f t="shared" si="14"/>
        <v>1.9474196689386564E-2</v>
      </c>
      <c r="H32" s="361">
        <f t="shared" si="14"/>
        <v>0.11100292112950341</v>
      </c>
      <c r="I32" s="361">
        <f t="shared" si="14"/>
        <v>0.29308666017526774</v>
      </c>
      <c r="J32" s="361">
        <f t="shared" si="14"/>
        <v>3.7000973709834468E-2</v>
      </c>
      <c r="K32" s="361">
        <f t="shared" si="14"/>
        <v>5.744888023369036E-2</v>
      </c>
      <c r="L32" s="361">
        <f t="shared" si="14"/>
        <v>2.7263875365141188E-2</v>
      </c>
      <c r="M32" s="362">
        <f t="shared" si="14"/>
        <v>3.3106134371957155E-2</v>
      </c>
      <c r="N32" s="332"/>
      <c r="P32" s="334"/>
      <c r="Q32" s="334"/>
      <c r="R32" s="363" t="s">
        <v>119</v>
      </c>
      <c r="S32" s="349"/>
      <c r="T32" s="364">
        <v>12300</v>
      </c>
      <c r="U32" s="348">
        <v>14500</v>
      </c>
      <c r="V32" s="348">
        <v>2200</v>
      </c>
      <c r="W32" s="348">
        <v>14300</v>
      </c>
      <c r="X32" s="348">
        <v>2000</v>
      </c>
      <c r="Y32" s="348">
        <v>11400</v>
      </c>
      <c r="Z32" s="348">
        <v>30100</v>
      </c>
      <c r="AA32" s="348">
        <v>3800</v>
      </c>
      <c r="AB32" s="348">
        <v>5900</v>
      </c>
      <c r="AC32" s="348">
        <v>2800</v>
      </c>
      <c r="AD32" s="348">
        <v>3400</v>
      </c>
      <c r="AE32" s="365">
        <f t="shared" si="12"/>
        <v>102700</v>
      </c>
    </row>
    <row r="33" spans="1:42" ht="11.25" customHeight="1" x14ac:dyDescent="0.2">
      <c r="A33" s="331"/>
      <c r="B33" s="462" t="s">
        <v>101</v>
      </c>
      <c r="C33" s="463">
        <f t="shared" si="14"/>
        <v>0.10548071034905082</v>
      </c>
      <c r="D33" s="464">
        <f t="shared" si="14"/>
        <v>0.13104715248009799</v>
      </c>
      <c r="E33" s="464">
        <f t="shared" si="14"/>
        <v>3.0465401102265768E-2</v>
      </c>
      <c r="F33" s="464">
        <f t="shared" si="14"/>
        <v>0.14038579301898346</v>
      </c>
      <c r="G33" s="464">
        <f t="shared" si="14"/>
        <v>1.5921616656460504E-2</v>
      </c>
      <c r="H33" s="464">
        <f t="shared" si="14"/>
        <v>0.11925903245560318</v>
      </c>
      <c r="I33" s="464">
        <f t="shared" si="14"/>
        <v>0.23943661971830985</v>
      </c>
      <c r="J33" s="464">
        <f t="shared" si="14"/>
        <v>3.8885486834047765E-2</v>
      </c>
      <c r="K33" s="464">
        <f t="shared" si="14"/>
        <v>7.1647274954072263E-2</v>
      </c>
      <c r="L33" s="464">
        <f t="shared" si="14"/>
        <v>2.8475199020208206E-2</v>
      </c>
      <c r="M33" s="465">
        <f t="shared" si="14"/>
        <v>7.8995713410900184E-2</v>
      </c>
      <c r="N33" s="332"/>
      <c r="P33" s="313"/>
      <c r="Q33" s="313"/>
      <c r="R33" s="363" t="s">
        <v>101</v>
      </c>
      <c r="S33" s="349"/>
      <c r="T33" s="364">
        <v>68900</v>
      </c>
      <c r="U33" s="348">
        <v>85600</v>
      </c>
      <c r="V33" s="348">
        <v>19900</v>
      </c>
      <c r="W33" s="348">
        <v>91700</v>
      </c>
      <c r="X33" s="348">
        <v>10400</v>
      </c>
      <c r="Y33" s="348">
        <v>77900</v>
      </c>
      <c r="Z33" s="348">
        <v>156400</v>
      </c>
      <c r="AA33" s="348">
        <v>25400</v>
      </c>
      <c r="AB33" s="348">
        <v>46800</v>
      </c>
      <c r="AC33" s="348">
        <v>18600</v>
      </c>
      <c r="AD33" s="348">
        <v>51600</v>
      </c>
      <c r="AE33" s="365">
        <f t="shared" si="12"/>
        <v>653200</v>
      </c>
    </row>
    <row r="34" spans="1:42" ht="11.25" customHeight="1" x14ac:dyDescent="0.2">
      <c r="A34" s="331"/>
      <c r="N34" s="332"/>
      <c r="P34" s="313"/>
      <c r="Q34" s="313"/>
      <c r="R34" s="313"/>
      <c r="S34" s="313"/>
      <c r="T34" s="313"/>
      <c r="U34" s="313"/>
      <c r="V34" s="313"/>
      <c r="W34" s="313"/>
      <c r="X34" s="313"/>
      <c r="Y34" s="313"/>
    </row>
    <row r="35" spans="1:42" ht="11.25" customHeight="1" x14ac:dyDescent="0.2">
      <c r="A35" s="331"/>
      <c r="B35" s="313" t="s">
        <v>246</v>
      </c>
      <c r="N35" s="332"/>
      <c r="P35" s="313"/>
      <c r="Q35" s="313"/>
      <c r="R35" s="313"/>
      <c r="S35" s="313"/>
      <c r="T35" s="313"/>
      <c r="U35" s="313"/>
      <c r="V35" s="313"/>
      <c r="W35" s="313"/>
      <c r="X35" s="313"/>
      <c r="Y35" s="313"/>
    </row>
    <row r="36" spans="1:42" ht="11.25" customHeight="1" x14ac:dyDescent="0.2">
      <c r="A36" s="331"/>
      <c r="N36" s="332"/>
      <c r="P36" s="313"/>
      <c r="Q36" s="313"/>
      <c r="R36" s="313"/>
      <c r="S36" s="313"/>
      <c r="T36" s="313"/>
      <c r="U36" s="313"/>
      <c r="V36" s="313"/>
      <c r="W36" s="313"/>
      <c r="X36" s="313"/>
      <c r="Y36" s="313"/>
    </row>
    <row r="37" spans="1:42" ht="11.25" customHeight="1" x14ac:dyDescent="0.2">
      <c r="A37" s="331"/>
      <c r="B37" s="315"/>
      <c r="C37" s="315"/>
      <c r="D37" s="315"/>
      <c r="E37" s="315"/>
      <c r="F37" s="315"/>
      <c r="G37" s="315"/>
      <c r="H37" s="366"/>
      <c r="I37" s="366"/>
      <c r="J37" s="366"/>
      <c r="K37" s="366"/>
      <c r="L37" s="366"/>
      <c r="M37" s="366"/>
      <c r="N37" s="332"/>
      <c r="Q37" s="367"/>
    </row>
    <row r="38" spans="1:42" ht="16.5" customHeight="1" x14ac:dyDescent="0.2">
      <c r="A38" s="741"/>
      <c r="B38" s="742"/>
      <c r="C38" s="742"/>
      <c r="D38" s="742"/>
      <c r="E38" s="742"/>
      <c r="F38" s="742"/>
      <c r="G38" s="742"/>
      <c r="H38" s="742"/>
      <c r="I38" s="742"/>
      <c r="J38" s="742"/>
      <c r="K38" s="742"/>
      <c r="L38" s="742"/>
      <c r="M38" s="742"/>
      <c r="N38" s="743"/>
    </row>
    <row r="39" spans="1:42" ht="11.25" customHeight="1" thickBot="1" x14ac:dyDescent="0.25">
      <c r="A39" s="734"/>
      <c r="B39" s="735"/>
      <c r="C39" s="735"/>
      <c r="D39" s="735"/>
      <c r="E39" s="735"/>
      <c r="F39" s="735"/>
      <c r="G39" s="735"/>
      <c r="H39" s="735"/>
      <c r="I39" s="735"/>
      <c r="J39" s="735"/>
      <c r="K39" s="735"/>
      <c r="L39" s="735"/>
      <c r="M39" s="735"/>
      <c r="N39" s="736"/>
      <c r="Q39" s="367"/>
    </row>
    <row r="40" spans="1:42" ht="15" customHeight="1" x14ac:dyDescent="0.2">
      <c r="P40" s="318"/>
      <c r="Q40" s="318"/>
      <c r="R40" s="318"/>
      <c r="S40" s="318"/>
    </row>
    <row r="41" spans="1:42" ht="18.75" thickBot="1" x14ac:dyDescent="0.3">
      <c r="A41" s="319" t="s">
        <v>1</v>
      </c>
      <c r="B41" s="320"/>
      <c r="C41" s="320"/>
      <c r="D41" s="320"/>
      <c r="E41" s="320"/>
      <c r="F41" s="320"/>
      <c r="G41" s="320"/>
      <c r="H41" s="321"/>
      <c r="I41" s="321"/>
      <c r="J41" s="321"/>
      <c r="K41" s="321"/>
      <c r="L41" s="321"/>
      <c r="M41" s="321"/>
      <c r="N41" s="315"/>
    </row>
    <row r="42" spans="1:42" ht="11.25" customHeight="1" x14ac:dyDescent="0.2">
      <c r="P42" s="330"/>
      <c r="Q42" s="330"/>
      <c r="R42" s="330"/>
      <c r="S42" s="330"/>
      <c r="T42" s="330"/>
    </row>
    <row r="43" spans="1:42" ht="21" customHeight="1" thickBot="1" x14ac:dyDescent="0.25"/>
    <row r="44" spans="1:42" ht="11.25" customHeight="1" x14ac:dyDescent="0.2">
      <c r="A44" s="322"/>
      <c r="B44" s="323"/>
      <c r="C44" s="323"/>
      <c r="D44" s="323"/>
      <c r="E44" s="323"/>
      <c r="F44" s="323"/>
      <c r="G44" s="323"/>
      <c r="H44" s="324"/>
      <c r="I44" s="324"/>
      <c r="J44" s="324"/>
      <c r="K44" s="324"/>
      <c r="L44" s="324"/>
      <c r="M44" s="324"/>
      <c r="N44" s="325"/>
      <c r="Q44" s="367"/>
    </row>
    <row r="45" spans="1:42" ht="11.25" customHeight="1" x14ac:dyDescent="0.2">
      <c r="A45" s="326"/>
      <c r="B45" s="744" t="s">
        <v>152</v>
      </c>
      <c r="C45" s="745"/>
      <c r="D45" s="745"/>
      <c r="E45" s="745"/>
      <c r="F45" s="745"/>
      <c r="G45" s="745"/>
      <c r="H45" s="745"/>
      <c r="I45" s="745"/>
      <c r="J45" s="745"/>
      <c r="K45" s="745"/>
      <c r="L45" s="745"/>
      <c r="M45" s="745"/>
      <c r="N45" s="327"/>
      <c r="Q45" s="367"/>
    </row>
    <row r="46" spans="1:42" s="330" customFormat="1" ht="11.25" customHeight="1" x14ac:dyDescent="0.2">
      <c r="A46" s="331"/>
      <c r="B46" s="745"/>
      <c r="C46" s="745"/>
      <c r="D46" s="745"/>
      <c r="E46" s="745"/>
      <c r="F46" s="745"/>
      <c r="G46" s="745"/>
      <c r="H46" s="745"/>
      <c r="I46" s="745"/>
      <c r="J46" s="745"/>
      <c r="K46" s="745"/>
      <c r="L46" s="745"/>
      <c r="M46" s="745"/>
      <c r="N46" s="332"/>
      <c r="O46" s="333"/>
      <c r="P46" s="317"/>
      <c r="Q46" s="367"/>
      <c r="R46" s="317"/>
      <c r="S46" s="317"/>
      <c r="T46" s="318"/>
      <c r="Y46" s="317"/>
      <c r="AN46" s="313"/>
      <c r="AO46" s="313"/>
      <c r="AP46" s="313"/>
    </row>
    <row r="47" spans="1:42" ht="21" customHeight="1" x14ac:dyDescent="0.2">
      <c r="A47" s="331"/>
      <c r="B47" s="315"/>
      <c r="C47" s="315"/>
      <c r="D47" s="315"/>
      <c r="E47" s="315"/>
      <c r="F47" s="315"/>
      <c r="G47" s="315"/>
      <c r="H47" s="366"/>
      <c r="I47" s="366"/>
      <c r="J47" s="366"/>
      <c r="K47" s="366"/>
      <c r="L47" s="366"/>
      <c r="M47" s="366"/>
      <c r="N47" s="332"/>
    </row>
    <row r="48" spans="1:42" ht="11.25" customHeight="1" x14ac:dyDescent="0.2">
      <c r="A48" s="331"/>
      <c r="B48" s="315"/>
      <c r="C48" s="315"/>
      <c r="D48" s="315"/>
      <c r="E48" s="315"/>
      <c r="F48" s="315"/>
      <c r="G48" s="315"/>
      <c r="H48" s="315"/>
      <c r="I48" s="315"/>
      <c r="J48" s="315"/>
      <c r="K48" s="315"/>
      <c r="L48" s="315"/>
      <c r="M48" s="315"/>
      <c r="N48" s="368"/>
    </row>
    <row r="49" spans="1:42" ht="11.25" customHeight="1" x14ac:dyDescent="0.2">
      <c r="A49" s="331"/>
      <c r="B49" s="315"/>
      <c r="C49" s="315"/>
      <c r="D49" s="315"/>
      <c r="E49" s="315"/>
      <c r="F49" s="315"/>
      <c r="G49" s="315"/>
      <c r="H49" s="315"/>
      <c r="I49" s="315"/>
      <c r="J49" s="315"/>
      <c r="K49" s="315"/>
      <c r="L49" s="315"/>
      <c r="M49" s="315"/>
      <c r="N49" s="368"/>
      <c r="AN49" s="330"/>
      <c r="AO49" s="330"/>
      <c r="AP49" s="330"/>
    </row>
    <row r="50" spans="1:42" ht="11.25" customHeight="1" x14ac:dyDescent="0.2">
      <c r="A50" s="331"/>
      <c r="B50" s="315"/>
      <c r="C50" s="315"/>
      <c r="D50" s="315"/>
      <c r="E50" s="315"/>
      <c r="F50" s="315"/>
      <c r="G50" s="315"/>
      <c r="H50" s="315"/>
      <c r="I50" s="315"/>
      <c r="J50" s="315"/>
      <c r="K50" s="315"/>
      <c r="L50" s="315"/>
      <c r="M50" s="315"/>
      <c r="N50" s="368"/>
    </row>
    <row r="51" spans="1:42" ht="11.25" customHeight="1" x14ac:dyDescent="0.2">
      <c r="A51" s="331"/>
      <c r="B51" s="315"/>
      <c r="C51" s="315"/>
      <c r="D51" s="315"/>
      <c r="E51" s="315"/>
      <c r="F51" s="315"/>
      <c r="G51" s="315"/>
      <c r="H51" s="315"/>
      <c r="I51" s="315"/>
      <c r="J51" s="315"/>
      <c r="K51" s="315"/>
      <c r="L51" s="315"/>
      <c r="M51" s="315"/>
      <c r="N51" s="368"/>
    </row>
    <row r="52" spans="1:42" ht="11.25" customHeight="1" x14ac:dyDescent="0.2">
      <c r="A52" s="331"/>
      <c r="B52" s="315"/>
      <c r="C52" s="315"/>
      <c r="D52" s="315"/>
      <c r="E52" s="315"/>
      <c r="F52" s="315"/>
      <c r="G52" s="315"/>
      <c r="H52" s="315"/>
      <c r="I52" s="315"/>
      <c r="J52" s="315"/>
      <c r="K52" s="315"/>
      <c r="L52" s="315"/>
      <c r="M52" s="315"/>
      <c r="N52" s="368"/>
    </row>
    <row r="53" spans="1:42" ht="11.25" customHeight="1" x14ac:dyDescent="0.2">
      <c r="A53" s="331"/>
      <c r="B53" s="315"/>
      <c r="C53" s="315"/>
      <c r="D53" s="315"/>
      <c r="E53" s="315"/>
      <c r="F53" s="315"/>
      <c r="G53" s="315"/>
      <c r="H53" s="315"/>
      <c r="I53" s="315"/>
      <c r="J53" s="315"/>
      <c r="K53" s="315"/>
      <c r="L53" s="315"/>
      <c r="M53" s="315"/>
      <c r="N53" s="368"/>
    </row>
    <row r="54" spans="1:42" ht="11.25" customHeight="1" x14ac:dyDescent="0.2">
      <c r="A54" s="331"/>
      <c r="B54" s="315"/>
      <c r="C54" s="315"/>
      <c r="D54" s="315"/>
      <c r="E54" s="315"/>
      <c r="F54" s="315"/>
      <c r="G54" s="315"/>
      <c r="H54" s="315"/>
      <c r="I54" s="315"/>
      <c r="J54" s="315"/>
      <c r="K54" s="315"/>
      <c r="L54" s="315"/>
      <c r="M54" s="315"/>
      <c r="N54" s="368"/>
    </row>
    <row r="55" spans="1:42" ht="11.25" customHeight="1" x14ac:dyDescent="0.2">
      <c r="A55" s="331"/>
      <c r="B55" s="315"/>
      <c r="C55" s="315"/>
      <c r="D55" s="315"/>
      <c r="E55" s="315"/>
      <c r="F55" s="315"/>
      <c r="G55" s="315"/>
      <c r="H55" s="315"/>
      <c r="I55" s="315"/>
      <c r="J55" s="315"/>
      <c r="K55" s="315"/>
      <c r="L55" s="315"/>
      <c r="M55" s="315"/>
      <c r="N55" s="368"/>
    </row>
    <row r="56" spans="1:42" ht="11.25" customHeight="1" x14ac:dyDescent="0.2">
      <c r="A56" s="331"/>
      <c r="B56" s="315"/>
      <c r="C56" s="315"/>
      <c r="D56" s="315"/>
      <c r="E56" s="315"/>
      <c r="F56" s="315"/>
      <c r="G56" s="315"/>
      <c r="H56" s="315"/>
      <c r="I56" s="315"/>
      <c r="J56" s="315"/>
      <c r="K56" s="315"/>
      <c r="L56" s="315"/>
      <c r="M56" s="315"/>
      <c r="N56" s="332"/>
    </row>
    <row r="57" spans="1:42" ht="11.25" customHeight="1" x14ac:dyDescent="0.2">
      <c r="A57" s="331"/>
      <c r="B57" s="315"/>
      <c r="C57" s="315"/>
      <c r="D57" s="315"/>
      <c r="E57" s="315"/>
      <c r="F57" s="315"/>
      <c r="G57" s="315"/>
      <c r="H57" s="315"/>
      <c r="I57" s="315"/>
      <c r="J57" s="315"/>
      <c r="K57" s="315"/>
      <c r="L57" s="315"/>
      <c r="M57" s="315"/>
      <c r="N57" s="368"/>
    </row>
    <row r="58" spans="1:42" ht="11.25" customHeight="1" x14ac:dyDescent="0.2">
      <c r="A58" s="331"/>
      <c r="B58" s="315"/>
      <c r="C58" s="315"/>
      <c r="D58" s="315"/>
      <c r="E58" s="315"/>
      <c r="F58" s="315"/>
      <c r="G58" s="315"/>
      <c r="H58" s="315"/>
      <c r="I58" s="315"/>
      <c r="J58" s="315"/>
      <c r="K58" s="315"/>
      <c r="L58" s="315"/>
      <c r="M58" s="315"/>
      <c r="N58" s="368"/>
    </row>
    <row r="59" spans="1:42" ht="11.25" customHeight="1" x14ac:dyDescent="0.2">
      <c r="A59" s="331"/>
      <c r="B59" s="315"/>
      <c r="C59" s="315"/>
      <c r="D59" s="315"/>
      <c r="E59" s="315"/>
      <c r="F59" s="315"/>
      <c r="G59" s="315"/>
      <c r="H59" s="315"/>
      <c r="I59" s="315"/>
      <c r="J59" s="315"/>
      <c r="K59" s="315"/>
      <c r="L59" s="315"/>
      <c r="M59" s="315"/>
      <c r="N59" s="368"/>
    </row>
    <row r="60" spans="1:42" ht="11.25" customHeight="1" x14ac:dyDescent="0.2">
      <c r="A60" s="331"/>
      <c r="B60" s="315"/>
      <c r="C60" s="315"/>
      <c r="D60" s="315"/>
      <c r="E60" s="315"/>
      <c r="F60" s="315"/>
      <c r="G60" s="315"/>
      <c r="H60" s="315"/>
      <c r="I60" s="315"/>
      <c r="J60" s="315"/>
      <c r="K60" s="315"/>
      <c r="L60" s="315"/>
      <c r="M60" s="315"/>
      <c r="N60" s="368"/>
    </row>
    <row r="61" spans="1:42" ht="11.25" customHeight="1" x14ac:dyDescent="0.2">
      <c r="A61" s="331"/>
      <c r="B61" s="315"/>
      <c r="C61" s="315"/>
      <c r="D61" s="315"/>
      <c r="E61" s="315"/>
      <c r="F61" s="315"/>
      <c r="G61" s="315"/>
      <c r="H61" s="315"/>
      <c r="I61" s="315"/>
      <c r="J61" s="315"/>
      <c r="K61" s="315"/>
      <c r="L61" s="315"/>
      <c r="M61" s="315"/>
      <c r="N61" s="368"/>
    </row>
    <row r="62" spans="1:42" ht="11.25" customHeight="1" x14ac:dyDescent="0.2">
      <c r="A62" s="331"/>
      <c r="B62" s="315"/>
      <c r="C62" s="315"/>
      <c r="D62" s="315"/>
      <c r="E62" s="315"/>
      <c r="F62" s="315"/>
      <c r="G62" s="315"/>
      <c r="H62" s="315"/>
      <c r="I62" s="315"/>
      <c r="J62" s="315"/>
      <c r="K62" s="315"/>
      <c r="L62" s="315"/>
      <c r="M62" s="315"/>
      <c r="N62" s="332"/>
    </row>
    <row r="63" spans="1:42" ht="11.25" customHeight="1" x14ac:dyDescent="0.2">
      <c r="A63" s="331"/>
      <c r="B63" s="315"/>
      <c r="C63" s="315"/>
      <c r="D63" s="315"/>
      <c r="E63" s="315"/>
      <c r="F63" s="315"/>
      <c r="G63" s="315"/>
      <c r="H63" s="366"/>
      <c r="I63" s="366"/>
      <c r="J63" s="366"/>
      <c r="K63" s="366"/>
      <c r="L63" s="366"/>
      <c r="M63" s="366"/>
      <c r="N63" s="332"/>
    </row>
    <row r="64" spans="1:42" ht="11.25" customHeight="1" x14ac:dyDescent="0.2">
      <c r="A64" s="331"/>
      <c r="B64" s="315"/>
      <c r="C64" s="315"/>
      <c r="D64" s="315"/>
      <c r="E64" s="315"/>
      <c r="F64" s="315"/>
      <c r="G64" s="315"/>
      <c r="H64" s="366"/>
      <c r="I64" s="366"/>
      <c r="J64" s="366"/>
      <c r="K64" s="366"/>
      <c r="L64" s="366"/>
      <c r="M64" s="366"/>
      <c r="N64" s="332"/>
    </row>
    <row r="65" spans="1:25" ht="11.25" customHeight="1" x14ac:dyDescent="0.2">
      <c r="A65" s="331"/>
      <c r="B65" s="315"/>
      <c r="C65" s="315"/>
      <c r="D65" s="315"/>
      <c r="E65" s="315"/>
      <c r="F65" s="315"/>
      <c r="G65" s="315"/>
      <c r="H65" s="366"/>
      <c r="I65" s="366"/>
      <c r="J65" s="366"/>
      <c r="K65" s="366"/>
      <c r="L65" s="366"/>
      <c r="M65" s="366"/>
      <c r="N65" s="332"/>
    </row>
    <row r="66" spans="1:25" ht="11.25" customHeight="1" x14ac:dyDescent="0.2">
      <c r="A66" s="331"/>
      <c r="B66" s="315"/>
      <c r="C66" s="315"/>
      <c r="D66" s="315"/>
      <c r="E66" s="315"/>
      <c r="F66" s="315"/>
      <c r="G66" s="315"/>
      <c r="H66" s="366"/>
      <c r="I66" s="366"/>
      <c r="J66" s="366"/>
      <c r="K66" s="366"/>
      <c r="L66" s="366"/>
      <c r="M66" s="366"/>
      <c r="N66" s="332"/>
    </row>
    <row r="67" spans="1:25" ht="11.25" customHeight="1" x14ac:dyDescent="0.2">
      <c r="A67" s="331"/>
      <c r="B67" s="315"/>
      <c r="C67" s="315"/>
      <c r="D67" s="315"/>
      <c r="E67" s="315"/>
      <c r="F67" s="315"/>
      <c r="G67" s="315"/>
      <c r="H67" s="366"/>
      <c r="I67" s="366"/>
      <c r="J67" s="366"/>
      <c r="K67" s="366"/>
      <c r="L67" s="366"/>
      <c r="M67" s="366"/>
      <c r="N67" s="332"/>
    </row>
    <row r="68" spans="1:25" ht="11.25" customHeight="1" x14ac:dyDescent="0.2">
      <c r="A68" s="331"/>
      <c r="B68" s="315"/>
      <c r="C68" s="315"/>
      <c r="D68" s="315"/>
      <c r="E68" s="315"/>
      <c r="F68" s="315"/>
      <c r="G68" s="315"/>
      <c r="H68" s="366"/>
      <c r="I68" s="366"/>
      <c r="J68" s="366"/>
      <c r="K68" s="366"/>
      <c r="L68" s="366"/>
      <c r="M68" s="366"/>
      <c r="N68" s="332"/>
    </row>
    <row r="69" spans="1:25" ht="11.25" customHeight="1" x14ac:dyDescent="0.2">
      <c r="A69" s="331"/>
      <c r="B69" s="315"/>
      <c r="C69" s="315"/>
      <c r="D69" s="315"/>
      <c r="E69" s="315"/>
      <c r="F69" s="315"/>
      <c r="G69" s="315"/>
      <c r="H69" s="366"/>
      <c r="I69" s="366"/>
      <c r="J69" s="366"/>
      <c r="K69" s="366"/>
      <c r="L69" s="366"/>
      <c r="M69" s="366"/>
      <c r="N69" s="332"/>
    </row>
    <row r="70" spans="1:25" ht="11.25" customHeight="1" x14ac:dyDescent="0.2">
      <c r="A70" s="331"/>
      <c r="B70" s="315"/>
      <c r="C70" s="315"/>
      <c r="D70" s="315"/>
      <c r="E70" s="315"/>
      <c r="F70" s="315"/>
      <c r="G70" s="315"/>
      <c r="H70" s="366"/>
      <c r="I70" s="366"/>
      <c r="J70" s="366"/>
      <c r="K70" s="366"/>
      <c r="L70" s="366"/>
      <c r="M70" s="366"/>
      <c r="N70" s="332"/>
    </row>
    <row r="71" spans="1:25" ht="11.25" customHeight="1" x14ac:dyDescent="0.2">
      <c r="A71" s="331"/>
      <c r="B71" s="315"/>
      <c r="C71" s="315"/>
      <c r="D71" s="315"/>
      <c r="E71" s="315"/>
      <c r="F71" s="315"/>
      <c r="G71" s="315"/>
      <c r="H71" s="366"/>
      <c r="I71" s="366"/>
      <c r="J71" s="366"/>
      <c r="K71" s="366"/>
      <c r="L71" s="366"/>
      <c r="M71" s="366"/>
      <c r="N71" s="332"/>
    </row>
    <row r="72" spans="1:25" ht="11.25" customHeight="1" x14ac:dyDescent="0.2">
      <c r="A72" s="331"/>
      <c r="B72" s="315"/>
      <c r="C72" s="315"/>
      <c r="D72" s="315"/>
      <c r="E72" s="315"/>
      <c r="F72" s="315"/>
      <c r="G72" s="315"/>
      <c r="H72" s="366"/>
      <c r="I72" s="366"/>
      <c r="J72" s="366"/>
      <c r="K72" s="366"/>
      <c r="L72" s="366"/>
      <c r="M72" s="366"/>
      <c r="N72" s="332"/>
    </row>
    <row r="73" spans="1:25" ht="11.25" customHeight="1" x14ac:dyDescent="0.2">
      <c r="A73" s="331"/>
      <c r="B73" s="315"/>
      <c r="C73" s="315"/>
      <c r="D73" s="315"/>
      <c r="E73" s="315"/>
      <c r="F73" s="315"/>
      <c r="G73" s="315"/>
      <c r="H73" s="366"/>
      <c r="I73" s="366"/>
      <c r="J73" s="366"/>
      <c r="K73" s="366"/>
      <c r="L73" s="366"/>
      <c r="M73" s="366"/>
      <c r="N73" s="332"/>
    </row>
    <row r="74" spans="1:25" ht="11.25" customHeight="1" x14ac:dyDescent="0.2">
      <c r="A74" s="331"/>
      <c r="B74" s="315"/>
      <c r="C74" s="315"/>
      <c r="D74" s="315"/>
      <c r="E74" s="315"/>
      <c r="F74" s="315"/>
      <c r="G74" s="315"/>
      <c r="H74" s="366"/>
      <c r="I74" s="366"/>
      <c r="J74" s="366"/>
      <c r="K74" s="366"/>
      <c r="L74" s="366"/>
      <c r="M74" s="366"/>
      <c r="N74" s="332"/>
    </row>
    <row r="75" spans="1:25" ht="11.25" customHeight="1" x14ac:dyDescent="0.2">
      <c r="A75" s="331"/>
      <c r="B75" s="315"/>
      <c r="C75" s="315"/>
      <c r="D75" s="315"/>
      <c r="E75" s="315"/>
      <c r="F75" s="315"/>
      <c r="G75" s="315"/>
      <c r="H75" s="366"/>
      <c r="I75" s="366"/>
      <c r="J75" s="366"/>
      <c r="K75" s="366"/>
      <c r="L75" s="366"/>
      <c r="M75" s="366"/>
      <c r="N75" s="332"/>
      <c r="Q75" s="367"/>
    </row>
    <row r="76" spans="1:25" ht="11.25" customHeight="1" x14ac:dyDescent="0.2">
      <c r="A76" s="331"/>
      <c r="B76" s="315"/>
      <c r="C76" s="315"/>
      <c r="D76" s="315"/>
      <c r="E76" s="315"/>
      <c r="F76" s="315"/>
      <c r="G76" s="315"/>
      <c r="H76" s="366"/>
      <c r="I76" s="366"/>
      <c r="J76" s="366"/>
      <c r="K76" s="366"/>
      <c r="L76" s="366"/>
      <c r="M76" s="366"/>
      <c r="N76" s="332"/>
      <c r="Q76" s="367"/>
    </row>
    <row r="77" spans="1:25" ht="11.25" customHeight="1" x14ac:dyDescent="0.2">
      <c r="A77" s="331"/>
      <c r="B77" s="315"/>
      <c r="C77" s="315"/>
      <c r="D77" s="315"/>
      <c r="E77" s="315"/>
      <c r="F77" s="315"/>
      <c r="G77" s="315"/>
      <c r="H77" s="366"/>
      <c r="I77" s="366"/>
      <c r="J77" s="366"/>
      <c r="K77" s="366"/>
      <c r="L77" s="366"/>
      <c r="M77" s="366"/>
      <c r="N77" s="332"/>
      <c r="P77" s="318"/>
      <c r="Q77" s="318"/>
      <c r="R77" s="318"/>
      <c r="S77" s="318"/>
      <c r="T77" s="317"/>
      <c r="U77" s="316"/>
      <c r="V77" s="316"/>
      <c r="W77" s="313"/>
      <c r="X77" s="313"/>
      <c r="Y77" s="313"/>
    </row>
    <row r="78" spans="1:25" ht="11.25" customHeight="1" x14ac:dyDescent="0.2">
      <c r="A78" s="331"/>
      <c r="B78" s="315"/>
      <c r="C78" s="315"/>
      <c r="D78" s="315"/>
      <c r="E78" s="315"/>
      <c r="F78" s="315"/>
      <c r="G78" s="315"/>
      <c r="H78" s="366"/>
      <c r="I78" s="366"/>
      <c r="J78" s="366"/>
      <c r="K78" s="366"/>
      <c r="L78" s="366"/>
      <c r="M78" s="366"/>
      <c r="N78" s="332"/>
      <c r="P78" s="318"/>
      <c r="Q78" s="318"/>
      <c r="R78" s="318"/>
      <c r="S78" s="318"/>
      <c r="T78" s="317"/>
      <c r="U78" s="316"/>
      <c r="V78" s="316"/>
      <c r="W78" s="313"/>
      <c r="X78" s="313"/>
      <c r="Y78" s="313"/>
    </row>
    <row r="79" spans="1:25" ht="11.25" customHeight="1" x14ac:dyDescent="0.2">
      <c r="A79" s="331"/>
      <c r="B79" s="315"/>
      <c r="C79" s="315"/>
      <c r="D79" s="315"/>
      <c r="E79" s="315"/>
      <c r="F79" s="315"/>
      <c r="G79" s="315"/>
      <c r="H79" s="366"/>
      <c r="I79" s="366"/>
      <c r="J79" s="366"/>
      <c r="K79" s="366"/>
      <c r="L79" s="366"/>
      <c r="M79" s="366"/>
      <c r="N79" s="332"/>
      <c r="P79" s="318"/>
      <c r="Q79" s="318"/>
      <c r="R79" s="318"/>
      <c r="S79" s="318"/>
      <c r="T79" s="317"/>
      <c r="U79" s="316"/>
      <c r="V79" s="316"/>
      <c r="W79" s="313"/>
      <c r="X79" s="313"/>
      <c r="Y79" s="313"/>
    </row>
    <row r="80" spans="1:25" ht="11.25" customHeight="1" x14ac:dyDescent="0.2">
      <c r="A80" s="331"/>
      <c r="B80" s="315"/>
      <c r="C80" s="315"/>
      <c r="D80" s="315"/>
      <c r="E80" s="315"/>
      <c r="F80" s="315"/>
      <c r="G80" s="315"/>
      <c r="H80" s="366"/>
      <c r="I80" s="366"/>
      <c r="J80" s="366"/>
      <c r="K80" s="366"/>
      <c r="L80" s="366"/>
      <c r="M80" s="366"/>
      <c r="N80" s="332"/>
    </row>
    <row r="81" spans="1:40" ht="11.25" customHeight="1" x14ac:dyDescent="0.2">
      <c r="A81" s="331"/>
      <c r="B81" s="315"/>
      <c r="C81" s="315"/>
      <c r="D81" s="315"/>
      <c r="E81" s="315"/>
      <c r="F81" s="315"/>
      <c r="G81" s="315"/>
      <c r="H81" s="366"/>
      <c r="I81" s="366"/>
      <c r="J81" s="366"/>
      <c r="K81" s="366"/>
      <c r="L81" s="366"/>
      <c r="M81" s="366"/>
      <c r="N81" s="332"/>
    </row>
    <row r="82" spans="1:40" ht="16.5" customHeight="1" x14ac:dyDescent="0.2">
      <c r="A82" s="741"/>
      <c r="B82" s="742"/>
      <c r="C82" s="742"/>
      <c r="D82" s="742"/>
      <c r="E82" s="742"/>
      <c r="F82" s="742"/>
      <c r="G82" s="742"/>
      <c r="H82" s="742"/>
      <c r="I82" s="742"/>
      <c r="J82" s="742"/>
      <c r="K82" s="742"/>
      <c r="L82" s="742"/>
      <c r="M82" s="742"/>
      <c r="N82" s="743"/>
    </row>
    <row r="83" spans="1:40" ht="11.25" customHeight="1" thickBot="1" x14ac:dyDescent="0.25">
      <c r="A83" s="734"/>
      <c r="B83" s="735"/>
      <c r="C83" s="735"/>
      <c r="D83" s="735"/>
      <c r="E83" s="735"/>
      <c r="F83" s="735"/>
      <c r="G83" s="735"/>
      <c r="H83" s="735"/>
      <c r="I83" s="735"/>
      <c r="J83" s="735"/>
      <c r="K83" s="735"/>
      <c r="L83" s="735"/>
      <c r="M83" s="735"/>
      <c r="N83" s="736"/>
      <c r="P83" s="313"/>
      <c r="Q83" s="313"/>
      <c r="R83" s="313"/>
      <c r="S83" s="313"/>
      <c r="T83" s="313"/>
      <c r="U83" s="313"/>
      <c r="V83" s="313"/>
      <c r="W83" s="313"/>
      <c r="X83" s="313"/>
      <c r="Y83" s="313"/>
    </row>
    <row r="84" spans="1:40" ht="11.25" customHeight="1" x14ac:dyDescent="0.2">
      <c r="I84" s="313"/>
      <c r="J84" s="313"/>
      <c r="K84" s="313"/>
      <c r="L84" s="313"/>
      <c r="M84" s="313"/>
      <c r="N84" s="317"/>
      <c r="O84" s="317"/>
      <c r="Q84" s="369"/>
      <c r="T84" s="313"/>
      <c r="U84" s="313"/>
      <c r="V84" s="313"/>
      <c r="W84" s="313"/>
      <c r="X84" s="313"/>
      <c r="Y84" s="313"/>
    </row>
    <row r="85" spans="1:40" ht="11.25" customHeight="1" x14ac:dyDescent="0.2">
      <c r="A85" s="315"/>
      <c r="B85" s="315"/>
      <c r="C85" s="315"/>
      <c r="D85" s="315"/>
      <c r="E85" s="315"/>
      <c r="I85" s="313"/>
      <c r="J85" s="313"/>
      <c r="K85" s="313"/>
      <c r="L85" s="313"/>
      <c r="M85" s="313"/>
      <c r="N85" s="317"/>
      <c r="O85" s="317"/>
      <c r="Q85" s="369"/>
      <c r="T85" s="330"/>
      <c r="U85" s="330"/>
      <c r="V85" s="330"/>
      <c r="W85" s="313"/>
      <c r="X85" s="313"/>
      <c r="Y85" s="313"/>
    </row>
    <row r="86" spans="1:40" ht="11.25" customHeight="1" x14ac:dyDescent="0.2">
      <c r="A86" s="315"/>
      <c r="B86" s="662" t="s">
        <v>121</v>
      </c>
      <c r="C86" s="411"/>
      <c r="D86" s="102"/>
      <c r="E86" s="102"/>
      <c r="F86" s="90"/>
      <c r="G86" s="91"/>
      <c r="I86" s="313"/>
      <c r="J86" s="313"/>
      <c r="K86" s="313"/>
      <c r="L86" s="313"/>
      <c r="M86" s="313"/>
      <c r="N86" s="317"/>
      <c r="O86" s="317"/>
      <c r="Q86" s="369"/>
      <c r="T86" s="313"/>
      <c r="U86" s="313"/>
      <c r="V86" s="313"/>
      <c r="W86" s="330"/>
      <c r="X86" s="330"/>
      <c r="Y86" s="330"/>
      <c r="Z86" s="330"/>
      <c r="AA86" s="330"/>
      <c r="AE86" s="330"/>
      <c r="AF86" s="330"/>
      <c r="AG86" s="330"/>
      <c r="AH86" s="330"/>
      <c r="AI86" s="330"/>
      <c r="AJ86" s="330"/>
      <c r="AK86" s="330"/>
      <c r="AL86" s="330"/>
      <c r="AM86" s="330"/>
      <c r="AN86" s="330"/>
    </row>
    <row r="87" spans="1:40" ht="11.25" customHeight="1" x14ac:dyDescent="0.2">
      <c r="A87" s="315"/>
      <c r="B87" s="663"/>
      <c r="C87" s="412"/>
      <c r="D87" s="90"/>
      <c r="E87" s="90"/>
      <c r="F87" s="90"/>
      <c r="G87" s="91"/>
      <c r="I87" s="313"/>
      <c r="J87" s="313"/>
      <c r="K87" s="313"/>
      <c r="L87" s="313"/>
      <c r="M87" s="313"/>
      <c r="N87" s="317"/>
      <c r="O87" s="317"/>
      <c r="Q87" s="369"/>
      <c r="T87" s="313"/>
      <c r="U87" s="313"/>
      <c r="V87" s="313"/>
      <c r="W87" s="313"/>
      <c r="X87" s="313"/>
      <c r="Y87" s="313"/>
    </row>
    <row r="88" spans="1:40" ht="11.25" customHeight="1" x14ac:dyDescent="0.2">
      <c r="A88" s="315"/>
      <c r="B88" s="653" t="s">
        <v>122</v>
      </c>
      <c r="C88" s="653"/>
      <c r="D88" s="654"/>
      <c r="E88" s="654"/>
      <c r="F88" s="654"/>
      <c r="G88" s="91"/>
      <c r="I88" s="313"/>
      <c r="J88" s="313"/>
      <c r="K88" s="313"/>
      <c r="L88" s="313"/>
      <c r="M88" s="313"/>
      <c r="N88" s="317"/>
      <c r="O88" s="317"/>
      <c r="P88" s="239"/>
      <c r="Q88" s="239"/>
      <c r="R88" s="239"/>
      <c r="S88" s="239"/>
      <c r="T88" s="149"/>
      <c r="U88" s="149"/>
      <c r="V88" s="150"/>
      <c r="W88" s="149"/>
      <c r="X88" s="149"/>
      <c r="Y88" s="91"/>
      <c r="Z88" s="91"/>
      <c r="AA88" s="91"/>
      <c r="AB88" s="91"/>
      <c r="AC88" s="91"/>
      <c r="AD88" s="91"/>
      <c r="AE88" s="91"/>
      <c r="AF88" s="91"/>
      <c r="AG88" s="91"/>
      <c r="AH88" s="91"/>
      <c r="AI88" s="91"/>
      <c r="AJ88" s="91"/>
      <c r="AK88" s="91"/>
      <c r="AL88" s="91"/>
      <c r="AM88" s="91"/>
      <c r="AN88" s="91"/>
    </row>
    <row r="89" spans="1:40" ht="11.25" customHeight="1" x14ac:dyDescent="0.2">
      <c r="A89" s="315"/>
      <c r="B89" s="653"/>
      <c r="C89" s="653"/>
      <c r="D89" s="654"/>
      <c r="E89" s="654"/>
      <c r="F89" s="654"/>
      <c r="G89" s="91"/>
      <c r="I89" s="313"/>
      <c r="J89" s="313"/>
      <c r="K89" s="313"/>
      <c r="L89" s="313"/>
      <c r="M89" s="313"/>
      <c r="N89" s="317"/>
      <c r="O89" s="317"/>
      <c r="P89" s="239"/>
      <c r="Q89" s="239"/>
      <c r="R89" s="239"/>
      <c r="S89" s="239"/>
      <c r="T89" s="149"/>
      <c r="U89" s="149"/>
      <c r="V89" s="150"/>
      <c r="W89" s="149"/>
      <c r="X89" s="149"/>
      <c r="Y89" s="91"/>
      <c r="Z89" s="91"/>
      <c r="AA89" s="91"/>
      <c r="AB89" s="91"/>
      <c r="AC89" s="91"/>
      <c r="AD89" s="91"/>
      <c r="AE89" s="91"/>
      <c r="AF89" s="91"/>
      <c r="AG89" s="91"/>
      <c r="AH89" s="91"/>
      <c r="AI89" s="91"/>
      <c r="AJ89" s="91"/>
      <c r="AK89" s="91"/>
      <c r="AL89" s="91"/>
      <c r="AM89" s="91"/>
      <c r="AN89" s="91"/>
    </row>
    <row r="90" spans="1:40" s="330" customFormat="1" ht="11.25" customHeight="1" x14ac:dyDescent="0.2">
      <c r="A90" s="315"/>
      <c r="B90" s="653" t="s">
        <v>28</v>
      </c>
      <c r="C90" s="653"/>
      <c r="D90" s="654"/>
      <c r="E90" s="654"/>
      <c r="F90" s="654"/>
      <c r="G90" s="91"/>
      <c r="N90" s="317"/>
      <c r="O90" s="317"/>
      <c r="P90" s="317"/>
      <c r="Q90" s="369"/>
      <c r="R90" s="317"/>
      <c r="S90" s="317"/>
      <c r="T90" s="313"/>
      <c r="U90" s="313"/>
      <c r="V90" s="313"/>
      <c r="W90" s="313"/>
      <c r="X90" s="313"/>
      <c r="Y90" s="313"/>
      <c r="Z90" s="313"/>
      <c r="AA90" s="313"/>
      <c r="AB90" s="313"/>
      <c r="AC90" s="313"/>
      <c r="AD90" s="313"/>
      <c r="AE90" s="313"/>
      <c r="AF90" s="313"/>
      <c r="AG90" s="313"/>
      <c r="AH90" s="313"/>
      <c r="AI90" s="313"/>
      <c r="AJ90" s="313"/>
      <c r="AK90" s="313"/>
      <c r="AL90" s="313"/>
      <c r="AM90" s="313"/>
      <c r="AN90" s="313"/>
    </row>
    <row r="91" spans="1:40" ht="11.25" customHeight="1" x14ac:dyDescent="0.2">
      <c r="A91" s="315"/>
      <c r="B91" s="653"/>
      <c r="C91" s="653"/>
      <c r="D91" s="654"/>
      <c r="E91" s="654"/>
      <c r="F91" s="654"/>
      <c r="G91" s="91"/>
      <c r="I91" s="313"/>
      <c r="J91" s="313"/>
      <c r="K91" s="313"/>
      <c r="L91" s="313"/>
      <c r="M91" s="313"/>
      <c r="N91" s="317"/>
      <c r="O91" s="317"/>
      <c r="Q91" s="369"/>
      <c r="T91" s="313"/>
      <c r="U91" s="313"/>
      <c r="V91" s="313"/>
      <c r="W91" s="313"/>
      <c r="X91" s="313"/>
      <c r="Y91" s="313"/>
    </row>
    <row r="92" spans="1:40" ht="11.25" customHeight="1" x14ac:dyDescent="0.2">
      <c r="A92" s="315"/>
      <c r="B92" s="653" t="s">
        <v>29</v>
      </c>
      <c r="C92" s="653"/>
      <c r="D92" s="654"/>
      <c r="E92" s="654"/>
      <c r="F92" s="654"/>
      <c r="G92" s="91"/>
      <c r="I92" s="313"/>
      <c r="J92" s="313"/>
      <c r="K92" s="313"/>
      <c r="L92" s="313"/>
      <c r="M92" s="313"/>
      <c r="N92" s="317"/>
      <c r="O92" s="317"/>
      <c r="Q92" s="369"/>
      <c r="T92" s="313"/>
      <c r="U92" s="313"/>
      <c r="V92" s="313"/>
      <c r="W92" s="313"/>
      <c r="X92" s="313"/>
      <c r="Y92" s="313"/>
    </row>
    <row r="93" spans="1:40" ht="11.25" customHeight="1" x14ac:dyDescent="0.2">
      <c r="A93" s="315"/>
      <c r="B93" s="653"/>
      <c r="C93" s="653"/>
      <c r="D93" s="654"/>
      <c r="E93" s="654"/>
      <c r="F93" s="654"/>
      <c r="G93" s="91"/>
      <c r="I93" s="313"/>
      <c r="J93" s="313"/>
      <c r="K93" s="313"/>
      <c r="L93" s="313"/>
      <c r="M93" s="313"/>
      <c r="N93" s="317"/>
      <c r="O93" s="317"/>
      <c r="Q93" s="369"/>
      <c r="T93" s="313"/>
      <c r="U93" s="313"/>
      <c r="V93" s="313"/>
      <c r="W93" s="313"/>
      <c r="X93" s="313"/>
      <c r="Y93" s="313"/>
    </row>
    <row r="94" spans="1:40" ht="11.25" customHeight="1" x14ac:dyDescent="0.2">
      <c r="A94" s="315"/>
      <c r="B94" s="653" t="s">
        <v>151</v>
      </c>
      <c r="C94" s="653"/>
      <c r="D94" s="654"/>
      <c r="E94" s="654"/>
      <c r="F94" s="654"/>
      <c r="G94" s="91"/>
      <c r="I94" s="313"/>
      <c r="J94" s="313"/>
      <c r="K94" s="313"/>
      <c r="L94" s="313"/>
      <c r="M94" s="313"/>
      <c r="N94" s="317"/>
      <c r="O94" s="317"/>
      <c r="Q94" s="369"/>
      <c r="T94" s="313"/>
      <c r="U94" s="313"/>
      <c r="V94" s="313"/>
      <c r="W94" s="313"/>
      <c r="X94" s="313"/>
      <c r="Y94" s="313"/>
    </row>
    <row r="95" spans="1:40" ht="11.25" customHeight="1" x14ac:dyDescent="0.2">
      <c r="A95" s="315"/>
      <c r="B95" s="653"/>
      <c r="C95" s="653"/>
      <c r="D95" s="654"/>
      <c r="E95" s="654"/>
      <c r="F95" s="654"/>
      <c r="G95" s="91"/>
      <c r="I95" s="313"/>
      <c r="J95" s="313"/>
      <c r="K95" s="313"/>
      <c r="L95" s="313"/>
      <c r="M95" s="313"/>
      <c r="N95" s="317"/>
      <c r="O95" s="317"/>
      <c r="Q95" s="369"/>
      <c r="T95" s="313"/>
      <c r="U95" s="313"/>
      <c r="V95" s="313"/>
      <c r="W95" s="313"/>
      <c r="X95" s="313"/>
      <c r="Y95" s="313"/>
    </row>
    <row r="96" spans="1:40" ht="11.25" customHeight="1" x14ac:dyDescent="0.2">
      <c r="A96" s="315"/>
      <c r="B96" s="653" t="s">
        <v>41</v>
      </c>
      <c r="C96" s="653"/>
      <c r="D96" s="654"/>
      <c r="E96" s="654"/>
      <c r="F96" s="654"/>
      <c r="G96" s="91"/>
      <c r="I96" s="313"/>
      <c r="J96" s="313"/>
      <c r="K96" s="313"/>
      <c r="L96" s="313"/>
      <c r="M96" s="313"/>
      <c r="N96" s="317"/>
      <c r="O96" s="317"/>
      <c r="Q96" s="369"/>
      <c r="T96" s="313"/>
      <c r="U96" s="313"/>
      <c r="V96" s="313"/>
      <c r="W96" s="313"/>
      <c r="X96" s="313"/>
      <c r="Y96" s="313"/>
    </row>
    <row r="97" spans="1:25" ht="11.25" customHeight="1" x14ac:dyDescent="0.2">
      <c r="A97" s="315"/>
      <c r="B97" s="653"/>
      <c r="C97" s="653"/>
      <c r="D97" s="654"/>
      <c r="E97" s="654"/>
      <c r="F97" s="654"/>
      <c r="G97" s="91"/>
      <c r="I97" s="313"/>
      <c r="J97" s="313"/>
      <c r="K97" s="313"/>
      <c r="L97" s="313"/>
      <c r="M97" s="313"/>
      <c r="N97" s="317"/>
      <c r="O97" s="317"/>
      <c r="Q97" s="369"/>
      <c r="T97" s="313"/>
      <c r="U97" s="313"/>
      <c r="V97" s="313"/>
      <c r="W97" s="313"/>
      <c r="X97" s="313"/>
      <c r="Y97" s="313"/>
    </row>
    <row r="98" spans="1:25" ht="11.25" customHeight="1" x14ac:dyDescent="0.2">
      <c r="A98" s="315"/>
      <c r="B98" s="653" t="s">
        <v>35</v>
      </c>
      <c r="C98" s="653"/>
      <c r="D98" s="654"/>
      <c r="E98" s="654"/>
      <c r="F98" s="654"/>
      <c r="G98" s="91"/>
      <c r="I98" s="313"/>
      <c r="J98" s="313"/>
      <c r="K98" s="313"/>
      <c r="L98" s="313"/>
      <c r="M98" s="313"/>
      <c r="N98" s="317"/>
      <c r="O98" s="317"/>
      <c r="Q98" s="369"/>
      <c r="T98" s="313"/>
      <c r="U98" s="313"/>
      <c r="V98" s="313"/>
      <c r="W98" s="313"/>
      <c r="X98" s="313"/>
      <c r="Y98" s="313"/>
    </row>
    <row r="99" spans="1:25" ht="11.25" customHeight="1" x14ac:dyDescent="0.2">
      <c r="A99" s="315"/>
      <c r="B99" s="653"/>
      <c r="C99" s="653"/>
      <c r="D99" s="654"/>
      <c r="E99" s="654"/>
      <c r="F99" s="654"/>
      <c r="G99" s="91"/>
      <c r="I99" s="313"/>
      <c r="J99" s="313"/>
      <c r="K99" s="313"/>
      <c r="L99" s="313"/>
      <c r="M99" s="313"/>
      <c r="N99" s="317"/>
      <c r="O99" s="317"/>
      <c r="Q99" s="369"/>
      <c r="T99" s="313"/>
      <c r="U99" s="313"/>
      <c r="V99" s="313"/>
      <c r="W99" s="313"/>
      <c r="X99" s="313"/>
      <c r="Y99" s="313"/>
    </row>
    <row r="100" spans="1:25" ht="11.25" customHeight="1" x14ac:dyDescent="0.2">
      <c r="A100" s="315"/>
      <c r="B100" s="653" t="s">
        <v>54</v>
      </c>
      <c r="C100" s="653"/>
      <c r="D100" s="654"/>
      <c r="E100" s="654"/>
      <c r="F100" s="654"/>
      <c r="G100" s="91"/>
      <c r="I100" s="313"/>
      <c r="J100" s="313"/>
      <c r="K100" s="313"/>
      <c r="L100" s="313"/>
      <c r="M100" s="313"/>
      <c r="N100" s="317"/>
      <c r="O100" s="317"/>
      <c r="Q100" s="369"/>
      <c r="T100" s="313"/>
      <c r="U100" s="313"/>
      <c r="V100" s="313"/>
      <c r="W100" s="313"/>
      <c r="X100" s="313"/>
      <c r="Y100" s="313"/>
    </row>
    <row r="101" spans="1:25" ht="11.25" customHeight="1" x14ac:dyDescent="0.2">
      <c r="A101" s="315"/>
      <c r="B101" s="653"/>
      <c r="C101" s="653"/>
      <c r="D101" s="654"/>
      <c r="E101" s="654"/>
      <c r="F101" s="654"/>
      <c r="G101" s="91"/>
      <c r="I101" s="313"/>
      <c r="J101" s="313"/>
      <c r="K101" s="313"/>
      <c r="L101" s="313"/>
      <c r="M101" s="313"/>
      <c r="N101" s="317"/>
      <c r="O101" s="317"/>
      <c r="Q101" s="369"/>
      <c r="T101" s="313"/>
      <c r="U101" s="313"/>
      <c r="V101" s="313"/>
      <c r="W101" s="313"/>
      <c r="X101" s="313"/>
      <c r="Y101" s="313"/>
    </row>
    <row r="102" spans="1:25" ht="11.25" customHeight="1" x14ac:dyDescent="0.2">
      <c r="A102" s="315"/>
      <c r="B102" s="653" t="s">
        <v>30</v>
      </c>
      <c r="C102" s="653"/>
      <c r="D102" s="654"/>
      <c r="E102" s="654"/>
      <c r="F102" s="654"/>
      <c r="G102" s="91"/>
      <c r="I102" s="313"/>
      <c r="J102" s="313"/>
      <c r="K102" s="313"/>
      <c r="L102" s="313"/>
      <c r="M102" s="313"/>
      <c r="N102" s="317"/>
      <c r="O102" s="317"/>
      <c r="Q102" s="369"/>
      <c r="T102" s="313"/>
      <c r="U102" s="313"/>
      <c r="V102" s="313"/>
      <c r="W102" s="313"/>
      <c r="X102" s="313"/>
      <c r="Y102" s="313"/>
    </row>
    <row r="103" spans="1:25" ht="11.25" customHeight="1" x14ac:dyDescent="0.2">
      <c r="A103" s="315"/>
      <c r="B103" s="653"/>
      <c r="C103" s="653"/>
      <c r="D103" s="654"/>
      <c r="E103" s="654"/>
      <c r="F103" s="654"/>
      <c r="G103" s="91"/>
      <c r="I103" s="313"/>
      <c r="J103" s="313"/>
      <c r="K103" s="313"/>
      <c r="L103" s="313"/>
      <c r="M103" s="313"/>
      <c r="N103" s="317"/>
      <c r="O103" s="317"/>
      <c r="Q103" s="369"/>
      <c r="T103" s="313"/>
      <c r="U103" s="313"/>
      <c r="V103" s="313"/>
      <c r="W103" s="313"/>
      <c r="X103" s="313"/>
      <c r="Y103" s="313"/>
    </row>
    <row r="104" spans="1:25" ht="11.25" customHeight="1" x14ac:dyDescent="0.2">
      <c r="A104" s="315"/>
      <c r="B104" s="653" t="s">
        <v>31</v>
      </c>
      <c r="C104" s="653"/>
      <c r="D104" s="664"/>
      <c r="E104" s="664"/>
      <c r="F104" s="664"/>
      <c r="G104" s="617"/>
      <c r="I104" s="313"/>
      <c r="J104" s="313"/>
      <c r="K104" s="313"/>
      <c r="L104" s="313"/>
      <c r="M104" s="313"/>
      <c r="N104" s="317"/>
      <c r="O104" s="317"/>
      <c r="Q104" s="369"/>
      <c r="T104" s="313"/>
      <c r="U104" s="313"/>
      <c r="V104" s="313"/>
      <c r="W104" s="313"/>
      <c r="X104" s="313"/>
      <c r="Y104" s="313"/>
    </row>
    <row r="105" spans="1:25" ht="11.25" customHeight="1" x14ac:dyDescent="0.2">
      <c r="A105" s="315"/>
      <c r="B105" s="664"/>
      <c r="C105" s="664"/>
      <c r="D105" s="664"/>
      <c r="E105" s="664"/>
      <c r="F105" s="664"/>
      <c r="G105" s="617"/>
      <c r="I105" s="313"/>
      <c r="J105" s="313"/>
      <c r="K105" s="313"/>
      <c r="L105" s="313"/>
      <c r="M105" s="313"/>
      <c r="N105" s="317"/>
      <c r="O105" s="317"/>
      <c r="Q105" s="369"/>
      <c r="T105" s="313"/>
      <c r="U105" s="313"/>
      <c r="V105" s="313"/>
      <c r="W105" s="313"/>
      <c r="X105" s="313"/>
      <c r="Y105" s="313"/>
    </row>
    <row r="106" spans="1:25" ht="11.25" customHeight="1" x14ac:dyDescent="0.2">
      <c r="A106" s="315"/>
      <c r="B106" s="653" t="s">
        <v>32</v>
      </c>
      <c r="C106" s="653"/>
      <c r="D106" s="654"/>
      <c r="E106" s="654"/>
      <c r="F106" s="654"/>
      <c r="G106" s="91"/>
      <c r="I106" s="313"/>
      <c r="J106" s="313"/>
      <c r="K106" s="313"/>
      <c r="L106" s="313"/>
      <c r="M106" s="313"/>
      <c r="N106" s="317"/>
      <c r="O106" s="317"/>
      <c r="Q106" s="369"/>
      <c r="T106" s="313"/>
      <c r="U106" s="313"/>
      <c r="V106" s="313"/>
      <c r="W106" s="313"/>
      <c r="X106" s="313"/>
      <c r="Y106" s="313"/>
    </row>
    <row r="107" spans="1:25" ht="11.25" customHeight="1" x14ac:dyDescent="0.2">
      <c r="A107" s="315"/>
      <c r="B107" s="653"/>
      <c r="C107" s="653"/>
      <c r="D107" s="654"/>
      <c r="E107" s="654"/>
      <c r="F107" s="654"/>
      <c r="G107" s="91"/>
      <c r="I107" s="313"/>
      <c r="J107" s="313"/>
      <c r="K107" s="313"/>
      <c r="L107" s="313"/>
      <c r="M107" s="313"/>
      <c r="N107" s="317"/>
      <c r="O107" s="317"/>
      <c r="Q107" s="369"/>
      <c r="T107" s="313"/>
      <c r="U107" s="313"/>
      <c r="V107" s="313"/>
      <c r="W107" s="313"/>
      <c r="X107" s="313"/>
      <c r="Y107" s="313"/>
    </row>
    <row r="108" spans="1:25" ht="11.25" customHeight="1" x14ac:dyDescent="0.2">
      <c r="A108" s="315"/>
      <c r="B108" s="653" t="s">
        <v>55</v>
      </c>
      <c r="C108" s="653"/>
      <c r="D108" s="654"/>
      <c r="E108" s="654"/>
      <c r="F108" s="654"/>
      <c r="G108" s="91"/>
      <c r="I108" s="313"/>
      <c r="J108" s="313"/>
      <c r="K108" s="313"/>
      <c r="L108" s="313"/>
      <c r="M108" s="313"/>
      <c r="N108" s="317"/>
      <c r="O108" s="317"/>
      <c r="Q108" s="369"/>
      <c r="T108" s="313"/>
      <c r="U108" s="313"/>
      <c r="V108" s="313"/>
      <c r="W108" s="313"/>
      <c r="X108" s="313"/>
      <c r="Y108" s="313"/>
    </row>
    <row r="109" spans="1:25" ht="11.25" customHeight="1" x14ac:dyDescent="0.2">
      <c r="A109" s="315"/>
      <c r="B109" s="653"/>
      <c r="C109" s="653"/>
      <c r="D109" s="654"/>
      <c r="E109" s="654"/>
      <c r="F109" s="654"/>
      <c r="G109" s="91"/>
      <c r="I109" s="313"/>
      <c r="J109" s="313"/>
      <c r="K109" s="313"/>
      <c r="L109" s="313"/>
      <c r="M109" s="313"/>
      <c r="N109" s="317"/>
      <c r="O109" s="317"/>
      <c r="Q109" s="369"/>
      <c r="T109" s="313"/>
      <c r="U109" s="313"/>
      <c r="V109" s="313"/>
      <c r="W109" s="313"/>
      <c r="X109" s="313"/>
      <c r="Y109" s="313"/>
    </row>
    <row r="110" spans="1:25" ht="11.25" customHeight="1" x14ac:dyDescent="0.2">
      <c r="A110" s="315"/>
      <c r="B110" s="653" t="s">
        <v>33</v>
      </c>
      <c r="C110" s="653"/>
      <c r="D110" s="654"/>
      <c r="E110" s="654"/>
      <c r="F110" s="654"/>
      <c r="G110" s="91"/>
      <c r="I110" s="313"/>
      <c r="J110" s="313"/>
      <c r="K110" s="313"/>
      <c r="L110" s="313"/>
      <c r="M110" s="313"/>
      <c r="N110" s="317"/>
      <c r="O110" s="317"/>
      <c r="Q110" s="369"/>
      <c r="T110" s="313"/>
      <c r="U110" s="313"/>
      <c r="V110" s="313"/>
      <c r="W110" s="313"/>
      <c r="X110" s="313"/>
      <c r="Y110" s="313"/>
    </row>
    <row r="111" spans="1:25" ht="11.25" customHeight="1" x14ac:dyDescent="0.2">
      <c r="A111" s="315"/>
      <c r="B111" s="653"/>
      <c r="C111" s="653"/>
      <c r="D111" s="654"/>
      <c r="E111" s="654"/>
      <c r="F111" s="654"/>
      <c r="G111" s="91"/>
      <c r="I111" s="313"/>
      <c r="J111" s="313"/>
      <c r="K111" s="313"/>
      <c r="L111" s="313"/>
      <c r="M111" s="313"/>
      <c r="N111" s="317"/>
      <c r="O111" s="317"/>
      <c r="Q111" s="369"/>
      <c r="T111" s="313"/>
      <c r="U111" s="313"/>
      <c r="V111" s="313"/>
      <c r="W111" s="313"/>
      <c r="X111" s="313"/>
      <c r="Y111" s="313"/>
    </row>
    <row r="112" spans="1:25" ht="11.25" customHeight="1" x14ac:dyDescent="0.2">
      <c r="A112" s="315"/>
      <c r="B112" s="653" t="s">
        <v>126</v>
      </c>
      <c r="C112" s="653"/>
      <c r="D112" s="654"/>
      <c r="E112" s="654"/>
      <c r="F112" s="654"/>
      <c r="G112" s="91"/>
      <c r="I112" s="313"/>
      <c r="J112" s="313"/>
      <c r="K112" s="313"/>
      <c r="L112" s="313"/>
      <c r="M112" s="313"/>
      <c r="N112" s="317"/>
      <c r="O112" s="317"/>
      <c r="Q112" s="369"/>
      <c r="T112" s="313"/>
      <c r="U112" s="313"/>
      <c r="V112" s="313"/>
      <c r="W112" s="313"/>
      <c r="X112" s="313"/>
      <c r="Y112" s="313"/>
    </row>
    <row r="113" spans="1:25" ht="11.25" customHeight="1" x14ac:dyDescent="0.2">
      <c r="A113" s="315"/>
      <c r="B113" s="653"/>
      <c r="C113" s="653"/>
      <c r="D113" s="654"/>
      <c r="E113" s="654"/>
      <c r="F113" s="654"/>
      <c r="G113" s="91"/>
      <c r="I113" s="313"/>
      <c r="J113" s="313"/>
      <c r="K113" s="313"/>
      <c r="L113" s="313"/>
      <c r="M113" s="313"/>
      <c r="N113" s="317"/>
      <c r="O113" s="317"/>
      <c r="Q113" s="369"/>
      <c r="T113" s="313"/>
      <c r="U113" s="313"/>
      <c r="V113" s="313"/>
      <c r="W113" s="313"/>
      <c r="X113" s="313"/>
      <c r="Y113" s="313"/>
    </row>
    <row r="114" spans="1:25" ht="11.25" hidden="1" customHeight="1" x14ac:dyDescent="0.2">
      <c r="A114" s="315"/>
      <c r="B114" s="653" t="s">
        <v>104</v>
      </c>
      <c r="C114" s="653"/>
      <c r="D114" s="654"/>
      <c r="E114" s="654"/>
      <c r="F114" s="654"/>
      <c r="G114" s="91"/>
      <c r="I114" s="313"/>
      <c r="J114" s="313"/>
      <c r="K114" s="313"/>
      <c r="L114" s="313"/>
      <c r="M114" s="313"/>
      <c r="N114" s="317"/>
      <c r="O114" s="317"/>
      <c r="Q114" s="369"/>
      <c r="T114" s="313"/>
      <c r="U114" s="313"/>
      <c r="V114" s="313"/>
      <c r="W114" s="313"/>
      <c r="X114" s="313"/>
      <c r="Y114" s="313"/>
    </row>
    <row r="115" spans="1:25" ht="11.25" hidden="1" customHeight="1" x14ac:dyDescent="0.2">
      <c r="A115" s="315"/>
      <c r="B115" s="653"/>
      <c r="C115" s="653"/>
      <c r="D115" s="654"/>
      <c r="E115" s="654"/>
      <c r="F115" s="654"/>
      <c r="G115" s="91"/>
      <c r="I115" s="313"/>
      <c r="J115" s="313"/>
      <c r="K115" s="313"/>
      <c r="L115" s="313"/>
      <c r="M115" s="313"/>
      <c r="N115" s="317"/>
      <c r="O115" s="317"/>
      <c r="Q115" s="369"/>
      <c r="T115" s="313"/>
      <c r="U115" s="313"/>
      <c r="V115" s="313"/>
      <c r="W115" s="313"/>
      <c r="X115" s="313"/>
      <c r="Y115" s="313"/>
    </row>
    <row r="116" spans="1:25" ht="11.25" hidden="1" customHeight="1" x14ac:dyDescent="0.2">
      <c r="A116" s="315"/>
      <c r="B116" s="653" t="s">
        <v>105</v>
      </c>
      <c r="C116" s="653"/>
      <c r="D116" s="654"/>
      <c r="E116" s="654"/>
      <c r="F116" s="654"/>
      <c r="G116" s="91"/>
      <c r="I116" s="313"/>
      <c r="J116" s="313"/>
      <c r="K116" s="313"/>
      <c r="L116" s="313"/>
      <c r="M116" s="313"/>
      <c r="N116" s="317"/>
      <c r="O116" s="317"/>
      <c r="Q116" s="367"/>
      <c r="U116" s="316"/>
      <c r="V116" s="316"/>
      <c r="W116" s="313"/>
      <c r="X116" s="313"/>
      <c r="Y116" s="313"/>
    </row>
    <row r="117" spans="1:25" ht="11.25" hidden="1" customHeight="1" x14ac:dyDescent="0.2">
      <c r="A117" s="315"/>
      <c r="B117" s="653"/>
      <c r="C117" s="653"/>
      <c r="D117" s="654"/>
      <c r="E117" s="654"/>
      <c r="F117" s="654"/>
      <c r="G117" s="91"/>
      <c r="I117" s="313"/>
      <c r="J117" s="313"/>
      <c r="K117" s="313"/>
      <c r="L117" s="313"/>
      <c r="M117" s="313"/>
      <c r="N117" s="317"/>
      <c r="O117" s="317"/>
      <c r="Q117" s="367"/>
      <c r="U117" s="316"/>
      <c r="V117" s="316"/>
      <c r="W117" s="313"/>
      <c r="X117" s="313"/>
      <c r="Y117" s="313"/>
    </row>
    <row r="118" spans="1:25" ht="11.25" customHeight="1" x14ac:dyDescent="0.2">
      <c r="A118" s="315"/>
      <c r="B118" s="653" t="s">
        <v>56</v>
      </c>
      <c r="C118" s="653"/>
      <c r="D118" s="654"/>
      <c r="E118" s="654"/>
      <c r="F118" s="654"/>
      <c r="G118" s="84"/>
      <c r="I118" s="313"/>
      <c r="J118" s="313"/>
      <c r="K118" s="313"/>
      <c r="L118" s="313"/>
      <c r="M118" s="313"/>
      <c r="N118" s="317"/>
      <c r="O118" s="317"/>
      <c r="Q118" s="367"/>
      <c r="U118" s="316"/>
      <c r="V118" s="316"/>
      <c r="W118" s="313"/>
      <c r="X118" s="313"/>
      <c r="Y118" s="313"/>
    </row>
    <row r="119" spans="1:25" ht="11.25" customHeight="1" x14ac:dyDescent="0.2">
      <c r="B119" s="653"/>
      <c r="C119" s="653"/>
      <c r="D119" s="654"/>
      <c r="E119" s="654"/>
      <c r="F119" s="654"/>
      <c r="G119" s="27"/>
      <c r="I119" s="313"/>
      <c r="J119" s="313"/>
      <c r="K119" s="313"/>
      <c r="L119" s="313"/>
      <c r="M119" s="313"/>
      <c r="N119" s="317"/>
      <c r="O119" s="317"/>
      <c r="Q119" s="367"/>
      <c r="U119" s="316"/>
      <c r="V119" s="316"/>
      <c r="W119" s="313"/>
      <c r="X119" s="313"/>
      <c r="Y119" s="313"/>
    </row>
    <row r="120" spans="1:25" ht="11.25" customHeight="1" x14ac:dyDescent="0.2">
      <c r="Q120" s="367"/>
    </row>
    <row r="121" spans="1:25" ht="11.25" customHeight="1" x14ac:dyDescent="0.2">
      <c r="Q121" s="367"/>
    </row>
    <row r="122" spans="1:25" ht="11.25" customHeight="1" x14ac:dyDescent="0.2">
      <c r="Q122" s="367"/>
    </row>
    <row r="123" spans="1:25" ht="11.25" customHeight="1" x14ac:dyDescent="0.2">
      <c r="Q123" s="367"/>
    </row>
    <row r="124" spans="1:25" ht="11.25" customHeight="1" x14ac:dyDescent="0.2">
      <c r="Q124" s="367"/>
    </row>
    <row r="125" spans="1:25" ht="11.25" customHeight="1" x14ac:dyDescent="0.2">
      <c r="Q125" s="367"/>
    </row>
    <row r="126" spans="1:25" ht="16.5" customHeight="1" x14ac:dyDescent="0.2">
      <c r="Q126" s="367"/>
      <c r="R126" s="370"/>
      <c r="S126" s="370"/>
      <c r="T126" s="370"/>
    </row>
    <row r="127" spans="1:25" ht="11.25" customHeight="1" x14ac:dyDescent="0.2">
      <c r="R127" s="370"/>
      <c r="S127" s="370"/>
      <c r="T127" s="370"/>
    </row>
    <row r="128" spans="1:25" ht="15" customHeight="1" x14ac:dyDescent="0.2"/>
    <row r="129" spans="1:42" ht="12.75" x14ac:dyDescent="0.2">
      <c r="Z129" s="330"/>
      <c r="AA129" s="330"/>
      <c r="AB129" s="330"/>
      <c r="AC129" s="330"/>
      <c r="AD129" s="330"/>
      <c r="AE129" s="330"/>
      <c r="AF129" s="330"/>
      <c r="AG129" s="330"/>
      <c r="AH129" s="330"/>
      <c r="AI129" s="330"/>
      <c r="AJ129" s="330"/>
      <c r="AK129" s="330"/>
      <c r="AL129" s="330"/>
      <c r="AM129" s="330"/>
    </row>
    <row r="130" spans="1:42" ht="11.25" customHeight="1" x14ac:dyDescent="0.2">
      <c r="U130" s="370"/>
      <c r="V130" s="370"/>
    </row>
    <row r="131" spans="1:42" ht="21" customHeight="1" x14ac:dyDescent="0.2">
      <c r="U131" s="370"/>
      <c r="V131" s="370"/>
    </row>
    <row r="133" spans="1:42" s="330" customFormat="1" ht="11.25" customHeight="1" x14ac:dyDescent="0.2">
      <c r="A133" s="313"/>
      <c r="B133" s="313"/>
      <c r="C133" s="313"/>
      <c r="D133" s="313"/>
      <c r="E133" s="313"/>
      <c r="F133" s="313"/>
      <c r="G133" s="313"/>
      <c r="H133" s="314"/>
      <c r="I133" s="314"/>
      <c r="J133" s="314"/>
      <c r="K133" s="314"/>
      <c r="L133" s="314"/>
      <c r="M133" s="314"/>
      <c r="N133" s="313"/>
      <c r="O133" s="333"/>
      <c r="P133" s="317"/>
      <c r="Q133" s="317"/>
      <c r="R133" s="317"/>
      <c r="S133" s="317"/>
      <c r="T133" s="318"/>
      <c r="U133" s="318"/>
      <c r="V133" s="318"/>
      <c r="W133" s="318"/>
      <c r="X133" s="318"/>
      <c r="Y133" s="317"/>
      <c r="Z133" s="313"/>
      <c r="AA133" s="313"/>
      <c r="AB133" s="313"/>
      <c r="AC133" s="313"/>
      <c r="AD133" s="313"/>
      <c r="AE133" s="313"/>
      <c r="AF133" s="313"/>
      <c r="AG133" s="313"/>
      <c r="AH133" s="313"/>
      <c r="AI133" s="313"/>
      <c r="AJ133" s="313"/>
      <c r="AK133" s="313"/>
      <c r="AL133" s="313"/>
      <c r="AM133" s="313"/>
      <c r="AO133" s="313"/>
      <c r="AP133" s="313"/>
    </row>
    <row r="134" spans="1:42" ht="21" customHeight="1" x14ac:dyDescent="0.2"/>
    <row r="137" spans="1:42" ht="11.25" customHeight="1" x14ac:dyDescent="0.2">
      <c r="AO137" s="330"/>
      <c r="AP137" s="330"/>
    </row>
    <row r="141" spans="1:42" ht="11.25" customHeight="1" x14ac:dyDescent="0.2">
      <c r="Q141" s="370"/>
    </row>
    <row r="142" spans="1:42" ht="11.25" customHeight="1" x14ac:dyDescent="0.25">
      <c r="Q142" s="371"/>
      <c r="R142" s="370"/>
      <c r="S142" s="370"/>
      <c r="T142" s="372"/>
    </row>
    <row r="143" spans="1:42" ht="11.25" customHeight="1" x14ac:dyDescent="0.2">
      <c r="Q143" s="370"/>
      <c r="R143" s="370"/>
      <c r="S143" s="370"/>
      <c r="T143" s="370"/>
    </row>
    <row r="144" spans="1:42" ht="11.25" customHeight="1" x14ac:dyDescent="0.25">
      <c r="Q144" s="371"/>
      <c r="R144" s="370"/>
      <c r="S144" s="370"/>
      <c r="T144" s="370"/>
    </row>
    <row r="145" spans="17:22" ht="11.25" customHeight="1" x14ac:dyDescent="0.2">
      <c r="Q145" s="370"/>
      <c r="R145" s="370"/>
      <c r="S145" s="370"/>
      <c r="T145" s="370"/>
    </row>
    <row r="146" spans="17:22" ht="11.25" customHeight="1" x14ac:dyDescent="0.25">
      <c r="Q146" s="371"/>
      <c r="R146" s="370"/>
      <c r="S146" s="370"/>
      <c r="T146" s="370"/>
      <c r="U146" s="372"/>
      <c r="V146" s="372"/>
    </row>
    <row r="147" spans="17:22" ht="11.25" customHeight="1" x14ac:dyDescent="0.2">
      <c r="Q147" s="370"/>
      <c r="R147" s="370"/>
      <c r="S147" s="370"/>
      <c r="T147" s="370"/>
      <c r="U147" s="370"/>
      <c r="V147" s="370"/>
    </row>
    <row r="148" spans="17:22" ht="11.25" customHeight="1" x14ac:dyDescent="0.25">
      <c r="Q148" s="371"/>
      <c r="R148" s="370"/>
      <c r="S148" s="370"/>
      <c r="T148" s="370"/>
      <c r="U148" s="370"/>
      <c r="V148" s="370"/>
    </row>
    <row r="149" spans="17:22" ht="11.25" customHeight="1" x14ac:dyDescent="0.2">
      <c r="Q149" s="370"/>
      <c r="R149" s="370"/>
      <c r="S149" s="370"/>
      <c r="T149" s="370"/>
      <c r="U149" s="370"/>
      <c r="V149" s="370"/>
    </row>
    <row r="150" spans="17:22" ht="11.25" customHeight="1" x14ac:dyDescent="0.25">
      <c r="Q150" s="371"/>
      <c r="R150" s="370"/>
      <c r="S150" s="370"/>
      <c r="T150" s="370"/>
      <c r="U150" s="370"/>
      <c r="V150" s="370"/>
    </row>
    <row r="151" spans="17:22" ht="11.25" customHeight="1" x14ac:dyDescent="0.2">
      <c r="Q151" s="370"/>
      <c r="R151" s="370"/>
      <c r="S151" s="370"/>
      <c r="T151" s="370"/>
      <c r="U151" s="370"/>
      <c r="V151" s="370"/>
    </row>
    <row r="152" spans="17:22" ht="11.25" customHeight="1" x14ac:dyDescent="0.25">
      <c r="Q152" s="371"/>
      <c r="R152" s="370"/>
      <c r="S152" s="370"/>
      <c r="T152" s="370"/>
      <c r="U152" s="370"/>
      <c r="V152" s="370"/>
    </row>
    <row r="153" spans="17:22" ht="11.25" customHeight="1" x14ac:dyDescent="0.2">
      <c r="Q153" s="370"/>
      <c r="R153" s="370"/>
      <c r="S153" s="370"/>
      <c r="T153" s="370"/>
      <c r="U153" s="370"/>
      <c r="V153" s="370"/>
    </row>
    <row r="154" spans="17:22" ht="11.25" customHeight="1" x14ac:dyDescent="0.25">
      <c r="Q154" s="371"/>
      <c r="R154" s="370"/>
      <c r="S154" s="370"/>
      <c r="T154" s="370"/>
      <c r="U154" s="370"/>
      <c r="V154" s="370"/>
    </row>
    <row r="155" spans="17:22" ht="11.25" customHeight="1" x14ac:dyDescent="0.2">
      <c r="Q155" s="370"/>
      <c r="R155" s="370"/>
      <c r="S155" s="370"/>
      <c r="T155" s="370"/>
      <c r="U155" s="370"/>
      <c r="V155" s="370"/>
    </row>
    <row r="156" spans="17:22" ht="11.25" customHeight="1" x14ac:dyDescent="0.25">
      <c r="Q156" s="371"/>
      <c r="R156" s="370"/>
      <c r="S156" s="370"/>
      <c r="T156" s="370"/>
      <c r="U156" s="370"/>
      <c r="V156" s="370"/>
    </row>
    <row r="157" spans="17:22" ht="11.25" customHeight="1" x14ac:dyDescent="0.2">
      <c r="Q157" s="370"/>
      <c r="R157" s="370"/>
      <c r="S157" s="370"/>
      <c r="T157" s="370"/>
      <c r="U157" s="370"/>
      <c r="V157" s="370"/>
    </row>
    <row r="158" spans="17:22" ht="11.25" customHeight="1" x14ac:dyDescent="0.25">
      <c r="Q158" s="371"/>
      <c r="R158" s="370"/>
      <c r="S158" s="370"/>
      <c r="T158" s="370"/>
      <c r="U158" s="370"/>
      <c r="V158" s="370"/>
    </row>
    <row r="159" spans="17:22" ht="11.25" customHeight="1" x14ac:dyDescent="0.2">
      <c r="Q159" s="370"/>
      <c r="R159" s="370"/>
      <c r="S159" s="370"/>
      <c r="T159" s="370"/>
      <c r="U159" s="370"/>
      <c r="V159" s="370"/>
    </row>
    <row r="160" spans="17:22" ht="11.25" customHeight="1" x14ac:dyDescent="0.25">
      <c r="Q160" s="371"/>
      <c r="R160" s="370"/>
      <c r="S160" s="370"/>
      <c r="T160" s="370"/>
      <c r="U160" s="370"/>
      <c r="V160" s="370"/>
    </row>
    <row r="161" spans="16:39" ht="11.25" customHeight="1" x14ac:dyDescent="0.2">
      <c r="Q161" s="370"/>
      <c r="R161" s="370"/>
      <c r="S161" s="370"/>
      <c r="T161" s="370"/>
      <c r="U161" s="370"/>
      <c r="V161" s="370"/>
    </row>
    <row r="162" spans="16:39" ht="11.25" customHeight="1" x14ac:dyDescent="0.2">
      <c r="R162" s="370"/>
      <c r="S162" s="370"/>
      <c r="T162" s="370"/>
      <c r="U162" s="370"/>
      <c r="V162" s="370"/>
    </row>
    <row r="163" spans="16:39" ht="11.25" customHeight="1" x14ac:dyDescent="0.2">
      <c r="U163" s="370"/>
      <c r="V163" s="370"/>
    </row>
    <row r="164" spans="16:39" ht="11.25" customHeight="1" x14ac:dyDescent="0.2">
      <c r="U164" s="370"/>
      <c r="V164" s="370"/>
    </row>
    <row r="165" spans="16:39" ht="11.25" customHeight="1" x14ac:dyDescent="0.2">
      <c r="U165" s="370"/>
      <c r="V165" s="370"/>
    </row>
    <row r="166" spans="16:39" ht="11.25" customHeight="1" x14ac:dyDescent="0.2">
      <c r="U166" s="370"/>
      <c r="V166" s="370"/>
    </row>
    <row r="170" spans="16:39" ht="16.5" customHeight="1" x14ac:dyDescent="0.2">
      <c r="P170" s="373"/>
    </row>
    <row r="172" spans="16:39" ht="15" customHeight="1" x14ac:dyDescent="0.2"/>
    <row r="173" spans="16:39" ht="12.75" x14ac:dyDescent="0.2">
      <c r="Q173" s="374"/>
    </row>
    <row r="174" spans="16:39" ht="11.25" customHeight="1" x14ac:dyDescent="0.2">
      <c r="Z174" s="330"/>
      <c r="AA174" s="330"/>
      <c r="AB174" s="330"/>
      <c r="AC174" s="330"/>
      <c r="AD174" s="330"/>
      <c r="AE174" s="330"/>
      <c r="AF174" s="330"/>
      <c r="AG174" s="330"/>
      <c r="AH174" s="330"/>
      <c r="AI174" s="330"/>
      <c r="AJ174" s="330"/>
      <c r="AK174" s="330"/>
      <c r="AL174" s="330"/>
      <c r="AM174" s="330"/>
    </row>
    <row r="175" spans="16:39" ht="21" customHeight="1" x14ac:dyDescent="0.2"/>
    <row r="177" spans="1:42" ht="11.25" customHeight="1" x14ac:dyDescent="0.2">
      <c r="AN177" s="330"/>
    </row>
    <row r="178" spans="1:42" s="330" customFormat="1" ht="11.25" customHeight="1" x14ac:dyDescent="0.2">
      <c r="A178" s="313"/>
      <c r="B178" s="313"/>
      <c r="C178" s="313"/>
      <c r="D178" s="313"/>
      <c r="E178" s="313"/>
      <c r="F178" s="313"/>
      <c r="G178" s="313"/>
      <c r="H178" s="314"/>
      <c r="I178" s="314"/>
      <c r="J178" s="314"/>
      <c r="K178" s="314"/>
      <c r="L178" s="314"/>
      <c r="M178" s="314"/>
      <c r="N178" s="313"/>
      <c r="O178" s="333"/>
      <c r="P178" s="317"/>
      <c r="Q178" s="317"/>
      <c r="R178" s="317"/>
      <c r="S178" s="317"/>
      <c r="T178" s="318"/>
      <c r="U178" s="318"/>
      <c r="V178" s="318"/>
      <c r="W178" s="318"/>
      <c r="X178" s="318"/>
      <c r="Y178" s="317"/>
      <c r="Z178" s="313"/>
      <c r="AA178" s="313"/>
      <c r="AB178" s="313"/>
      <c r="AC178" s="313"/>
      <c r="AD178" s="313"/>
      <c r="AE178" s="313"/>
      <c r="AF178" s="313"/>
      <c r="AG178" s="313"/>
      <c r="AH178" s="313"/>
      <c r="AI178" s="313"/>
      <c r="AJ178" s="313"/>
      <c r="AK178" s="313"/>
      <c r="AL178" s="313"/>
      <c r="AM178" s="313"/>
      <c r="AN178" s="313"/>
      <c r="AO178" s="313"/>
      <c r="AP178" s="313"/>
    </row>
    <row r="179" spans="1:42" ht="21" customHeight="1" x14ac:dyDescent="0.2"/>
    <row r="181" spans="1:42" ht="11.25" customHeight="1" x14ac:dyDescent="0.2">
      <c r="AO181" s="330"/>
      <c r="AP181" s="330"/>
    </row>
    <row r="204" spans="16:25" ht="11.25" customHeight="1" x14ac:dyDescent="0.2">
      <c r="P204" s="318"/>
      <c r="Q204" s="318"/>
      <c r="R204" s="318"/>
      <c r="S204" s="318"/>
      <c r="T204" s="317"/>
      <c r="U204" s="313"/>
      <c r="V204" s="313"/>
      <c r="W204" s="313"/>
      <c r="X204" s="313"/>
      <c r="Y204" s="313"/>
    </row>
    <row r="205" spans="16:25" ht="11.25" customHeight="1" x14ac:dyDescent="0.2">
      <c r="P205" s="318"/>
      <c r="Q205" s="318"/>
      <c r="R205" s="318"/>
      <c r="S205" s="318"/>
      <c r="T205" s="317"/>
      <c r="U205" s="313"/>
      <c r="V205" s="313"/>
      <c r="W205" s="313"/>
      <c r="X205" s="313"/>
      <c r="Y205" s="313"/>
    </row>
    <row r="206" spans="16:25" ht="11.25" customHeight="1" x14ac:dyDescent="0.2">
      <c r="P206" s="318"/>
      <c r="Q206" s="318"/>
      <c r="R206" s="318"/>
      <c r="S206" s="318"/>
      <c r="T206" s="317"/>
      <c r="U206" s="313"/>
      <c r="V206" s="313"/>
      <c r="W206" s="313"/>
      <c r="X206" s="313"/>
      <c r="Y206" s="313"/>
    </row>
    <row r="207" spans="16:25" ht="11.25" customHeight="1" x14ac:dyDescent="0.2">
      <c r="P207" s="318"/>
      <c r="Q207" s="318"/>
      <c r="R207" s="318"/>
      <c r="S207" s="318"/>
      <c r="T207" s="317"/>
      <c r="U207" s="313"/>
      <c r="V207" s="313"/>
      <c r="W207" s="313"/>
      <c r="X207" s="313"/>
      <c r="Y207" s="313"/>
    </row>
    <row r="208" spans="16:25" ht="11.25" customHeight="1" x14ac:dyDescent="0.2">
      <c r="P208" s="318"/>
      <c r="Q208" s="318"/>
      <c r="R208" s="318"/>
      <c r="S208" s="318"/>
      <c r="T208" s="317"/>
      <c r="U208" s="313"/>
      <c r="V208" s="313"/>
      <c r="W208" s="313"/>
      <c r="X208" s="313"/>
      <c r="Y208" s="313"/>
    </row>
    <row r="214" spans="1:42" ht="16.5" customHeight="1" x14ac:dyDescent="0.2">
      <c r="P214" s="373"/>
    </row>
    <row r="216" spans="1:42" ht="15" customHeight="1" x14ac:dyDescent="0.2"/>
    <row r="217" spans="1:42" ht="12.75" x14ac:dyDescent="0.2">
      <c r="Q217" s="374"/>
    </row>
    <row r="218" spans="1:42" ht="11.25" customHeight="1" x14ac:dyDescent="0.2">
      <c r="Z218" s="330"/>
      <c r="AA218" s="330"/>
      <c r="AB218" s="330"/>
      <c r="AC218" s="330"/>
      <c r="AD218" s="330"/>
      <c r="AE218" s="330"/>
      <c r="AF218" s="330"/>
      <c r="AG218" s="330"/>
      <c r="AH218" s="330"/>
      <c r="AI218" s="330"/>
      <c r="AJ218" s="330"/>
      <c r="AK218" s="330"/>
      <c r="AL218" s="330"/>
      <c r="AM218" s="330"/>
    </row>
    <row r="219" spans="1:42" ht="21" customHeight="1" x14ac:dyDescent="0.2"/>
    <row r="221" spans="1:42" ht="11.25" customHeight="1" x14ac:dyDescent="0.2">
      <c r="AN221" s="330"/>
    </row>
    <row r="222" spans="1:42" s="330" customFormat="1" ht="11.25" customHeight="1" x14ac:dyDescent="0.2">
      <c r="A222" s="313"/>
      <c r="B222" s="313"/>
      <c r="C222" s="313"/>
      <c r="D222" s="313"/>
      <c r="E222" s="313"/>
      <c r="F222" s="313"/>
      <c r="G222" s="313"/>
      <c r="H222" s="314"/>
      <c r="I222" s="314"/>
      <c r="J222" s="314"/>
      <c r="K222" s="314"/>
      <c r="L222" s="314"/>
      <c r="M222" s="314"/>
      <c r="N222" s="313"/>
      <c r="O222" s="333"/>
      <c r="P222" s="317"/>
      <c r="Q222" s="317"/>
      <c r="R222" s="317"/>
      <c r="S222" s="317"/>
      <c r="T222" s="318"/>
      <c r="U222" s="318"/>
      <c r="V222" s="318"/>
      <c r="W222" s="318"/>
      <c r="X222" s="318"/>
      <c r="Y222" s="317"/>
      <c r="Z222" s="313"/>
      <c r="AA222" s="313"/>
      <c r="AB222" s="313"/>
      <c r="AC222" s="313"/>
      <c r="AD222" s="313"/>
      <c r="AE222" s="313"/>
      <c r="AF222" s="313"/>
      <c r="AG222" s="313"/>
      <c r="AH222" s="313"/>
      <c r="AI222" s="313"/>
      <c r="AJ222" s="313"/>
      <c r="AK222" s="313"/>
      <c r="AL222" s="313"/>
      <c r="AM222" s="313"/>
      <c r="AN222" s="313"/>
      <c r="AO222" s="313"/>
      <c r="AP222" s="313"/>
    </row>
    <row r="223" spans="1:42" ht="21" customHeight="1" x14ac:dyDescent="0.2"/>
    <row r="225" spans="41:42" ht="11.25" customHeight="1" x14ac:dyDescent="0.2">
      <c r="AO225" s="330"/>
      <c r="AP225" s="330"/>
    </row>
    <row r="244" spans="15:25" ht="11.25" customHeight="1" x14ac:dyDescent="0.2">
      <c r="Q244" s="313"/>
      <c r="R244" s="313"/>
      <c r="S244" s="313"/>
      <c r="T244" s="313"/>
      <c r="U244" s="313"/>
      <c r="V244" s="313"/>
      <c r="W244" s="313"/>
      <c r="X244" s="313"/>
      <c r="Y244" s="313"/>
    </row>
    <row r="245" spans="15:25" ht="11.25" customHeight="1" x14ac:dyDescent="0.2">
      <c r="Q245" s="313"/>
      <c r="R245" s="313"/>
      <c r="S245" s="313"/>
      <c r="T245" s="313"/>
      <c r="U245" s="313"/>
      <c r="V245" s="313"/>
      <c r="W245" s="313"/>
      <c r="X245" s="313"/>
      <c r="Y245" s="313"/>
    </row>
    <row r="246" spans="15:25" ht="11.25" customHeight="1" x14ac:dyDescent="0.2">
      <c r="Q246" s="313"/>
      <c r="R246" s="313"/>
      <c r="S246" s="313"/>
      <c r="T246" s="313"/>
      <c r="U246" s="313"/>
      <c r="V246" s="313"/>
      <c r="W246" s="313"/>
      <c r="X246" s="313"/>
      <c r="Y246" s="313"/>
    </row>
    <row r="247" spans="15:25" ht="11.25" customHeight="1" x14ac:dyDescent="0.2">
      <c r="Q247" s="313"/>
      <c r="R247" s="313"/>
      <c r="S247" s="313"/>
      <c r="T247" s="313"/>
      <c r="U247" s="313"/>
      <c r="V247" s="313"/>
      <c r="W247" s="313"/>
      <c r="X247" s="313"/>
      <c r="Y247" s="313"/>
    </row>
    <row r="248" spans="15:25" ht="11.25" customHeight="1" x14ac:dyDescent="0.2">
      <c r="O248" s="318"/>
      <c r="Q248" s="313"/>
      <c r="R248" s="313"/>
      <c r="S248" s="313"/>
      <c r="T248" s="313"/>
      <c r="U248" s="313"/>
      <c r="V248" s="313"/>
      <c r="W248" s="313"/>
      <c r="X248" s="313"/>
      <c r="Y248" s="313"/>
    </row>
    <row r="249" spans="15:25" ht="11.25" customHeight="1" x14ac:dyDescent="0.2">
      <c r="O249" s="318"/>
      <c r="Q249" s="313"/>
      <c r="R249" s="313"/>
      <c r="S249" s="313"/>
      <c r="T249" s="313"/>
      <c r="U249" s="313"/>
      <c r="V249" s="313"/>
      <c r="W249" s="313"/>
      <c r="X249" s="313"/>
      <c r="Y249" s="313"/>
    </row>
    <row r="250" spans="15:25" ht="11.25" customHeight="1" x14ac:dyDescent="0.2">
      <c r="O250" s="318"/>
      <c r="Q250" s="313"/>
      <c r="R250" s="313"/>
      <c r="S250" s="313"/>
      <c r="T250" s="313"/>
      <c r="U250" s="313"/>
      <c r="V250" s="313"/>
      <c r="W250" s="313"/>
      <c r="X250" s="313"/>
      <c r="Y250" s="313"/>
    </row>
    <row r="251" spans="15:25" ht="11.25" customHeight="1" x14ac:dyDescent="0.2">
      <c r="O251" s="318"/>
      <c r="Q251" s="313"/>
      <c r="R251" s="313"/>
      <c r="S251" s="313"/>
      <c r="T251" s="313"/>
      <c r="U251" s="313"/>
      <c r="V251" s="313"/>
      <c r="W251" s="313"/>
      <c r="X251" s="313"/>
      <c r="Y251" s="313"/>
    </row>
    <row r="252" spans="15:25" ht="11.25" customHeight="1" x14ac:dyDescent="0.2">
      <c r="O252" s="318"/>
      <c r="Q252" s="313"/>
      <c r="R252" s="313"/>
      <c r="S252" s="313"/>
      <c r="T252" s="313"/>
      <c r="U252" s="313"/>
      <c r="V252" s="313"/>
      <c r="W252" s="313"/>
      <c r="X252" s="313"/>
      <c r="Y252" s="313"/>
    </row>
    <row r="253" spans="15:25" ht="11.25" customHeight="1" x14ac:dyDescent="0.2">
      <c r="O253" s="318"/>
      <c r="Q253" s="313"/>
      <c r="R253" s="313"/>
      <c r="S253" s="313"/>
      <c r="T253" s="313"/>
      <c r="U253" s="313"/>
      <c r="V253" s="313"/>
      <c r="W253" s="313"/>
      <c r="X253" s="313"/>
      <c r="Y253" s="313"/>
    </row>
    <row r="254" spans="15:25" ht="11.25" customHeight="1" x14ac:dyDescent="0.2">
      <c r="O254" s="318"/>
      <c r="Q254" s="313"/>
      <c r="R254" s="313"/>
      <c r="S254" s="313"/>
      <c r="T254" s="313"/>
      <c r="U254" s="313"/>
      <c r="V254" s="313"/>
      <c r="W254" s="313"/>
      <c r="X254" s="313"/>
      <c r="Y254" s="313"/>
    </row>
    <row r="255" spans="15:25" ht="11.25" customHeight="1" x14ac:dyDescent="0.2">
      <c r="O255" s="318"/>
      <c r="Q255" s="313"/>
      <c r="R255" s="313"/>
      <c r="S255" s="313"/>
      <c r="T255" s="313"/>
      <c r="U255" s="313"/>
      <c r="V255" s="313"/>
      <c r="W255" s="313"/>
      <c r="X255" s="313"/>
      <c r="Y255" s="313"/>
    </row>
    <row r="256" spans="15:25" ht="11.25" customHeight="1" x14ac:dyDescent="0.2">
      <c r="O256" s="318"/>
      <c r="Q256" s="313"/>
      <c r="R256" s="313"/>
      <c r="S256" s="313"/>
      <c r="T256" s="313"/>
      <c r="U256" s="313"/>
      <c r="V256" s="313"/>
      <c r="W256" s="313"/>
      <c r="X256" s="313"/>
      <c r="Y256" s="313"/>
    </row>
    <row r="257" spans="15:42" ht="11.25" customHeight="1" x14ac:dyDescent="0.2">
      <c r="O257" s="318"/>
      <c r="Q257" s="313"/>
      <c r="R257" s="313"/>
      <c r="S257" s="313"/>
      <c r="T257" s="313"/>
      <c r="U257" s="313"/>
      <c r="V257" s="313"/>
      <c r="W257" s="313"/>
      <c r="X257" s="313"/>
      <c r="Y257" s="313"/>
    </row>
    <row r="258" spans="15:42" ht="16.5" customHeight="1" x14ac:dyDescent="0.2">
      <c r="O258" s="318"/>
    </row>
    <row r="259" spans="15:42" ht="11.25" customHeight="1" x14ac:dyDescent="0.2">
      <c r="O259" s="318"/>
    </row>
    <row r="260" spans="15:42" ht="11.25" customHeight="1" x14ac:dyDescent="0.2">
      <c r="O260" s="318"/>
    </row>
    <row r="261" spans="15:42" ht="11.25" customHeight="1" x14ac:dyDescent="0.2">
      <c r="O261" s="318"/>
    </row>
    <row r="265" spans="15:42" ht="11.25" customHeight="1" x14ac:dyDescent="0.2">
      <c r="AN265" s="330"/>
    </row>
    <row r="269" spans="15:42" ht="11.25" customHeight="1" x14ac:dyDescent="0.2">
      <c r="AO269" s="330"/>
      <c r="AP269" s="330"/>
    </row>
    <row r="309" spans="40:42" ht="11.25" customHeight="1" x14ac:dyDescent="0.2">
      <c r="AN309" s="330"/>
    </row>
    <row r="313" spans="40:42" ht="11.25" customHeight="1" x14ac:dyDescent="0.2">
      <c r="AO313" s="330"/>
      <c r="AP313" s="330"/>
    </row>
  </sheetData>
  <sheetProtection sheet="1" objects="1" scenarios="1"/>
  <mergeCells count="24">
    <mergeCell ref="AE10:AE11"/>
    <mergeCell ref="A38:N38"/>
    <mergeCell ref="A39:N39"/>
    <mergeCell ref="B45:M46"/>
    <mergeCell ref="A82:N82"/>
    <mergeCell ref="A83:N83"/>
    <mergeCell ref="B7:M8"/>
    <mergeCell ref="B86:B87"/>
    <mergeCell ref="B106:F107"/>
    <mergeCell ref="B108:F109"/>
    <mergeCell ref="B88:F89"/>
    <mergeCell ref="B90:F91"/>
    <mergeCell ref="B92:F93"/>
    <mergeCell ref="B94:F95"/>
    <mergeCell ref="B96:F97"/>
    <mergeCell ref="B98:F99"/>
    <mergeCell ref="B100:F101"/>
    <mergeCell ref="B102:F103"/>
    <mergeCell ref="B104:G105"/>
    <mergeCell ref="B110:F111"/>
    <mergeCell ref="B112:F113"/>
    <mergeCell ref="B114:F115"/>
    <mergeCell ref="B116:F117"/>
    <mergeCell ref="B118:F119"/>
  </mergeCells>
  <conditionalFormatting sqref="C12:M31">
    <cfRule type="containsErrors" dxfId="36" priority="2">
      <formula>ISERROR(C12)</formula>
    </cfRule>
  </conditionalFormatting>
  <conditionalFormatting sqref="B12:M31">
    <cfRule type="expression" dxfId="35" priority="289">
      <formula>$B12=$Q$6</formula>
    </cfRule>
  </conditionalFormatting>
  <hyperlinks>
    <hyperlink ref="B88:B89" location="Coverage!A1" display="Participating LA's"/>
    <hyperlink ref="B112:B113" location="Adoption!A1" display="Adoption"/>
    <hyperlink ref="B110:B111" location="'Looked After Children'!A1" display="Looked After Children"/>
    <hyperlink ref="B108:B109" location="'Court Applications'!A1" display="Court Applications"/>
    <hyperlink ref="B106:B107" location="'Child Protection Plans'!A1" display="Child Protection Plans"/>
    <hyperlink ref="B104:B105" location="'Initial CP Conferences'!A1" display="Initial Child Protection Conferences"/>
    <hyperlink ref="B102:B103" location="'Section 47 Enquiries'!A1" display="Section 47 Enquiries"/>
    <hyperlink ref="B100:B101" location="'Children in Need'!A1" display="Children in Need"/>
    <hyperlink ref="B98:B99" location="Assessments!A1" display="Assessments"/>
    <hyperlink ref="B96:B97" location="'Re-referrals'!A1" display="Re-referrals"/>
    <hyperlink ref="B92:B93" location="Referrals!A1" display="Referrals"/>
    <hyperlink ref="B90:B91" location="Population!A1" display="Population"/>
    <hyperlink ref="B112:F113" location="Adoption_RO_SGO!A1" display="Adoption &amp; RO/SGO"/>
    <hyperlink ref="B116:B117" location="Adoption!A1" display="Adoption"/>
    <hyperlink ref="B114:B115" location="Adoption!A1" display="Adoption"/>
    <hyperlink ref="B114:F115" location="Ofsted!A1" display="Ofsted"/>
    <hyperlink ref="B116:F117" location="Education!A1" display="Education"/>
    <hyperlink ref="B118:B119" location="Adoption!A1" display="Adoption"/>
    <hyperlink ref="B118:F119" location="Sources!A1" display="Sources"/>
    <hyperlink ref="B94:F95" location="'Referral Source'!A1" display="Referral Source"/>
  </hyperlinks>
  <pageMargins left="0.55118110236220474" right="0.55118110236220474" top="0.55118110236220474" bottom="0.55118110236220474" header="0.51181102362204722" footer="0.70866141732283472"/>
  <pageSetup paperSize="9" orientation="landscape" r:id="rId1"/>
  <headerFooter differentFirst="1" alignWithMargins="0">
    <oddFooter>&amp;C&amp;"Arial,Bold"&amp;F- Page &amp;P</oddFooter>
    <firstFooter>&amp;C&amp;"Arial,Bold"&amp;F</firstFooter>
  </headerFooter>
  <rowBreaks count="1" manualBreakCount="1">
    <brk id="3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39"/>
  </sheetPr>
  <dimension ref="A1:AI212"/>
  <sheetViews>
    <sheetView showRowColHeaders="0" topLeftCell="A169" workbookViewId="0">
      <selection activeCell="B191" sqref="B191:F192"/>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4" width="21.85546875" style="228" hidden="1" customWidth="1"/>
    <col min="25" max="25" width="24.7109375" style="228" hidden="1" customWidth="1"/>
    <col min="26" max="27" width="17" style="228" hidden="1" customWidth="1"/>
    <col min="28" max="28" width="17" style="32" hidden="1" customWidth="1"/>
    <col min="29" max="29" width="15.7109375" style="32" hidden="1" customWidth="1"/>
    <col min="30" max="31" width="17" style="32" hidden="1" customWidth="1"/>
    <col min="32" max="32" width="6.140625" style="32" hidden="1" customWidth="1"/>
    <col min="33" max="33" width="10.140625" style="25" customWidth="1"/>
    <col min="34" max="34" width="10.140625" style="28" customWidth="1"/>
    <col min="35" max="16384" width="9.140625" style="27"/>
  </cols>
  <sheetData>
    <row r="1" spans="1:34" ht="15" customHeight="1" x14ac:dyDescent="0.2">
      <c r="L1" s="28"/>
      <c r="M1" s="28"/>
      <c r="N1" s="28"/>
      <c r="O1" s="28"/>
      <c r="P1" s="28"/>
      <c r="Q1" s="28"/>
      <c r="R1" s="28"/>
      <c r="S1" s="28"/>
      <c r="T1" s="28"/>
    </row>
    <row r="2" spans="1:34" ht="18.75" thickBot="1" x14ac:dyDescent="0.3">
      <c r="A2" s="48" t="s">
        <v>1</v>
      </c>
      <c r="B2" s="45"/>
      <c r="C2" s="45"/>
      <c r="D2" s="45"/>
      <c r="E2" s="45"/>
      <c r="F2" s="45"/>
      <c r="G2" s="45"/>
      <c r="H2" s="45"/>
      <c r="I2" s="45"/>
      <c r="J2" s="45"/>
      <c r="K2" s="46"/>
      <c r="L2" s="45"/>
      <c r="M2" s="45"/>
      <c r="N2" s="45"/>
      <c r="O2" s="45"/>
      <c r="P2" s="45"/>
      <c r="Q2" s="45"/>
      <c r="R2" s="45"/>
      <c r="S2" s="45"/>
      <c r="T2" s="45"/>
      <c r="U2" s="28"/>
    </row>
    <row r="3" spans="1:34" ht="11.25" customHeight="1" x14ac:dyDescent="0.2">
      <c r="A3" s="28"/>
      <c r="B3" s="28"/>
      <c r="C3" s="28"/>
      <c r="D3" s="28"/>
      <c r="E3" s="28"/>
      <c r="F3" s="28"/>
      <c r="G3" s="28"/>
      <c r="H3" s="28"/>
      <c r="I3" s="28"/>
      <c r="J3" s="28"/>
      <c r="K3" s="3"/>
      <c r="L3" s="28"/>
      <c r="M3" s="28"/>
      <c r="N3" s="28"/>
      <c r="O3" s="28"/>
      <c r="P3" s="28"/>
      <c r="Q3" s="28"/>
      <c r="R3" s="28"/>
      <c r="S3" s="28"/>
      <c r="T3" s="28"/>
    </row>
    <row r="4" spans="1:34" ht="21" customHeight="1" thickBot="1" x14ac:dyDescent="0.25">
      <c r="X4" s="229"/>
    </row>
    <row r="5" spans="1:34"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4" ht="11.25" customHeight="1" x14ac:dyDescent="0.2">
      <c r="A6" s="40"/>
      <c r="B6" s="28"/>
      <c r="C6" s="28"/>
      <c r="D6" s="28"/>
      <c r="E6" s="28"/>
      <c r="F6" s="28"/>
      <c r="G6" s="28"/>
      <c r="H6" s="28"/>
      <c r="I6" s="28"/>
      <c r="J6" s="28"/>
      <c r="K6" s="98"/>
      <c r="L6" s="130"/>
      <c r="M6" s="130"/>
      <c r="N6" s="130"/>
      <c r="O6" s="130"/>
      <c r="P6" s="130"/>
      <c r="Q6" s="102"/>
      <c r="R6" s="102"/>
      <c r="S6" s="102"/>
      <c r="T6" s="102"/>
      <c r="U6" s="105"/>
    </row>
    <row r="7" spans="1:34" s="30" customFormat="1" ht="11.25" customHeight="1" x14ac:dyDescent="0.2">
      <c r="A7" s="42"/>
      <c r="B7" s="699" t="s">
        <v>155</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4"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4"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46" t="s">
        <v>135</v>
      </c>
      <c r="S9" s="747"/>
      <c r="T9" s="748"/>
      <c r="U9" s="105"/>
    </row>
    <row r="10" spans="1:34" ht="11.25" customHeight="1" x14ac:dyDescent="0.2">
      <c r="A10" s="40"/>
      <c r="B10" s="178"/>
      <c r="C10" s="259"/>
      <c r="D10" s="703"/>
      <c r="E10" s="703"/>
      <c r="F10" s="703"/>
      <c r="G10" s="703"/>
      <c r="H10" s="703"/>
      <c r="I10" s="718"/>
      <c r="J10" s="261"/>
      <c r="K10" s="706"/>
      <c r="L10" s="706"/>
      <c r="M10" s="706"/>
      <c r="N10" s="706"/>
      <c r="O10" s="706"/>
      <c r="P10" s="715"/>
      <c r="Q10" s="242"/>
      <c r="R10" s="749"/>
      <c r="S10" s="750"/>
      <c r="T10" s="751"/>
      <c r="U10" s="105"/>
    </row>
    <row r="11" spans="1:34"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379" t="s">
        <v>134</v>
      </c>
      <c r="S11" s="380" t="s">
        <v>136</v>
      </c>
      <c r="T11" s="381" t="s">
        <v>94</v>
      </c>
      <c r="U11" s="105"/>
      <c r="Y11" s="312" t="str">
        <f>K9</f>
        <v>Rate per 10,000 0-17 Year Olds</v>
      </c>
      <c r="Z11" s="692" t="s">
        <v>142</v>
      </c>
      <c r="AA11" s="444"/>
      <c r="AB11" s="444"/>
      <c r="AC11" s="231"/>
      <c r="AD11" s="228"/>
      <c r="AE11" s="423" t="s">
        <v>217</v>
      </c>
      <c r="AF11" s="27"/>
      <c r="AG11" s="27"/>
      <c r="AH11" s="27"/>
    </row>
    <row r="12" spans="1:34" ht="11.25" customHeight="1" x14ac:dyDescent="0.2">
      <c r="A12" s="56"/>
      <c r="B12" s="288" t="s">
        <v>2</v>
      </c>
      <c r="C12" s="259"/>
      <c r="D12" s="274"/>
      <c r="E12" s="274">
        <v>307</v>
      </c>
      <c r="F12" s="274">
        <v>306</v>
      </c>
      <c r="G12" s="274">
        <v>219</v>
      </c>
      <c r="H12" s="274">
        <v>240</v>
      </c>
      <c r="I12" s="302">
        <f t="shared" ref="I12:I33" si="0">IF(H12=0,"",(H12-E12)/E12)</f>
        <v>-0.21824104234527689</v>
      </c>
      <c r="J12" s="275"/>
      <c r="K12" s="276" t="e">
        <f>IF(ISBLANK(D12),NA(),D12/Population!C12*10000)</f>
        <v>#N/A</v>
      </c>
      <c r="L12" s="276">
        <f>IF(ISBLANK(E12),NA(),E12/Population!D12*10000)</f>
        <v>112.90915777859507</v>
      </c>
      <c r="M12" s="276">
        <f>IF(ISBLANK(F12),NA(),F12/Population!E12*10000)</f>
        <v>115.0375939849624</v>
      </c>
      <c r="N12" s="276">
        <f>IF(ISBLANK(G12),NA(),G12/Population!F12*10000)</f>
        <v>82.330827067669162</v>
      </c>
      <c r="O12" s="276">
        <f>IF(ISBLANK(H12),NA(),H12/Population!G12*10000)</f>
        <v>88.560885608856083</v>
      </c>
      <c r="P12" s="442">
        <f>IF(ISBLANK(H12),"--",VLOOKUP(B12,$AA$12:$AC$30,3,FALSE))</f>
        <v>17</v>
      </c>
      <c r="Q12" s="277"/>
      <c r="R12" s="295">
        <v>10.6</v>
      </c>
      <c r="S12" s="278">
        <f t="shared" ref="S12:S32" si="1">(R12*$X$82)+$Y$82</f>
        <v>124.97</v>
      </c>
      <c r="T12" s="279">
        <f t="shared" ref="T12:T32" si="2">O12-S12</f>
        <v>-36.409114391143916</v>
      </c>
      <c r="U12" s="105"/>
      <c r="W12" s="236" t="str">
        <f>B12</f>
        <v>Bracknell Forest</v>
      </c>
      <c r="X12" s="227">
        <v>1</v>
      </c>
      <c r="Y12" s="237">
        <f>O11</f>
        <v>2014</v>
      </c>
      <c r="Z12" s="693"/>
      <c r="AA12" s="288" t="s">
        <v>2</v>
      </c>
      <c r="AB12" s="276">
        <v>88.560885608856083</v>
      </c>
      <c r="AC12" s="257">
        <f>RANK(AB12,$AB$12:$AB$30)</f>
        <v>17</v>
      </c>
      <c r="AD12" s="428" t="str">
        <f>W12</f>
        <v>Bracknell Forest</v>
      </c>
      <c r="AE12" s="413">
        <f>IF(H12&gt;0,Population!G12,0)</f>
        <v>27100</v>
      </c>
      <c r="AF12" s="112">
        <v>26600</v>
      </c>
      <c r="AG12" s="27"/>
      <c r="AH12" s="27"/>
    </row>
    <row r="13" spans="1:34" ht="11.25" customHeight="1" x14ac:dyDescent="0.2">
      <c r="A13" s="56"/>
      <c r="B13" s="288" t="s">
        <v>84</v>
      </c>
      <c r="C13" s="259"/>
      <c r="D13" s="274"/>
      <c r="E13" s="274">
        <v>1137</v>
      </c>
      <c r="F13" s="274">
        <v>1517</v>
      </c>
      <c r="G13" s="274">
        <v>1834</v>
      </c>
      <c r="H13" s="274">
        <v>1396</v>
      </c>
      <c r="I13" s="302">
        <f t="shared" si="0"/>
        <v>0.227792436235708</v>
      </c>
      <c r="J13" s="275"/>
      <c r="K13" s="276" t="e">
        <f>IF(ISBLANK(D13),NA(),D13/Population!C13*10000)</f>
        <v>#N/A</v>
      </c>
      <c r="L13" s="276">
        <f>IF(ISBLANK(E13),NA(),E13/Population!D13*10000)</f>
        <v>242.17252396166134</v>
      </c>
      <c r="M13" s="276">
        <f>IF(ISBLANK(F13),NA(),F13/Population!E13*10000)</f>
        <v>304.00801603206412</v>
      </c>
      <c r="N13" s="276">
        <f>IF(ISBLANK(G13),NA(),G13/Population!F13*10000)</f>
        <v>365.33864541832668</v>
      </c>
      <c r="O13" s="276">
        <f>IF(ISBLANK(H13),NA(),H13/Population!G13*10000)</f>
        <v>276.43564356435644</v>
      </c>
      <c r="P13" s="442">
        <f t="shared" ref="P13:P15" si="3">IF(ISBLANK(H13),"--",VLOOKUP(B13,$AA$12:$AC$30,3,FALSE))</f>
        <v>1</v>
      </c>
      <c r="Q13" s="277"/>
      <c r="R13" s="295">
        <v>23.2</v>
      </c>
      <c r="S13" s="278">
        <f t="shared" si="1"/>
        <v>131.9</v>
      </c>
      <c r="T13" s="279">
        <f t="shared" si="2"/>
        <v>144.53564356435643</v>
      </c>
      <c r="U13" s="105"/>
      <c r="W13" s="236" t="str">
        <f t="shared" ref="W13:W32" si="4">B13</f>
        <v>Brighton &amp; Hove</v>
      </c>
      <c r="X13" s="227">
        <v>2</v>
      </c>
      <c r="Y13" s="300">
        <f>O12</f>
        <v>88.560885608856083</v>
      </c>
      <c r="Z13" s="257" t="str">
        <f>B12</f>
        <v>Bracknell Forest</v>
      </c>
      <c r="AA13" s="288" t="s">
        <v>84</v>
      </c>
      <c r="AB13" s="276">
        <v>276.43564356435644</v>
      </c>
      <c r="AC13" s="257">
        <f t="shared" ref="AC13:AC30" si="5">RANK(AB13,$AB$12:$AB$30)</f>
        <v>1</v>
      </c>
      <c r="AD13" s="428" t="str">
        <f t="shared" ref="AD13:AD32" si="6">W13</f>
        <v>Brighton &amp; Hove</v>
      </c>
      <c r="AE13" s="413">
        <f>IF(H13&gt;0,Population!G13,0)</f>
        <v>50500</v>
      </c>
      <c r="AF13" s="112">
        <v>50200</v>
      </c>
      <c r="AG13" s="27"/>
      <c r="AH13" s="27"/>
    </row>
    <row r="14" spans="1:34" ht="11.25" customHeight="1" x14ac:dyDescent="0.2">
      <c r="A14" s="56"/>
      <c r="B14" s="288" t="s">
        <v>13</v>
      </c>
      <c r="C14" s="259"/>
      <c r="D14" s="274"/>
      <c r="E14" s="274">
        <v>922.00000000000068</v>
      </c>
      <c r="F14" s="274">
        <v>845</v>
      </c>
      <c r="G14" s="274">
        <v>1149</v>
      </c>
      <c r="H14" s="274">
        <v>2534</v>
      </c>
      <c r="I14" s="302">
        <f t="shared" si="0"/>
        <v>1.7483731019522757</v>
      </c>
      <c r="J14" s="275"/>
      <c r="K14" s="276" t="e">
        <f>IF(ISBLANK(D14),NA(),D14/Population!C14*10000)</f>
        <v>#N/A</v>
      </c>
      <c r="L14" s="276">
        <f>IF(ISBLANK(E14),NA(),E14/Population!D14*10000)</f>
        <v>79.986119545415178</v>
      </c>
      <c r="M14" s="276">
        <f>IF(ISBLANK(F14),NA(),F14/Population!E14*10000)</f>
        <v>73.160173160173159</v>
      </c>
      <c r="N14" s="276">
        <f>IF(ISBLANK(G14),NA(),G14/Population!F14*10000)</f>
        <v>98.796216680997418</v>
      </c>
      <c r="O14" s="276">
        <f>IF(ISBLANK(H14),NA(),H14/Population!G14*10000)</f>
        <v>215.47619047619048</v>
      </c>
      <c r="P14" s="442">
        <f t="shared" si="3"/>
        <v>5</v>
      </c>
      <c r="Q14" s="277"/>
      <c r="R14" s="295">
        <v>10.4</v>
      </c>
      <c r="S14" s="278">
        <f t="shared" si="1"/>
        <v>124.86</v>
      </c>
      <c r="T14" s="279">
        <f t="shared" si="2"/>
        <v>90.616190476190482</v>
      </c>
      <c r="U14" s="105"/>
      <c r="W14" s="236" t="str">
        <f t="shared" si="4"/>
        <v>Buckinghamshire</v>
      </c>
      <c r="X14" s="227">
        <v>3</v>
      </c>
      <c r="Y14" s="300">
        <f>O13</f>
        <v>276.43564356435644</v>
      </c>
      <c r="Z14" s="257" t="str">
        <f>B13</f>
        <v>Brighton &amp; Hove</v>
      </c>
      <c r="AA14" s="288" t="s">
        <v>13</v>
      </c>
      <c r="AB14" s="276">
        <v>215.47619047619048</v>
      </c>
      <c r="AC14" s="257">
        <f t="shared" si="5"/>
        <v>5</v>
      </c>
      <c r="AD14" s="428" t="str">
        <f t="shared" si="6"/>
        <v>Buckinghamshire</v>
      </c>
      <c r="AE14" s="413">
        <f>IF(H14&gt;0,Population!G14,0)</f>
        <v>117600</v>
      </c>
      <c r="AF14" s="112">
        <v>116300</v>
      </c>
      <c r="AG14" s="27"/>
      <c r="AH14" s="27"/>
    </row>
    <row r="15" spans="1:34" ht="11.25" customHeight="1" x14ac:dyDescent="0.2">
      <c r="A15" s="56"/>
      <c r="B15" s="288" t="s">
        <v>6</v>
      </c>
      <c r="C15" s="259"/>
      <c r="D15" s="274"/>
      <c r="E15" s="274"/>
      <c r="F15" s="274">
        <v>8892</v>
      </c>
      <c r="G15" s="274">
        <v>4040</v>
      </c>
      <c r="H15" s="274">
        <v>2280</v>
      </c>
      <c r="I15" s="431" t="s">
        <v>218</v>
      </c>
      <c r="J15" s="275"/>
      <c r="K15" s="276" t="e">
        <f>IF(ISBLANK(D15),NA(),D15/Population!C15*10000)</f>
        <v>#N/A</v>
      </c>
      <c r="L15" s="276" t="e">
        <f>IF(ISBLANK(E15),NA(),E15/Population!D15*10000)</f>
        <v>#N/A</v>
      </c>
      <c r="M15" s="276">
        <f>IF(ISBLANK(F15),NA(),F15/Population!E15*10000)</f>
        <v>852.54074784276133</v>
      </c>
      <c r="N15" s="276">
        <f>IF(ISBLANK(G15),NA(),G15/Population!F15*10000)</f>
        <v>386.97318007662835</v>
      </c>
      <c r="O15" s="276">
        <f>IF(ISBLANK(H15),NA(),H15/Population!G15*10000)</f>
        <v>217.55725190839695</v>
      </c>
      <c r="P15" s="442">
        <f t="shared" si="3"/>
        <v>4</v>
      </c>
      <c r="Q15" s="277"/>
      <c r="R15" s="295">
        <v>18.100000000000001</v>
      </c>
      <c r="S15" s="278">
        <f t="shared" si="1"/>
        <v>129.095</v>
      </c>
      <c r="T15" s="279">
        <f t="shared" si="2"/>
        <v>88.462251908396951</v>
      </c>
      <c r="U15" s="105"/>
      <c r="W15" s="236" t="str">
        <f t="shared" si="4"/>
        <v>East Sussex</v>
      </c>
      <c r="X15" s="227">
        <v>4</v>
      </c>
      <c r="Y15" s="300">
        <f>O14</f>
        <v>215.47619047619048</v>
      </c>
      <c r="Z15" s="257" t="str">
        <f>B14</f>
        <v>Buckinghamshire</v>
      </c>
      <c r="AA15" s="288" t="s">
        <v>6</v>
      </c>
      <c r="AB15" s="276">
        <v>217.55725190839695</v>
      </c>
      <c r="AC15" s="257">
        <f t="shared" si="5"/>
        <v>4</v>
      </c>
      <c r="AD15" s="428" t="str">
        <f t="shared" si="6"/>
        <v>East Sussex</v>
      </c>
      <c r="AE15" s="413">
        <f>IF(H15&gt;0,Population!G15,0)</f>
        <v>104800</v>
      </c>
      <c r="AF15" s="112">
        <v>104400</v>
      </c>
      <c r="AG15" s="27"/>
      <c r="AH15" s="27"/>
    </row>
    <row r="16" spans="1:34" ht="11.25" customHeight="1" x14ac:dyDescent="0.2">
      <c r="A16" s="56"/>
      <c r="B16" s="288" t="s">
        <v>7</v>
      </c>
      <c r="C16" s="259"/>
      <c r="D16" s="274"/>
      <c r="E16" s="274">
        <v>1311</v>
      </c>
      <c r="F16" s="274">
        <v>1501</v>
      </c>
      <c r="G16" s="274">
        <v>1109</v>
      </c>
      <c r="H16" s="274">
        <v>1319</v>
      </c>
      <c r="I16" s="302">
        <f t="shared" si="0"/>
        <v>6.1022120518688027E-3</v>
      </c>
      <c r="J16" s="275"/>
      <c r="K16" s="276" t="e">
        <f>IF(ISBLANK(D16),NA(),D16/Population!C16*10000)</f>
        <v>#N/A</v>
      </c>
      <c r="L16" s="276">
        <f>IF(ISBLANK(E16),NA(),E16/Population!D16*10000)</f>
        <v>105.76845502218636</v>
      </c>
      <c r="M16" s="276">
        <f>IF(ISBLANK(F16),NA(),F16/Population!E16*10000)</f>
        <v>122.83142389525369</v>
      </c>
      <c r="N16" s="276">
        <f>IF(ISBLANK(G16),NA(),G16/Population!F16*10000)</f>
        <v>90.530612244897966</v>
      </c>
      <c r="O16" s="276">
        <f>IF(ISBLANK(H16),NA(),H16/Population!G16*10000)</f>
        <v>107.49796251018745</v>
      </c>
      <c r="P16" s="442" t="s">
        <v>140</v>
      </c>
      <c r="Q16" s="277"/>
      <c r="R16" s="295">
        <v>14.7</v>
      </c>
      <c r="S16" s="278">
        <f t="shared" si="1"/>
        <v>127.22499999999999</v>
      </c>
      <c r="T16" s="279">
        <f t="shared" si="2"/>
        <v>-19.727037489812545</v>
      </c>
      <c r="U16" s="105"/>
      <c r="W16" s="236" t="str">
        <f t="shared" si="4"/>
        <v>Gloucestershire</v>
      </c>
      <c r="X16" s="227">
        <v>5</v>
      </c>
      <c r="Y16" s="300">
        <f>O15</f>
        <v>217.55725190839695</v>
      </c>
      <c r="Z16" s="257" t="str">
        <f>B15</f>
        <v>East Sussex</v>
      </c>
      <c r="AA16" s="288" t="s">
        <v>9</v>
      </c>
      <c r="AB16" s="276">
        <v>160.23412557644556</v>
      </c>
      <c r="AC16" s="257">
        <f t="shared" si="5"/>
        <v>7</v>
      </c>
      <c r="AD16" s="428" t="str">
        <f t="shared" si="6"/>
        <v>Gloucestershire</v>
      </c>
      <c r="AE16" s="413">
        <f>IF(H16&gt;0,Population!G16,0)</f>
        <v>122700</v>
      </c>
      <c r="AF16" s="112">
        <v>122500</v>
      </c>
      <c r="AG16" s="27"/>
      <c r="AH16" s="27"/>
    </row>
    <row r="17" spans="1:34" ht="11.25" customHeight="1" x14ac:dyDescent="0.2">
      <c r="A17" s="56"/>
      <c r="B17" s="288" t="s">
        <v>9</v>
      </c>
      <c r="C17" s="259"/>
      <c r="D17" s="274">
        <v>1766</v>
      </c>
      <c r="E17" s="274">
        <v>2096</v>
      </c>
      <c r="F17" s="274">
        <v>2512</v>
      </c>
      <c r="G17" s="274">
        <v>2313</v>
      </c>
      <c r="H17" s="274">
        <v>4517</v>
      </c>
      <c r="I17" s="302">
        <f t="shared" si="0"/>
        <v>1.155057251908397</v>
      </c>
      <c r="J17" s="275"/>
      <c r="K17" s="276">
        <f>IF(ISBLANK(D17),NA(),D17/Population!C17*10000)</f>
        <v>64.141212363345801</v>
      </c>
      <c r="L17" s="276">
        <f>IF(ISBLANK(E17),NA(),E17/Population!D17*10000)</f>
        <v>76.096427534127216</v>
      </c>
      <c r="M17" s="276">
        <f>IF(ISBLANK(F17),NA(),F17/Population!E17*10000)</f>
        <v>89.650249821556031</v>
      </c>
      <c r="N17" s="276">
        <f>IF(ISBLANK(G17),NA(),G17/Population!F17*10000)</f>
        <v>82.342470630117489</v>
      </c>
      <c r="O17" s="276">
        <f>IF(ISBLANK(H17),NA(),H17/Population!G17*10000)</f>
        <v>160.23412557644556</v>
      </c>
      <c r="P17" s="442">
        <f t="shared" ref="P17:P31" si="7">IF(ISBLANK(H17),"--",VLOOKUP(B17,$AA$12:$AC$30,3,FALSE))</f>
        <v>7</v>
      </c>
      <c r="Q17" s="277"/>
      <c r="R17" s="295">
        <v>12.1</v>
      </c>
      <c r="S17" s="278">
        <f t="shared" si="1"/>
        <v>125.795</v>
      </c>
      <c r="T17" s="279">
        <f t="shared" si="2"/>
        <v>34.439125576445562</v>
      </c>
      <c r="U17" s="105"/>
      <c r="W17" s="236" t="str">
        <f t="shared" si="4"/>
        <v>Hampshire</v>
      </c>
      <c r="X17" s="227">
        <v>6</v>
      </c>
      <c r="Y17" s="300">
        <f t="shared" ref="Y17:Y31" si="8">O17</f>
        <v>160.23412557644556</v>
      </c>
      <c r="Z17" s="257" t="str">
        <f t="shared" ref="Z17:Z31" si="9">B17</f>
        <v>Hampshire</v>
      </c>
      <c r="AA17" s="288" t="s">
        <v>3</v>
      </c>
      <c r="AB17" s="276">
        <v>261.62790697674421</v>
      </c>
      <c r="AC17" s="257">
        <f t="shared" si="5"/>
        <v>2</v>
      </c>
      <c r="AD17" s="428" t="str">
        <f t="shared" si="6"/>
        <v>Hampshire</v>
      </c>
      <c r="AE17" s="413">
        <f>IF(H17&gt;0,Population!G17,0)</f>
        <v>281900</v>
      </c>
      <c r="AF17" s="112">
        <v>280900</v>
      </c>
      <c r="AG17" s="27"/>
      <c r="AH17" s="27"/>
    </row>
    <row r="18" spans="1:34" ht="11.25" customHeight="1" x14ac:dyDescent="0.2">
      <c r="A18" s="56"/>
      <c r="B18" s="288" t="s">
        <v>3</v>
      </c>
      <c r="C18" s="259"/>
      <c r="D18" s="274"/>
      <c r="E18" s="274"/>
      <c r="F18" s="274"/>
      <c r="G18" s="274">
        <v>1187</v>
      </c>
      <c r="H18" s="274">
        <v>675</v>
      </c>
      <c r="I18" s="302" t="e">
        <f t="shared" si="0"/>
        <v>#DIV/0!</v>
      </c>
      <c r="J18" s="275"/>
      <c r="K18" s="276" t="e">
        <f>IF(ISBLANK(D18),NA(),D18/Population!C18*10000)</f>
        <v>#N/A</v>
      </c>
      <c r="L18" s="276" t="e">
        <f>IF(ISBLANK(E18),NA(),E18/Population!D18*10000)</f>
        <v>#N/A</v>
      </c>
      <c r="M18" s="276" t="e">
        <f>IF(ISBLANK(F18),NA(),F18/Population!E18*10000)</f>
        <v>#N/A</v>
      </c>
      <c r="N18" s="276">
        <f>IF(ISBLANK(G18),NA(),G18/Population!F18*10000)</f>
        <v>456.53846153846155</v>
      </c>
      <c r="O18" s="276">
        <f>IF(ISBLANK(H18),NA(),H18/Population!G18*10000)</f>
        <v>261.62790697674421</v>
      </c>
      <c r="P18" s="442">
        <f t="shared" si="7"/>
        <v>2</v>
      </c>
      <c r="Q18" s="277"/>
      <c r="R18" s="295">
        <v>20.8</v>
      </c>
      <c r="S18" s="278">
        <f t="shared" si="1"/>
        <v>130.58000000000001</v>
      </c>
      <c r="T18" s="279">
        <f t="shared" si="2"/>
        <v>131.0479069767442</v>
      </c>
      <c r="U18" s="105"/>
      <c r="W18" s="236" t="str">
        <f t="shared" si="4"/>
        <v>Isle of Wight</v>
      </c>
      <c r="X18" s="227">
        <v>7</v>
      </c>
      <c r="Y18" s="300">
        <f t="shared" si="8"/>
        <v>261.62790697674421</v>
      </c>
      <c r="Z18" s="257" t="str">
        <f t="shared" si="9"/>
        <v>Isle of Wight</v>
      </c>
      <c r="AA18" s="288" t="s">
        <v>14</v>
      </c>
      <c r="AB18" s="276">
        <v>155.77395577395578</v>
      </c>
      <c r="AC18" s="257">
        <f t="shared" si="5"/>
        <v>8</v>
      </c>
      <c r="AD18" s="428" t="str">
        <f t="shared" si="6"/>
        <v>Isle of Wight</v>
      </c>
      <c r="AE18" s="413">
        <f>IF(H18&gt;0,Population!G18,0)</f>
        <v>25800</v>
      </c>
      <c r="AF18" s="112">
        <v>26000</v>
      </c>
      <c r="AG18" s="27"/>
      <c r="AH18" s="27"/>
    </row>
    <row r="19" spans="1:34" ht="11.25" customHeight="1" x14ac:dyDescent="0.2">
      <c r="A19" s="56"/>
      <c r="B19" s="288" t="s">
        <v>14</v>
      </c>
      <c r="C19" s="259"/>
      <c r="D19" s="274"/>
      <c r="E19" s="274"/>
      <c r="F19" s="274">
        <v>5714</v>
      </c>
      <c r="G19" s="274">
        <v>3546</v>
      </c>
      <c r="H19" s="274">
        <v>5072</v>
      </c>
      <c r="I19" s="431" t="s">
        <v>218</v>
      </c>
      <c r="J19" s="275"/>
      <c r="K19" s="276" t="e">
        <f>IF(ISBLANK(D19),NA(),D19/Population!C19*10000)</f>
        <v>#N/A</v>
      </c>
      <c r="L19" s="276" t="e">
        <f>IF(ISBLANK(E19),NA(),E19/Population!D19*10000)</f>
        <v>#N/A</v>
      </c>
      <c r="M19" s="276">
        <f>IF(ISBLANK(F19),NA(),F19/Population!E19*10000)</f>
        <v>177.06848466067552</v>
      </c>
      <c r="N19" s="276">
        <f>IF(ISBLANK(G19),NA(),G19/Population!F19*10000)</f>
        <v>109.47823402284656</v>
      </c>
      <c r="O19" s="276">
        <f>IF(ISBLANK(H19),NA(),H19/Population!G19*10000)</f>
        <v>155.77395577395578</v>
      </c>
      <c r="P19" s="442">
        <f t="shared" si="7"/>
        <v>8</v>
      </c>
      <c r="Q19" s="277"/>
      <c r="R19" s="295">
        <v>17.8</v>
      </c>
      <c r="S19" s="278">
        <f t="shared" si="1"/>
        <v>128.93</v>
      </c>
      <c r="T19" s="279">
        <f t="shared" si="2"/>
        <v>26.84395577395577</v>
      </c>
      <c r="U19" s="105"/>
      <c r="W19" s="236" t="str">
        <f t="shared" si="4"/>
        <v>Kent</v>
      </c>
      <c r="X19" s="227">
        <v>8</v>
      </c>
      <c r="Y19" s="300">
        <f t="shared" si="8"/>
        <v>155.77395577395578</v>
      </c>
      <c r="Z19" s="257" t="str">
        <f t="shared" si="9"/>
        <v>Kent</v>
      </c>
      <c r="AA19" s="288" t="s">
        <v>4</v>
      </c>
      <c r="AB19" s="276">
        <v>207.30519480519482</v>
      </c>
      <c r="AC19" s="257">
        <f t="shared" si="5"/>
        <v>6</v>
      </c>
      <c r="AD19" s="428" t="str">
        <f t="shared" si="6"/>
        <v>Kent</v>
      </c>
      <c r="AE19" s="413">
        <f>IF(H19&gt;0,Population!G19,0)</f>
        <v>325600</v>
      </c>
      <c r="AF19" s="112">
        <v>323900</v>
      </c>
      <c r="AG19" s="27"/>
      <c r="AH19" s="27"/>
    </row>
    <row r="20" spans="1:34" ht="11.25" customHeight="1" x14ac:dyDescent="0.2">
      <c r="A20" s="56"/>
      <c r="B20" s="288" t="s">
        <v>4</v>
      </c>
      <c r="C20" s="259"/>
      <c r="D20" s="274"/>
      <c r="E20" s="274">
        <v>818.00000000000102</v>
      </c>
      <c r="F20" s="274">
        <v>1722</v>
      </c>
      <c r="G20" s="274">
        <v>3287</v>
      </c>
      <c r="H20" s="274">
        <v>1277</v>
      </c>
      <c r="I20" s="302">
        <f t="shared" si="0"/>
        <v>0.56112469437652612</v>
      </c>
      <c r="J20" s="275"/>
      <c r="K20" s="276" t="e">
        <f>IF(ISBLANK(D20),NA(),D20/Population!C20*10000)</f>
        <v>#N/A</v>
      </c>
      <c r="L20" s="276">
        <f>IF(ISBLANK(E20),NA(),E20/Population!D20*10000)</f>
        <v>139.28145751745294</v>
      </c>
      <c r="M20" s="276">
        <f>IF(ISBLANK(F20),NA(),F20/Population!E20*10000)</f>
        <v>282.29508196721309</v>
      </c>
      <c r="N20" s="276">
        <f>IF(ISBLANK(G20),NA(),G20/Population!F20*10000)</f>
        <v>539.73727422003287</v>
      </c>
      <c r="O20" s="276">
        <f>IF(ISBLANK(H20),NA(),H20/Population!G20*10000)</f>
        <v>207.30519480519482</v>
      </c>
      <c r="P20" s="442">
        <f t="shared" si="7"/>
        <v>6</v>
      </c>
      <c r="Q20" s="277"/>
      <c r="R20" s="295">
        <v>21.6</v>
      </c>
      <c r="S20" s="278">
        <f t="shared" si="1"/>
        <v>131.02000000000001</v>
      </c>
      <c r="T20" s="279">
        <f t="shared" si="2"/>
        <v>76.285194805194806</v>
      </c>
      <c r="U20" s="105"/>
      <c r="W20" s="236" t="str">
        <f t="shared" si="4"/>
        <v>Medway</v>
      </c>
      <c r="X20" s="227">
        <v>9</v>
      </c>
      <c r="Y20" s="300">
        <f t="shared" si="8"/>
        <v>207.30519480519482</v>
      </c>
      <c r="Z20" s="257" t="str">
        <f t="shared" si="9"/>
        <v>Medway</v>
      </c>
      <c r="AA20" s="288" t="s">
        <v>15</v>
      </c>
      <c r="AB20" s="276">
        <v>127.49999999999999</v>
      </c>
      <c r="AC20" s="257">
        <f t="shared" si="5"/>
        <v>10</v>
      </c>
      <c r="AD20" s="428" t="str">
        <f t="shared" si="6"/>
        <v>Medway</v>
      </c>
      <c r="AE20" s="413">
        <f>IF(H20&gt;0,Population!G20,0)</f>
        <v>61600</v>
      </c>
      <c r="AF20" s="112">
        <v>60900</v>
      </c>
      <c r="AG20" s="27"/>
      <c r="AH20" s="27"/>
    </row>
    <row r="21" spans="1:34" ht="11.25" customHeight="1" x14ac:dyDescent="0.2">
      <c r="A21" s="56"/>
      <c r="B21" s="288" t="s">
        <v>15</v>
      </c>
      <c r="C21" s="259"/>
      <c r="D21" s="274"/>
      <c r="E21" s="274">
        <v>983</v>
      </c>
      <c r="F21" s="274">
        <v>616</v>
      </c>
      <c r="G21" s="274">
        <v>961</v>
      </c>
      <c r="H21" s="274">
        <v>816</v>
      </c>
      <c r="I21" s="302">
        <f t="shared" si="0"/>
        <v>-0.16988809766022381</v>
      </c>
      <c r="J21" s="275"/>
      <c r="K21" s="276" t="e">
        <f>IF(ISBLANK(D21),NA(),D21/Population!C21*10000)</f>
        <v>#N/A</v>
      </c>
      <c r="L21" s="276">
        <f>IF(ISBLANK(E21),NA(),E21/Population!D21*10000)</f>
        <v>167.6330150068213</v>
      </c>
      <c r="M21" s="276">
        <f>IF(ISBLANK(F21),NA(),F21/Population!E21*10000)</f>
        <v>99.354838709677423</v>
      </c>
      <c r="N21" s="276">
        <f>IF(ISBLANK(G21),NA(),G21/Population!F21*10000)</f>
        <v>151.57728706624604</v>
      </c>
      <c r="O21" s="276">
        <f>IF(ISBLANK(H21),NA(),H21/Population!G21*10000)</f>
        <v>127.49999999999999</v>
      </c>
      <c r="P21" s="442">
        <f t="shared" si="7"/>
        <v>10</v>
      </c>
      <c r="Q21" s="277"/>
      <c r="R21" s="295">
        <v>20.6</v>
      </c>
      <c r="S21" s="278">
        <f t="shared" si="1"/>
        <v>130.47</v>
      </c>
      <c r="T21" s="279">
        <f t="shared" si="2"/>
        <v>-2.9700000000000131</v>
      </c>
      <c r="U21" s="105"/>
      <c r="W21" s="236" t="str">
        <f t="shared" si="4"/>
        <v>Milton Keynes</v>
      </c>
      <c r="X21" s="227">
        <v>10</v>
      </c>
      <c r="Y21" s="300">
        <f t="shared" si="8"/>
        <v>127.49999999999999</v>
      </c>
      <c r="Z21" s="257" t="str">
        <f t="shared" si="9"/>
        <v>Milton Keynes</v>
      </c>
      <c r="AA21" s="288" t="s">
        <v>16</v>
      </c>
      <c r="AB21" s="276">
        <v>95.866001425516743</v>
      </c>
      <c r="AC21" s="257">
        <f t="shared" si="5"/>
        <v>15</v>
      </c>
      <c r="AD21" s="428" t="str">
        <f t="shared" si="6"/>
        <v>Milton Keynes</v>
      </c>
      <c r="AE21" s="413">
        <f>IF(H21&gt;0,Population!G21,0)</f>
        <v>64000</v>
      </c>
      <c r="AF21" s="112">
        <v>63400</v>
      </c>
      <c r="AG21" s="27"/>
      <c r="AH21" s="27"/>
    </row>
    <row r="22" spans="1:34" ht="11.25" customHeight="1" x14ac:dyDescent="0.2">
      <c r="A22" s="56"/>
      <c r="B22" s="288" t="s">
        <v>16</v>
      </c>
      <c r="C22" s="259"/>
      <c r="D22" s="274"/>
      <c r="E22" s="274">
        <v>1303</v>
      </c>
      <c r="F22" s="274">
        <v>1530</v>
      </c>
      <c r="G22" s="274">
        <v>1659</v>
      </c>
      <c r="H22" s="274">
        <v>1345</v>
      </c>
      <c r="I22" s="302">
        <f t="shared" si="0"/>
        <v>3.2233307751343053E-2</v>
      </c>
      <c r="J22" s="275"/>
      <c r="K22" s="276" t="e">
        <f>IF(ISBLANK(D22),NA(),D22/Population!C22*10000)</f>
        <v>#N/A</v>
      </c>
      <c r="L22" s="276">
        <f>IF(ISBLANK(E22),NA(),E22/Population!D22*10000)</f>
        <v>94.079422382671481</v>
      </c>
      <c r="M22" s="276">
        <f>IF(ISBLANK(F22),NA(),F22/Population!E22*10000)</f>
        <v>110.8695652173913</v>
      </c>
      <c r="N22" s="276">
        <f>IF(ISBLANK(G22),NA(),G22/Population!F22*10000)</f>
        <v>119.18103448275862</v>
      </c>
      <c r="O22" s="276">
        <f>IF(ISBLANK(H22),NA(),H22/Population!G22*10000)</f>
        <v>95.866001425516743</v>
      </c>
      <c r="P22" s="442">
        <f t="shared" si="7"/>
        <v>15</v>
      </c>
      <c r="Q22" s="277"/>
      <c r="R22" s="295">
        <v>12.2</v>
      </c>
      <c r="S22" s="278">
        <f t="shared" si="1"/>
        <v>125.85</v>
      </c>
      <c r="T22" s="279">
        <f t="shared" si="2"/>
        <v>-29.983998574483252</v>
      </c>
      <c r="U22" s="105"/>
      <c r="W22" s="236" t="str">
        <f t="shared" si="4"/>
        <v>Oxfordshire</v>
      </c>
      <c r="X22" s="227">
        <v>11</v>
      </c>
      <c r="Y22" s="300">
        <f t="shared" si="8"/>
        <v>95.866001425516743</v>
      </c>
      <c r="Z22" s="257" t="str">
        <f t="shared" si="9"/>
        <v>Oxfordshire</v>
      </c>
      <c r="AA22" s="288" t="s">
        <v>17</v>
      </c>
      <c r="AB22" s="276">
        <v>102.58215962441315</v>
      </c>
      <c r="AC22" s="257">
        <f t="shared" si="5"/>
        <v>13</v>
      </c>
      <c r="AD22" s="428" t="str">
        <f t="shared" si="6"/>
        <v>Oxfordshire</v>
      </c>
      <c r="AE22" s="413">
        <f>IF(H22&gt;0,Population!G22,0)</f>
        <v>140300</v>
      </c>
      <c r="AF22" s="112">
        <v>139200</v>
      </c>
      <c r="AG22" s="27"/>
      <c r="AH22" s="27"/>
    </row>
    <row r="23" spans="1:34" ht="11.25" customHeight="1" x14ac:dyDescent="0.2">
      <c r="A23" s="56"/>
      <c r="B23" s="288" t="s">
        <v>17</v>
      </c>
      <c r="C23" s="259"/>
      <c r="D23" s="274"/>
      <c r="E23" s="274">
        <v>830</v>
      </c>
      <c r="F23" s="274">
        <v>664</v>
      </c>
      <c r="G23" s="274">
        <v>417</v>
      </c>
      <c r="H23" s="274">
        <v>437</v>
      </c>
      <c r="I23" s="302">
        <f t="shared" si="0"/>
        <v>-0.47349397590361447</v>
      </c>
      <c r="J23" s="275"/>
      <c r="K23" s="276" t="e">
        <f>IF(ISBLANK(D23),NA(),D23/Population!C23*10000)</f>
        <v>#N/A</v>
      </c>
      <c r="L23" s="276">
        <f>IF(ISBLANK(E23),NA(),E23/Population!D23*10000)</f>
        <v>215.30479896238651</v>
      </c>
      <c r="M23" s="276">
        <f>IF(ISBLANK(F23),NA(),F23/Population!E23*10000)</f>
        <v>156.23529411764707</v>
      </c>
      <c r="N23" s="276">
        <f>IF(ISBLANK(G23),NA(),G23/Population!F23*10000)</f>
        <v>98.581560283687949</v>
      </c>
      <c r="O23" s="276">
        <f>IF(ISBLANK(H23),NA(),H23/Population!G23*10000)</f>
        <v>102.58215962441315</v>
      </c>
      <c r="P23" s="442">
        <f t="shared" si="7"/>
        <v>13</v>
      </c>
      <c r="Q23" s="277"/>
      <c r="R23" s="295">
        <v>26.5</v>
      </c>
      <c r="S23" s="278">
        <f t="shared" si="1"/>
        <v>133.715</v>
      </c>
      <c r="T23" s="279">
        <f t="shared" si="2"/>
        <v>-31.132840375586852</v>
      </c>
      <c r="U23" s="105"/>
      <c r="W23" s="236" t="str">
        <f t="shared" si="4"/>
        <v>Portsmouth</v>
      </c>
      <c r="X23" s="227">
        <v>12</v>
      </c>
      <c r="Y23" s="300">
        <f t="shared" si="8"/>
        <v>102.58215962441315</v>
      </c>
      <c r="Z23" s="257" t="str">
        <f t="shared" si="9"/>
        <v>Portsmouth</v>
      </c>
      <c r="AA23" s="288" t="s">
        <v>5</v>
      </c>
      <c r="AB23" s="276">
        <v>90.489913544668582</v>
      </c>
      <c r="AC23" s="257">
        <f t="shared" si="5"/>
        <v>16</v>
      </c>
      <c r="AD23" s="428" t="str">
        <f t="shared" si="6"/>
        <v>Portsmouth</v>
      </c>
      <c r="AE23" s="413">
        <f>IF(H23&gt;0,Population!G23,0)</f>
        <v>42600</v>
      </c>
      <c r="AF23" s="112">
        <v>42300</v>
      </c>
      <c r="AG23" s="27"/>
      <c r="AH23" s="27"/>
    </row>
    <row r="24" spans="1:34" ht="11.25" customHeight="1" x14ac:dyDescent="0.2">
      <c r="A24" s="56"/>
      <c r="B24" s="288" t="s">
        <v>5</v>
      </c>
      <c r="C24" s="259"/>
      <c r="D24" s="274"/>
      <c r="E24" s="274">
        <v>603</v>
      </c>
      <c r="F24" s="274">
        <v>673</v>
      </c>
      <c r="G24" s="274">
        <v>319</v>
      </c>
      <c r="H24" s="274">
        <v>314</v>
      </c>
      <c r="I24" s="302">
        <f t="shared" si="0"/>
        <v>-0.4792703150912106</v>
      </c>
      <c r="J24" s="275"/>
      <c r="K24" s="276" t="e">
        <f>IF(ISBLANK(D24),NA(),D24/Population!C24*10000)</f>
        <v>#N/A</v>
      </c>
      <c r="L24" s="276">
        <f>IF(ISBLANK(E24),NA(),E24/Population!D24*10000)</f>
        <v>195.33527696793004</v>
      </c>
      <c r="M24" s="276">
        <f>IF(ISBLANK(F24),NA(),F24/Population!E24*10000)</f>
        <v>201.49700598802397</v>
      </c>
      <c r="N24" s="276">
        <f>IF(ISBLANK(G24),NA(),G24/Population!F24*10000)</f>
        <v>93.823529411764696</v>
      </c>
      <c r="O24" s="276">
        <f>IF(ISBLANK(H24),NA(),H24/Population!G24*10000)</f>
        <v>90.489913544668582</v>
      </c>
      <c r="P24" s="442">
        <f t="shared" si="7"/>
        <v>16</v>
      </c>
      <c r="Q24" s="277"/>
      <c r="R24" s="295">
        <v>23.2</v>
      </c>
      <c r="S24" s="278">
        <f t="shared" si="1"/>
        <v>131.9</v>
      </c>
      <c r="T24" s="279">
        <f t="shared" si="2"/>
        <v>-41.410086455331424</v>
      </c>
      <c r="U24" s="105"/>
      <c r="W24" s="236" t="str">
        <f t="shared" si="4"/>
        <v>Reading</v>
      </c>
      <c r="X24" s="227">
        <v>13</v>
      </c>
      <c r="Y24" s="300">
        <f t="shared" si="8"/>
        <v>90.489913544668582</v>
      </c>
      <c r="Z24" s="257" t="str">
        <f t="shared" si="9"/>
        <v>Reading</v>
      </c>
      <c r="AA24" s="288" t="s">
        <v>18</v>
      </c>
      <c r="AB24" s="276">
        <v>121.85089974293059</v>
      </c>
      <c r="AC24" s="257">
        <f t="shared" si="5"/>
        <v>11</v>
      </c>
      <c r="AD24" s="428" t="str">
        <f t="shared" si="6"/>
        <v>Reading</v>
      </c>
      <c r="AE24" s="413">
        <f>IF(H24&gt;0,Population!G24,0)</f>
        <v>34700</v>
      </c>
      <c r="AF24" s="112">
        <v>34000</v>
      </c>
      <c r="AG24" s="27"/>
      <c r="AH24" s="27"/>
    </row>
    <row r="25" spans="1:34" ht="11.25" customHeight="1" x14ac:dyDescent="0.2">
      <c r="A25" s="56"/>
      <c r="B25" s="288" t="s">
        <v>18</v>
      </c>
      <c r="C25" s="259"/>
      <c r="D25" s="274">
        <v>650</v>
      </c>
      <c r="E25" s="274">
        <v>420</v>
      </c>
      <c r="F25" s="274">
        <v>393</v>
      </c>
      <c r="G25" s="274">
        <v>311</v>
      </c>
      <c r="H25" s="274">
        <v>474</v>
      </c>
      <c r="I25" s="302">
        <f t="shared" si="0"/>
        <v>0.12857142857142856</v>
      </c>
      <c r="J25" s="275"/>
      <c r="K25" s="276">
        <f>IF(ISBLANK(D25),NA(),D25/Population!C25*10000)</f>
        <v>211.17608836907081</v>
      </c>
      <c r="L25" s="276">
        <f>IF(ISBLANK(E25),NA(),E25/Population!D25*10000)</f>
        <v>132.3668452568547</v>
      </c>
      <c r="M25" s="276">
        <f>IF(ISBLANK(F25),NA(),F25/Population!E25*10000)</f>
        <v>105.08021390374331</v>
      </c>
      <c r="N25" s="276">
        <f>IF(ISBLANK(G25),NA(),G25/Population!F25*10000)</f>
        <v>81.84210526315789</v>
      </c>
      <c r="O25" s="276">
        <f>IF(ISBLANK(H25),NA(),H25/Population!G25*10000)</f>
        <v>121.85089974293059</v>
      </c>
      <c r="P25" s="442">
        <f t="shared" si="7"/>
        <v>11</v>
      </c>
      <c r="Q25" s="277"/>
      <c r="R25" s="295">
        <v>26.7</v>
      </c>
      <c r="S25" s="278">
        <f t="shared" si="1"/>
        <v>133.82499999999999</v>
      </c>
      <c r="T25" s="279">
        <f t="shared" si="2"/>
        <v>-11.974100257069395</v>
      </c>
      <c r="U25" s="105"/>
      <c r="W25" s="236" t="str">
        <f t="shared" si="4"/>
        <v>Slough</v>
      </c>
      <c r="X25" s="227">
        <v>14</v>
      </c>
      <c r="Y25" s="300">
        <f t="shared" si="8"/>
        <v>121.85089974293059</v>
      </c>
      <c r="Z25" s="257" t="str">
        <f t="shared" si="9"/>
        <v>Slough</v>
      </c>
      <c r="AA25" s="288" t="s">
        <v>19</v>
      </c>
      <c r="AB25" s="276">
        <v>235.0210970464135</v>
      </c>
      <c r="AC25" s="257">
        <f t="shared" si="5"/>
        <v>3</v>
      </c>
      <c r="AD25" s="428" t="str">
        <f t="shared" si="6"/>
        <v>Slough</v>
      </c>
      <c r="AE25" s="413">
        <f>IF(H25&gt;0,Population!G25,0)</f>
        <v>38900</v>
      </c>
      <c r="AF25" s="112">
        <v>38000</v>
      </c>
      <c r="AG25" s="27"/>
      <c r="AH25" s="27"/>
    </row>
    <row r="26" spans="1:34" ht="11.25" customHeight="1" x14ac:dyDescent="0.2">
      <c r="A26" s="56"/>
      <c r="B26" s="288" t="s">
        <v>19</v>
      </c>
      <c r="C26" s="259"/>
      <c r="D26" s="274"/>
      <c r="E26" s="274">
        <v>939.99999999999829</v>
      </c>
      <c r="F26" s="274">
        <v>1075</v>
      </c>
      <c r="G26" s="274">
        <v>1168</v>
      </c>
      <c r="H26" s="274">
        <v>1114</v>
      </c>
      <c r="I26" s="302">
        <f t="shared" si="0"/>
        <v>0.18510638297872556</v>
      </c>
      <c r="J26" s="275"/>
      <c r="K26" s="276" t="e">
        <f>IF(ISBLANK(D26),NA(),D26/Population!C26*10000)</f>
        <v>#N/A</v>
      </c>
      <c r="L26" s="276">
        <f>IF(ISBLANK(E26),NA(),E26/Population!D26*10000)</f>
        <v>216.9898430286238</v>
      </c>
      <c r="M26" s="276">
        <f>IF(ISBLANK(F26),NA(),F26/Population!E26*10000)</f>
        <v>232.68398268398269</v>
      </c>
      <c r="N26" s="276">
        <f>IF(ISBLANK(G26),NA(),G26/Population!F26*10000)</f>
        <v>251.18279569892474</v>
      </c>
      <c r="O26" s="276">
        <f>IF(ISBLANK(H26),NA(),H26/Population!G26*10000)</f>
        <v>235.0210970464135</v>
      </c>
      <c r="P26" s="442">
        <f t="shared" si="7"/>
        <v>3</v>
      </c>
      <c r="Q26" s="277"/>
      <c r="R26" s="295">
        <v>28.9</v>
      </c>
      <c r="S26" s="278">
        <f t="shared" si="1"/>
        <v>135.035</v>
      </c>
      <c r="T26" s="279">
        <f t="shared" si="2"/>
        <v>99.986097046413505</v>
      </c>
      <c r="U26" s="105"/>
      <c r="W26" s="236" t="str">
        <f t="shared" si="4"/>
        <v>Southampton</v>
      </c>
      <c r="X26" s="227">
        <v>15</v>
      </c>
      <c r="Y26" s="300">
        <f t="shared" si="8"/>
        <v>235.0210970464135</v>
      </c>
      <c r="Z26" s="257" t="str">
        <f t="shared" si="9"/>
        <v>Southampton</v>
      </c>
      <c r="AA26" s="288" t="s">
        <v>10</v>
      </c>
      <c r="AB26" s="276">
        <v>153.61111111111111</v>
      </c>
      <c r="AC26" s="257">
        <f t="shared" si="5"/>
        <v>9</v>
      </c>
      <c r="AD26" s="428" t="str">
        <f t="shared" si="6"/>
        <v>Southampton</v>
      </c>
      <c r="AE26" s="413">
        <f>IF(H26&gt;0,Population!G26,0)</f>
        <v>47400</v>
      </c>
      <c r="AF26" s="112">
        <v>46500</v>
      </c>
      <c r="AG26" s="27"/>
      <c r="AH26" s="27"/>
    </row>
    <row r="27" spans="1:34" ht="11.25" customHeight="1" x14ac:dyDescent="0.2">
      <c r="A27" s="56"/>
      <c r="B27" s="288" t="s">
        <v>10</v>
      </c>
      <c r="C27" s="259"/>
      <c r="D27" s="274"/>
      <c r="E27" s="274">
        <v>1982</v>
      </c>
      <c r="F27" s="274">
        <v>3286</v>
      </c>
      <c r="G27" s="274">
        <v>3883</v>
      </c>
      <c r="H27" s="274">
        <v>3871</v>
      </c>
      <c r="I27" s="302">
        <f t="shared" si="0"/>
        <v>0.95307769929364283</v>
      </c>
      <c r="J27" s="275"/>
      <c r="K27" s="276" t="e">
        <f>IF(ISBLANK(D27),NA(),D27/Population!C27*10000)</f>
        <v>#N/A</v>
      </c>
      <c r="L27" s="276">
        <f>IF(ISBLANK(E27),NA(),E27/Population!D27*10000)</f>
        <v>80.539639969117005</v>
      </c>
      <c r="M27" s="276">
        <f>IF(ISBLANK(F27),NA(),F27/Population!E27*10000)</f>
        <v>133.03643724696354</v>
      </c>
      <c r="N27" s="276">
        <f>IF(ISBLANK(G27),NA(),G27/Population!F27*10000)</f>
        <v>155.56891025641025</v>
      </c>
      <c r="O27" s="276">
        <f>IF(ISBLANK(H27),NA(),H27/Population!G27*10000)</f>
        <v>153.61111111111111</v>
      </c>
      <c r="P27" s="442">
        <f t="shared" si="7"/>
        <v>9</v>
      </c>
      <c r="Q27" s="277"/>
      <c r="R27" s="295">
        <v>10</v>
      </c>
      <c r="S27" s="278">
        <f t="shared" si="1"/>
        <v>124.64</v>
      </c>
      <c r="T27" s="279">
        <f t="shared" si="2"/>
        <v>28.971111111111114</v>
      </c>
      <c r="U27" s="105"/>
      <c r="W27" s="236" t="str">
        <f t="shared" si="4"/>
        <v>Surrey</v>
      </c>
      <c r="X27" s="227">
        <v>16</v>
      </c>
      <c r="Y27" s="300">
        <f t="shared" si="8"/>
        <v>153.61111111111111</v>
      </c>
      <c r="Z27" s="257" t="str">
        <f t="shared" si="9"/>
        <v>Surrey</v>
      </c>
      <c r="AA27" s="288" t="s">
        <v>20</v>
      </c>
      <c r="AB27" s="276">
        <v>77.310924369747895</v>
      </c>
      <c r="AC27" s="257">
        <f t="shared" si="5"/>
        <v>18</v>
      </c>
      <c r="AD27" s="428" t="str">
        <f t="shared" si="6"/>
        <v>Surrey</v>
      </c>
      <c r="AE27" s="413">
        <f>IF(H27&gt;0,Population!G27,0)</f>
        <v>252000</v>
      </c>
      <c r="AF27" s="112">
        <v>249600</v>
      </c>
      <c r="AG27" s="27"/>
      <c r="AH27" s="27"/>
    </row>
    <row r="28" spans="1:34" ht="11.25" customHeight="1" x14ac:dyDescent="0.2">
      <c r="A28" s="56"/>
      <c r="B28" s="288" t="s">
        <v>20</v>
      </c>
      <c r="C28" s="259"/>
      <c r="D28" s="274"/>
      <c r="E28" s="274">
        <v>257</v>
      </c>
      <c r="F28" s="274">
        <v>186</v>
      </c>
      <c r="G28" s="274">
        <v>191</v>
      </c>
      <c r="H28" s="274">
        <v>276</v>
      </c>
      <c r="I28" s="302">
        <f t="shared" si="0"/>
        <v>7.3929961089494164E-2</v>
      </c>
      <c r="J28" s="275"/>
      <c r="K28" s="276" t="e">
        <f>IF(ISBLANK(D28),NA(),D28/Population!C28*10000)</f>
        <v>#N/A</v>
      </c>
      <c r="L28" s="276">
        <f>IF(ISBLANK(E28),NA(),E28/Population!D28*10000)</f>
        <v>69.951007076755573</v>
      </c>
      <c r="M28" s="276">
        <f>IF(ISBLANK(F28),NA(),F28/Population!E28*10000)</f>
        <v>52.542372881355938</v>
      </c>
      <c r="N28" s="276">
        <f>IF(ISBLANK(G28),NA(),G28/Population!F28*10000)</f>
        <v>53.203342618384404</v>
      </c>
      <c r="O28" s="276">
        <f>IF(ISBLANK(H28),NA(),H28/Population!G28*10000)</f>
        <v>77.310924369747895</v>
      </c>
      <c r="P28" s="442">
        <f t="shared" si="7"/>
        <v>18</v>
      </c>
      <c r="Q28" s="277"/>
      <c r="R28" s="295">
        <v>10.4</v>
      </c>
      <c r="S28" s="278">
        <f t="shared" si="1"/>
        <v>124.86</v>
      </c>
      <c r="T28" s="279">
        <f t="shared" si="2"/>
        <v>-47.549075630252105</v>
      </c>
      <c r="U28" s="105"/>
      <c r="W28" s="236" t="str">
        <f t="shared" si="4"/>
        <v>West Berkshire</v>
      </c>
      <c r="X28" s="227">
        <v>17</v>
      </c>
      <c r="Y28" s="300">
        <f t="shared" si="8"/>
        <v>77.310924369747895</v>
      </c>
      <c r="Z28" s="257" t="str">
        <f t="shared" si="9"/>
        <v>West Berkshire</v>
      </c>
      <c r="AA28" s="288" t="s">
        <v>8</v>
      </c>
      <c r="AB28" s="276">
        <v>95.928143712574851</v>
      </c>
      <c r="AC28" s="257">
        <f t="shared" si="5"/>
        <v>14</v>
      </c>
      <c r="AD28" s="428" t="str">
        <f t="shared" si="6"/>
        <v>West Berkshire</v>
      </c>
      <c r="AE28" s="413">
        <f>IF(H28&gt;0,Population!G28,0)</f>
        <v>35700</v>
      </c>
      <c r="AF28" s="112">
        <v>35900</v>
      </c>
      <c r="AG28" s="27"/>
      <c r="AH28" s="27"/>
    </row>
    <row r="29" spans="1:34" ht="11.25" customHeight="1" x14ac:dyDescent="0.2">
      <c r="A29" s="56"/>
      <c r="B29" s="288" t="s">
        <v>8</v>
      </c>
      <c r="C29" s="259"/>
      <c r="D29" s="274"/>
      <c r="E29" s="274">
        <v>1334</v>
      </c>
      <c r="F29" s="274">
        <v>2289</v>
      </c>
      <c r="G29" s="274">
        <v>1978</v>
      </c>
      <c r="H29" s="274">
        <v>1602</v>
      </c>
      <c r="I29" s="302">
        <f t="shared" si="0"/>
        <v>0.20089955022488756</v>
      </c>
      <c r="J29" s="275"/>
      <c r="K29" s="276" t="e">
        <f>IF(ISBLANK(D29),NA(),D29/Population!C29*10000)</f>
        <v>#N/A</v>
      </c>
      <c r="L29" s="276">
        <f>IF(ISBLANK(E29),NA(),E29/Population!D29*10000)</f>
        <v>80.765272143851803</v>
      </c>
      <c r="M29" s="276">
        <f>IF(ISBLANK(F29),NA(),F29/Population!E29*10000)</f>
        <v>139.23357664233578</v>
      </c>
      <c r="N29" s="276">
        <f>IF(ISBLANK(G29),NA(),G29/Population!F29*10000)</f>
        <v>119.44444444444446</v>
      </c>
      <c r="O29" s="276">
        <f>IF(ISBLANK(H29),NA(),H29/Population!G29*10000)</f>
        <v>95.928143712574851</v>
      </c>
      <c r="P29" s="442">
        <f t="shared" si="7"/>
        <v>14</v>
      </c>
      <c r="Q29" s="277"/>
      <c r="R29" s="295">
        <v>13.2</v>
      </c>
      <c r="S29" s="278">
        <f t="shared" si="1"/>
        <v>126.4</v>
      </c>
      <c r="T29" s="279">
        <f t="shared" si="2"/>
        <v>-30.471856287425155</v>
      </c>
      <c r="U29" s="105"/>
      <c r="W29" s="236" t="str">
        <f t="shared" si="4"/>
        <v>West Sussex</v>
      </c>
      <c r="X29" s="227">
        <v>18</v>
      </c>
      <c r="Y29" s="300">
        <f t="shared" si="8"/>
        <v>95.928143712574851</v>
      </c>
      <c r="Z29" s="257" t="str">
        <f t="shared" si="9"/>
        <v>West Sussex</v>
      </c>
      <c r="AA29" s="288" t="s">
        <v>83</v>
      </c>
      <c r="AB29" s="276">
        <v>61.861861861861861</v>
      </c>
      <c r="AC29" s="257">
        <f t="shared" si="5"/>
        <v>19</v>
      </c>
      <c r="AD29" s="428" t="str">
        <f t="shared" si="6"/>
        <v>West Sussex</v>
      </c>
      <c r="AE29" s="413">
        <f>IF(H29&gt;0,Population!G29,0)</f>
        <v>167000</v>
      </c>
      <c r="AF29" s="112">
        <v>165600</v>
      </c>
      <c r="AG29" s="27"/>
      <c r="AH29" s="27"/>
    </row>
    <row r="30" spans="1:34" ht="11.25" customHeight="1" x14ac:dyDescent="0.2">
      <c r="A30" s="56"/>
      <c r="B30" s="288" t="s">
        <v>83</v>
      </c>
      <c r="C30" s="259"/>
      <c r="D30" s="274"/>
      <c r="E30" s="274">
        <v>162</v>
      </c>
      <c r="F30" s="274">
        <v>124</v>
      </c>
      <c r="G30" s="274">
        <v>186</v>
      </c>
      <c r="H30" s="274">
        <v>206</v>
      </c>
      <c r="I30" s="302">
        <f t="shared" si="0"/>
        <v>0.27160493827160492</v>
      </c>
      <c r="J30" s="275"/>
      <c r="K30" s="276" t="e">
        <f>IF(ISBLANK(D30),NA(),D30/Population!C30*10000)</f>
        <v>#N/A</v>
      </c>
      <c r="L30" s="276">
        <f>IF(ISBLANK(E30),NA(),E30/Population!D30*10000)</f>
        <v>47.675103001765748</v>
      </c>
      <c r="M30" s="276">
        <f>IF(ISBLANK(F30),NA(),F30/Population!E30*10000)</f>
        <v>38.036809815950917</v>
      </c>
      <c r="N30" s="276">
        <f>IF(ISBLANK(G30),NA(),G30/Population!F30*10000)</f>
        <v>56.193353474320247</v>
      </c>
      <c r="O30" s="276">
        <f>IF(ISBLANK(H30),NA(),H30/Population!G30*10000)</f>
        <v>61.861861861861861</v>
      </c>
      <c r="P30" s="442">
        <f t="shared" si="7"/>
        <v>19</v>
      </c>
      <c r="Q30" s="277"/>
      <c r="R30" s="295">
        <v>9.1</v>
      </c>
      <c r="S30" s="278">
        <f t="shared" si="1"/>
        <v>124.145</v>
      </c>
      <c r="T30" s="279">
        <f t="shared" si="2"/>
        <v>-62.283138138138135</v>
      </c>
      <c r="U30" s="105"/>
      <c r="W30" s="236" t="str">
        <f t="shared" si="4"/>
        <v>Windsor &amp; Maidenhead</v>
      </c>
      <c r="X30" s="227">
        <v>19</v>
      </c>
      <c r="Y30" s="300">
        <f t="shared" si="8"/>
        <v>61.861861861861861</v>
      </c>
      <c r="Z30" s="257" t="str">
        <f t="shared" si="9"/>
        <v>Windsor &amp; Maidenhead</v>
      </c>
      <c r="AA30" s="288" t="s">
        <v>21</v>
      </c>
      <c r="AB30" s="276">
        <v>105.24861878453039</v>
      </c>
      <c r="AC30" s="257">
        <f t="shared" si="5"/>
        <v>12</v>
      </c>
      <c r="AD30" s="428" t="str">
        <f t="shared" si="6"/>
        <v>Windsor &amp; Maidenhead</v>
      </c>
      <c r="AE30" s="413">
        <f>IF(H30&gt;0,Population!G30,0)</f>
        <v>33300</v>
      </c>
      <c r="AF30" s="112">
        <v>33100</v>
      </c>
      <c r="AG30" s="27"/>
      <c r="AH30" s="27"/>
    </row>
    <row r="31" spans="1:34" ht="11.25" customHeight="1" x14ac:dyDescent="0.2">
      <c r="A31" s="56"/>
      <c r="B31" s="288" t="s">
        <v>21</v>
      </c>
      <c r="C31" s="259"/>
      <c r="D31" s="274"/>
      <c r="E31" s="274">
        <v>253</v>
      </c>
      <c r="F31" s="274">
        <v>241</v>
      </c>
      <c r="G31" s="274">
        <v>262</v>
      </c>
      <c r="H31" s="274">
        <v>381</v>
      </c>
      <c r="I31" s="302">
        <f t="shared" si="0"/>
        <v>0.50592885375494068</v>
      </c>
      <c r="J31" s="275"/>
      <c r="K31" s="276" t="e">
        <f>IF(ISBLANK(D31),NA(),D31/Population!C31*10000)</f>
        <v>#N/A</v>
      </c>
      <c r="L31" s="276">
        <f>IF(ISBLANK(E31),NA(),E31/Population!D31*10000)</f>
        <v>69.966814159292042</v>
      </c>
      <c r="M31" s="276">
        <f>IF(ISBLANK(F31),NA(),F31/Population!E31*10000)</f>
        <v>67.696629213483149</v>
      </c>
      <c r="N31" s="276">
        <f>IF(ISBLANK(G31),NA(),G31/Population!F31*10000)</f>
        <v>73.184357541899445</v>
      </c>
      <c r="O31" s="276">
        <f>IF(ISBLANK(H31),NA(),H31/Population!G31*10000)</f>
        <v>105.24861878453039</v>
      </c>
      <c r="P31" s="442">
        <f t="shared" si="7"/>
        <v>12</v>
      </c>
      <c r="Q31" s="277"/>
      <c r="R31" s="295">
        <v>6.6</v>
      </c>
      <c r="S31" s="278">
        <f t="shared" si="1"/>
        <v>122.77</v>
      </c>
      <c r="T31" s="279">
        <f t="shared" si="2"/>
        <v>-17.521381215469603</v>
      </c>
      <c r="U31" s="105"/>
      <c r="W31" s="236" t="str">
        <f t="shared" si="4"/>
        <v>Wokingham</v>
      </c>
      <c r="X31" s="227">
        <v>20</v>
      </c>
      <c r="Y31" s="300">
        <f t="shared" si="8"/>
        <v>105.24861878453039</v>
      </c>
      <c r="Z31" s="257" t="str">
        <f t="shared" si="9"/>
        <v>Wokingham</v>
      </c>
      <c r="AA31" s="300"/>
      <c r="AB31" s="300"/>
      <c r="AC31" s="300"/>
      <c r="AD31" s="428" t="str">
        <f t="shared" si="6"/>
        <v>Wokingham</v>
      </c>
      <c r="AE31" s="413">
        <f>IF(H31&gt;0,Population!G31,0)</f>
        <v>36200</v>
      </c>
      <c r="AF31" s="112">
        <v>35800</v>
      </c>
      <c r="AG31" s="27"/>
      <c r="AH31" s="27"/>
    </row>
    <row r="32" spans="1:34" ht="11.25" customHeight="1" x14ac:dyDescent="0.2">
      <c r="A32" s="56"/>
      <c r="B32" s="289" t="s">
        <v>119</v>
      </c>
      <c r="C32" s="259"/>
      <c r="D32" s="280"/>
      <c r="E32" s="280">
        <v>14347</v>
      </c>
      <c r="F32" s="280">
        <v>32585</v>
      </c>
      <c r="G32" s="280">
        <v>28910</v>
      </c>
      <c r="H32" s="280">
        <f>SUM(H12:H15,H17:H31)</f>
        <v>28827</v>
      </c>
      <c r="I32" s="286">
        <f t="shared" si="0"/>
        <v>1.009270230710253</v>
      </c>
      <c r="J32" s="275"/>
      <c r="K32" s="281" t="e">
        <f>IF(ISBLANK(D32),NA(),D32/Population!C32*10000)</f>
        <v>#N/A</v>
      </c>
      <c r="L32" s="281">
        <f>IF(ISBLANK(E32),NA(),E32/Population!D32*10000)</f>
        <v>78.557739692273998</v>
      </c>
      <c r="M32" s="281">
        <f>IF(ISBLANK(F32),NA(),F32/Population!E32*10000)</f>
        <v>175.11285468615648</v>
      </c>
      <c r="N32" s="281">
        <f>IF(ISBLANK(G32),NA(),G32/Population!F32*10000)</f>
        <v>154.38427854320199</v>
      </c>
      <c r="O32" s="281">
        <f>IF(ISBLANK(H32),NA(),H32/AE32*10000)</f>
        <v>152.76629570747218</v>
      </c>
      <c r="P32" s="292" t="s">
        <v>140</v>
      </c>
      <c r="Q32" s="277"/>
      <c r="R32" s="296">
        <v>15.1</v>
      </c>
      <c r="S32" s="282">
        <f t="shared" si="1"/>
        <v>127.44499999999999</v>
      </c>
      <c r="T32" s="283">
        <f t="shared" si="2"/>
        <v>25.321295707472188</v>
      </c>
      <c r="U32" s="105"/>
      <c r="W32" s="236" t="str">
        <f t="shared" si="4"/>
        <v>South East</v>
      </c>
      <c r="X32" s="231"/>
      <c r="Y32" s="231"/>
      <c r="Z32" s="231"/>
      <c r="AA32" s="300"/>
      <c r="AB32" s="300"/>
      <c r="AC32" s="300"/>
      <c r="AD32" s="428" t="str">
        <f t="shared" si="6"/>
        <v>South East</v>
      </c>
      <c r="AE32" s="413">
        <f>SUM(AE12:AE15,AE17:AE31)</f>
        <v>1887000</v>
      </c>
      <c r="AF32" s="27"/>
      <c r="AG32" s="27"/>
      <c r="AH32" s="27"/>
    </row>
    <row r="33" spans="1:34" ht="11.25" customHeight="1" x14ac:dyDescent="0.2">
      <c r="A33" s="40"/>
      <c r="B33" s="290" t="s">
        <v>101</v>
      </c>
      <c r="C33" s="259"/>
      <c r="D33" s="284"/>
      <c r="E33" s="284">
        <v>157400</v>
      </c>
      <c r="F33" s="284">
        <v>157700</v>
      </c>
      <c r="G33" s="284">
        <v>147700</v>
      </c>
      <c r="H33" s="284">
        <v>154000</v>
      </c>
      <c r="I33" s="287">
        <f t="shared" si="0"/>
        <v>-2.1601016518424398E-2</v>
      </c>
      <c r="J33" s="275"/>
      <c r="K33" s="285" t="e">
        <f>IF(ISBLANK(D33),NA(),D33/Population!C33*10000)</f>
        <v>#N/A</v>
      </c>
      <c r="L33" s="285">
        <f>IF(ISBLANK(E33),NA(),E33/Population!D33*10000)</f>
        <v>142.50276133050863</v>
      </c>
      <c r="M33" s="285">
        <f>IF(ISBLANK(F33),NA(),F33/Population!E33*10000)</f>
        <v>139.05544582392778</v>
      </c>
      <c r="N33" s="285">
        <f>IF(ISBLANK(G33),NA(),G33/Population!F33*10000)</f>
        <v>129.5898223294582</v>
      </c>
      <c r="O33" s="285">
        <f>IF(ISBLANK(H33),NA(),H33/Population!G33*10000)</f>
        <v>134.15919643868315</v>
      </c>
      <c r="P33" s="293" t="s">
        <v>140</v>
      </c>
      <c r="Q33" s="277"/>
      <c r="R33" s="297">
        <v>21.8</v>
      </c>
      <c r="S33" s="263" t="s">
        <v>140</v>
      </c>
      <c r="T33" s="264" t="s">
        <v>140</v>
      </c>
      <c r="U33" s="105"/>
      <c r="W33" s="231"/>
      <c r="X33" s="231"/>
      <c r="Y33" s="231"/>
      <c r="Z33" s="231"/>
      <c r="AA33" s="231"/>
      <c r="AB33" s="231"/>
      <c r="AC33" s="231"/>
      <c r="AD33" s="231"/>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K35" s="98"/>
      <c r="L35" s="90"/>
      <c r="M35" s="90"/>
      <c r="N35" s="90"/>
      <c r="O35" s="90"/>
      <c r="P35" s="90"/>
      <c r="Q35" s="90"/>
      <c r="R35" s="90"/>
      <c r="S35" s="90"/>
      <c r="T35" s="90"/>
      <c r="U35" s="105"/>
      <c r="W35" s="230"/>
      <c r="X35" s="230"/>
      <c r="Y35" s="231"/>
      <c r="Z35" s="231"/>
      <c r="AA35" s="231"/>
      <c r="AB35" s="27"/>
      <c r="AC35" s="27"/>
      <c r="AD35" s="27"/>
      <c r="AE35" s="27"/>
      <c r="AF35" s="27"/>
      <c r="AG35" s="27"/>
      <c r="AH35" s="27"/>
    </row>
    <row r="36" spans="1:34"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267"/>
      <c r="J51" s="267"/>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267"/>
      <c r="J52" s="267"/>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268"/>
      <c r="J53" s="268"/>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4" ht="11.25" customHeight="1" x14ac:dyDescent="0.2">
      <c r="A81" s="40"/>
      <c r="K81" s="98"/>
      <c r="L81" s="90"/>
      <c r="M81" s="90"/>
      <c r="N81" s="90"/>
      <c r="O81" s="90"/>
      <c r="P81" s="90"/>
      <c r="Q81" s="90"/>
      <c r="R81" s="90"/>
      <c r="S81" s="90"/>
      <c r="T81" s="90"/>
      <c r="U81" s="105"/>
      <c r="X81" s="233" t="s">
        <v>92</v>
      </c>
      <c r="Y81" s="233" t="s">
        <v>93</v>
      </c>
    </row>
    <row r="82" spans="1:34" ht="11.25" customHeight="1" x14ac:dyDescent="0.2">
      <c r="A82" s="40"/>
      <c r="K82" s="98"/>
      <c r="L82" s="90"/>
      <c r="M82" s="90"/>
      <c r="N82" s="90"/>
      <c r="O82" s="90"/>
      <c r="P82" s="90"/>
      <c r="Q82" s="90"/>
      <c r="R82" s="90"/>
      <c r="S82" s="90"/>
      <c r="T82" s="90"/>
      <c r="U82" s="105"/>
      <c r="W82" s="237" t="str">
        <f>L84</f>
        <v>National Trend 2014</v>
      </c>
      <c r="X82" s="694">
        <v>0.55000000000000004</v>
      </c>
      <c r="Y82" s="694">
        <v>119.14</v>
      </c>
      <c r="Z82" s="245">
        <v>0</v>
      </c>
      <c r="AA82" s="245">
        <f>(Z82*X82)+Y82</f>
        <v>119.14</v>
      </c>
    </row>
    <row r="83" spans="1:34" ht="11.25" customHeight="1" x14ac:dyDescent="0.2">
      <c r="A83" s="40"/>
      <c r="K83" s="98"/>
      <c r="L83" s="90"/>
      <c r="M83" s="90"/>
      <c r="N83" s="90"/>
      <c r="O83" s="90"/>
      <c r="P83" s="90"/>
      <c r="Q83" s="90"/>
      <c r="R83" s="90"/>
      <c r="S83" s="90"/>
      <c r="T83" s="90"/>
      <c r="U83" s="105"/>
      <c r="W83" s="238" t="str">
        <f>"y = "&amp;X82&amp;"x + "&amp;Y82</f>
        <v>y = 0.55x + 119.14</v>
      </c>
      <c r="X83" s="695"/>
      <c r="Y83" s="695"/>
      <c r="Z83" s="246">
        <v>40</v>
      </c>
      <c r="AA83" s="245">
        <f>(Z83*X82)+Y82</f>
        <v>141.13999999999999</v>
      </c>
    </row>
    <row r="84" spans="1:34" ht="11.25" customHeight="1" x14ac:dyDescent="0.2">
      <c r="A84" s="40"/>
      <c r="K84" s="74"/>
      <c r="L84" s="720" t="s">
        <v>245</v>
      </c>
      <c r="M84" s="721"/>
      <c r="N84" s="721"/>
      <c r="O84" s="721"/>
      <c r="P84" s="301"/>
      <c r="Q84" s="720" t="s">
        <v>216</v>
      </c>
      <c r="R84" s="731"/>
      <c r="S84" s="731"/>
      <c r="T84" s="731"/>
      <c r="U84" s="105"/>
      <c r="W84" s="237" t="str">
        <f>Q84</f>
        <v>South East LA Trend 2014</v>
      </c>
      <c r="X84" s="692">
        <v>3.9211999999999998</v>
      </c>
      <c r="Y84" s="692">
        <v>83.558999999999997</v>
      </c>
      <c r="Z84" s="245">
        <v>0</v>
      </c>
      <c r="AA84" s="245">
        <f>(Z84*X84)+Y84</f>
        <v>83.558999999999997</v>
      </c>
    </row>
    <row r="85" spans="1:34" ht="11.25" customHeight="1" x14ac:dyDescent="0.2">
      <c r="A85" s="40"/>
      <c r="K85" s="266"/>
      <c r="L85" s="732" t="str">
        <f>Y5</f>
        <v>Selected LA- (none)</v>
      </c>
      <c r="M85" s="721"/>
      <c r="N85" s="721"/>
      <c r="O85" s="721"/>
      <c r="P85" s="721"/>
      <c r="Q85" s="721"/>
      <c r="R85" s="721"/>
      <c r="S85" s="721"/>
      <c r="T85" s="721"/>
      <c r="U85" s="105"/>
      <c r="W85" s="238" t="str">
        <f>"y = "&amp;X84&amp;"x + "&amp;Y84</f>
        <v>y = 3.9212x + 83.559</v>
      </c>
      <c r="X85" s="698"/>
      <c r="Y85" s="698"/>
      <c r="Z85" s="246">
        <v>40</v>
      </c>
      <c r="AA85" s="245">
        <f>(Z85*X84)+Y84</f>
        <v>240.40699999999998</v>
      </c>
    </row>
    <row r="86" spans="1:34"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4"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4"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4" ht="15" customHeight="1" x14ac:dyDescent="0.2">
      <c r="L89" s="28"/>
      <c r="M89" s="28"/>
      <c r="N89" s="28"/>
      <c r="O89" s="28"/>
      <c r="P89" s="28"/>
      <c r="Q89" s="28"/>
      <c r="R89" s="28"/>
      <c r="S89" s="28"/>
      <c r="T89" s="28"/>
      <c r="X89" s="229"/>
    </row>
    <row r="90" spans="1:34"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4" ht="11.25" customHeight="1" x14ac:dyDescent="0.2">
      <c r="Q91" s="28"/>
      <c r="R91" s="28"/>
      <c r="S91" s="28"/>
      <c r="T91" s="28"/>
      <c r="X91" s="229"/>
    </row>
    <row r="92" spans="1:34" ht="21" customHeight="1" thickBot="1" x14ac:dyDescent="0.25">
      <c r="X92" s="229"/>
    </row>
    <row r="93" spans="1:34"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4"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4" s="30" customFormat="1" ht="11.25" customHeight="1" x14ac:dyDescent="0.2">
      <c r="A95" s="42"/>
      <c r="B95" s="729"/>
      <c r="C95" s="729"/>
      <c r="D95" s="635"/>
      <c r="E95" s="635"/>
      <c r="F95" s="635"/>
      <c r="G95" s="635"/>
      <c r="H95" s="635"/>
      <c r="I95" s="265"/>
      <c r="J95" s="265"/>
      <c r="K95" s="270"/>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4" ht="21" customHeight="1" x14ac:dyDescent="0.2">
      <c r="A96" s="40"/>
      <c r="B96" s="635"/>
      <c r="C96" s="635"/>
      <c r="D96" s="635"/>
      <c r="E96" s="635"/>
      <c r="F96" s="635"/>
      <c r="G96" s="635"/>
      <c r="H96" s="635"/>
      <c r="I96" s="265"/>
      <c r="J96" s="265"/>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10">IF(W12=$X$5,I12,"")</f>
        <v/>
      </c>
      <c r="X98" s="236" t="e">
        <f t="shared" ref="X98:X119" si="11">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10"/>
        <v/>
      </c>
      <c r="X99" s="236" t="e">
        <f t="shared" si="11"/>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10"/>
        <v/>
      </c>
      <c r="X100" s="236" t="e">
        <f t="shared" si="11"/>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10"/>
        <v/>
      </c>
      <c r="X101" s="236" t="e">
        <f t="shared" si="11"/>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10"/>
        <v/>
      </c>
      <c r="X102" s="236" t="e">
        <f t="shared" si="11"/>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10"/>
        <v/>
      </c>
      <c r="X103" s="236" t="e">
        <f t="shared" si="11"/>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10"/>
        <v/>
      </c>
      <c r="X104" s="236" t="e">
        <f t="shared" si="11"/>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IF(W19=$X$5,I19,"")</f>
        <v/>
      </c>
      <c r="X105" s="236" t="e">
        <f t="shared" si="11"/>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10"/>
        <v/>
      </c>
      <c r="X106" s="236" t="e">
        <f t="shared" si="11"/>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10"/>
        <v/>
      </c>
      <c r="X107" s="236" t="e">
        <f t="shared" si="11"/>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10"/>
        <v/>
      </c>
      <c r="X108" s="236" t="e">
        <f t="shared" si="11"/>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10"/>
        <v/>
      </c>
      <c r="X109" s="236" t="e">
        <f t="shared" si="11"/>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10"/>
        <v/>
      </c>
      <c r="X110" s="236" t="e">
        <f t="shared" si="11"/>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10"/>
        <v/>
      </c>
      <c r="X111" s="236" t="e">
        <f t="shared" si="11"/>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10"/>
        <v/>
      </c>
      <c r="X112" s="236" t="e">
        <f t="shared" si="11"/>
        <v>#N/A</v>
      </c>
    </row>
    <row r="113" spans="1:34"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10"/>
        <v/>
      </c>
      <c r="X113" s="236" t="e">
        <f t="shared" si="11"/>
        <v>#N/A</v>
      </c>
    </row>
    <row r="114" spans="1:34"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10"/>
        <v/>
      </c>
      <c r="X114" s="236" t="e">
        <f t="shared" si="11"/>
        <v>#N/A</v>
      </c>
    </row>
    <row r="115" spans="1:34"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10"/>
        <v/>
      </c>
      <c r="X115" s="236" t="e">
        <f t="shared" si="11"/>
        <v>#N/A</v>
      </c>
    </row>
    <row r="116" spans="1:34"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10"/>
        <v/>
      </c>
      <c r="X116" s="236" t="e">
        <f t="shared" si="11"/>
        <v>#N/A</v>
      </c>
    </row>
    <row r="117" spans="1:34"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10"/>
        <v/>
      </c>
      <c r="X117" s="236" t="e">
        <f t="shared" si="11"/>
        <v>#N/A</v>
      </c>
    </row>
    <row r="118" spans="1:34"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10"/>
        <v/>
      </c>
      <c r="X118" s="236" t="e">
        <f t="shared" si="11"/>
        <v>#N/A</v>
      </c>
    </row>
    <row r="119" spans="1:34"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10"/>
        <v/>
      </c>
      <c r="X119" s="236" t="e">
        <f t="shared" si="11"/>
        <v>#N/A</v>
      </c>
    </row>
    <row r="120" spans="1:34"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4"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4"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5"/>
      <c r="AE122" s="28"/>
      <c r="AF122" s="27"/>
      <c r="AG122" s="27"/>
      <c r="AH122" s="27"/>
    </row>
    <row r="123" spans="1:34"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5"/>
      <c r="AE123" s="28"/>
      <c r="AF123" s="27"/>
      <c r="AG123" s="27"/>
      <c r="AH123" s="27"/>
    </row>
    <row r="124" spans="1:34"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5"/>
      <c r="AE124" s="28"/>
      <c r="AF124" s="27"/>
      <c r="AG124" s="27"/>
      <c r="AH124" s="27"/>
    </row>
    <row r="125" spans="1:34"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5"/>
      <c r="AE125" s="28"/>
      <c r="AF125" s="27"/>
      <c r="AG125" s="27"/>
      <c r="AH125" s="27"/>
    </row>
    <row r="126" spans="1:34"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5"/>
      <c r="AE126" s="28"/>
      <c r="AF126" s="27"/>
      <c r="AG126" s="27"/>
      <c r="AH126" s="27"/>
    </row>
    <row r="127" spans="1:34"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5"/>
      <c r="AE127" s="28"/>
      <c r="AF127" s="27"/>
      <c r="AG127" s="27"/>
      <c r="AH127" s="27"/>
    </row>
    <row r="128" spans="1:34"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5"/>
      <c r="AE128" s="28"/>
      <c r="AF128" s="27"/>
      <c r="AG128" s="27"/>
      <c r="AH128" s="27"/>
    </row>
    <row r="129" spans="1:34"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4"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4"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4"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4" ht="15" customHeight="1" x14ac:dyDescent="0.2">
      <c r="L133" s="28"/>
      <c r="M133" s="28"/>
      <c r="N133" s="28"/>
      <c r="O133" s="28"/>
      <c r="P133" s="28"/>
      <c r="Q133" s="28"/>
      <c r="R133" s="28"/>
      <c r="S133" s="28"/>
      <c r="T133" s="28"/>
      <c r="X133" s="229"/>
    </row>
    <row r="134" spans="1:34" ht="18.75" thickBot="1" x14ac:dyDescent="0.3">
      <c r="A134" s="48" t="s">
        <v>1</v>
      </c>
      <c r="B134" s="49"/>
      <c r="C134" s="49"/>
      <c r="D134" s="49"/>
      <c r="E134" s="49"/>
      <c r="F134" s="49"/>
      <c r="G134" s="49"/>
      <c r="H134" s="49"/>
      <c r="I134" s="49"/>
      <c r="J134" s="49"/>
      <c r="K134" s="50"/>
      <c r="L134" s="49"/>
      <c r="M134" s="49"/>
      <c r="N134" s="49"/>
      <c r="O134" s="49"/>
      <c r="P134" s="49"/>
      <c r="Q134" s="49"/>
      <c r="R134" s="49"/>
      <c r="S134" s="49"/>
      <c r="T134" s="49"/>
      <c r="U134" s="28"/>
      <c r="X134" s="229"/>
    </row>
    <row r="135" spans="1:34" ht="11.25" customHeight="1" x14ac:dyDescent="0.2">
      <c r="Q135" s="28"/>
      <c r="R135" s="28"/>
      <c r="S135" s="28"/>
      <c r="T135" s="28"/>
      <c r="X135" s="229"/>
    </row>
    <row r="136" spans="1:34" ht="21" customHeight="1" thickBot="1" x14ac:dyDescent="0.25">
      <c r="X136" s="229"/>
    </row>
    <row r="137" spans="1:34" ht="15" customHeight="1" x14ac:dyDescent="0.2">
      <c r="A137" s="36"/>
      <c r="B137" s="37"/>
      <c r="C137" s="37"/>
      <c r="D137" s="37"/>
      <c r="E137" s="37"/>
      <c r="F137" s="37"/>
      <c r="G137" s="37"/>
      <c r="H137" s="37"/>
      <c r="I137" s="37"/>
      <c r="J137" s="37"/>
      <c r="K137" s="38"/>
      <c r="L137" s="37"/>
      <c r="M137" s="37"/>
      <c r="N137" s="37"/>
      <c r="O137" s="37"/>
      <c r="P137" s="37"/>
      <c r="Q137" s="37"/>
      <c r="R137" s="37"/>
      <c r="S137" s="37"/>
      <c r="T137" s="37"/>
      <c r="U137" s="39"/>
      <c r="X137" s="229"/>
    </row>
    <row r="138" spans="1:34" ht="7.5" customHeight="1" x14ac:dyDescent="0.2">
      <c r="A138" s="40"/>
      <c r="B138" s="28"/>
      <c r="C138" s="28"/>
      <c r="D138" s="28"/>
      <c r="E138" s="28"/>
      <c r="F138" s="28"/>
      <c r="G138" s="28"/>
      <c r="H138" s="28"/>
      <c r="I138" s="28"/>
      <c r="J138" s="28"/>
      <c r="K138" s="3"/>
      <c r="L138" s="8"/>
      <c r="M138" s="8"/>
      <c r="N138" s="8"/>
      <c r="O138" s="8"/>
      <c r="P138" s="8"/>
      <c r="Q138" s="83"/>
      <c r="R138" s="83"/>
      <c r="S138" s="83"/>
      <c r="T138" s="83"/>
      <c r="U138" s="41"/>
      <c r="X138" s="229"/>
    </row>
    <row r="139" spans="1:34" s="30" customFormat="1" ht="11.25" customHeight="1" x14ac:dyDescent="0.2">
      <c r="A139" s="42"/>
      <c r="B139" s="724" t="s">
        <v>37</v>
      </c>
      <c r="C139" s="724"/>
      <c r="D139" s="725"/>
      <c r="E139" s="725"/>
      <c r="F139" s="725"/>
      <c r="G139" s="725"/>
      <c r="H139" s="725"/>
      <c r="I139" s="265"/>
      <c r="J139" s="265"/>
      <c r="K139" s="270"/>
      <c r="L139" s="28"/>
      <c r="M139" s="28"/>
      <c r="N139" s="28"/>
      <c r="O139" s="28"/>
      <c r="P139" s="28"/>
      <c r="Q139" s="28"/>
      <c r="R139" s="28"/>
      <c r="S139" s="28"/>
      <c r="T139" s="28"/>
      <c r="U139" s="43"/>
      <c r="V139" s="26"/>
      <c r="W139" s="228"/>
      <c r="X139" s="229"/>
      <c r="Y139" s="228"/>
      <c r="Z139" s="228"/>
      <c r="AA139" s="228"/>
      <c r="AB139" s="32"/>
      <c r="AC139" s="32"/>
      <c r="AD139" s="32"/>
      <c r="AE139" s="32"/>
      <c r="AF139" s="32"/>
      <c r="AG139" s="26"/>
      <c r="AH139" s="83"/>
    </row>
    <row r="140" spans="1:34" ht="21" customHeight="1" x14ac:dyDescent="0.2">
      <c r="A140" s="40"/>
      <c r="B140" s="725"/>
      <c r="C140" s="725"/>
      <c r="D140" s="725"/>
      <c r="E140" s="725"/>
      <c r="F140" s="725"/>
      <c r="G140" s="725"/>
      <c r="H140" s="725"/>
      <c r="I140" s="265"/>
      <c r="J140" s="265"/>
      <c r="K140" s="3"/>
      <c r="L140" s="83"/>
      <c r="M140" s="83"/>
      <c r="N140" s="83"/>
      <c r="O140" s="83"/>
      <c r="P140" s="83"/>
      <c r="Q140" s="28"/>
      <c r="R140" s="28"/>
      <c r="S140" s="28"/>
      <c r="T140" s="28"/>
      <c r="U140" s="41"/>
      <c r="X140" s="229"/>
    </row>
    <row r="141" spans="1:34" ht="11.25" customHeight="1" x14ac:dyDescent="0.2">
      <c r="A141" s="40"/>
      <c r="B141" s="178"/>
      <c r="C141" s="178"/>
      <c r="D141" s="178"/>
      <c r="E141" s="178"/>
      <c r="F141" s="178"/>
      <c r="G141" s="178"/>
      <c r="H141" s="178"/>
      <c r="I141" s="178"/>
      <c r="J141" s="178"/>
      <c r="K141" s="3"/>
      <c r="L141" s="83"/>
      <c r="M141" s="83"/>
      <c r="N141" s="83"/>
      <c r="O141" s="83"/>
      <c r="P141" s="83"/>
      <c r="Q141" s="28"/>
      <c r="R141" s="28"/>
      <c r="S141" s="28"/>
      <c r="T141" s="28"/>
      <c r="U141" s="41"/>
      <c r="X141" s="229"/>
    </row>
    <row r="142" spans="1:34" ht="11.25" customHeight="1" x14ac:dyDescent="0.2">
      <c r="A142" s="40"/>
      <c r="B142" s="190"/>
      <c r="C142" s="190"/>
      <c r="D142" s="269"/>
      <c r="E142" s="265"/>
      <c r="F142" s="190"/>
      <c r="G142" s="190"/>
      <c r="H142" s="190"/>
      <c r="I142" s="190"/>
      <c r="J142" s="190"/>
      <c r="K142" s="270"/>
      <c r="L142" s="83"/>
      <c r="M142" s="83"/>
      <c r="N142" s="83"/>
      <c r="O142" s="83"/>
      <c r="P142" s="83"/>
      <c r="Q142" s="83"/>
      <c r="R142" s="83"/>
      <c r="S142" s="83"/>
      <c r="T142" s="83"/>
      <c r="U142" s="41"/>
      <c r="X142" s="229"/>
    </row>
    <row r="143" spans="1:34" ht="11.25" customHeight="1" x14ac:dyDescent="0.2">
      <c r="A143" s="56"/>
      <c r="B143" s="190"/>
      <c r="C143" s="190"/>
      <c r="D143" s="75">
        <v>2010</v>
      </c>
      <c r="E143" s="75">
        <v>2011</v>
      </c>
      <c r="F143" s="75">
        <v>2012</v>
      </c>
      <c r="G143" s="75">
        <v>2013</v>
      </c>
      <c r="H143" s="76">
        <v>2014</v>
      </c>
      <c r="I143" s="190"/>
      <c r="J143" s="190"/>
      <c r="K143" s="270"/>
      <c r="L143" s="83"/>
      <c r="M143" s="83"/>
      <c r="N143" s="83"/>
      <c r="O143" s="83"/>
      <c r="P143" s="83"/>
      <c r="Q143" s="83"/>
      <c r="R143" s="83"/>
      <c r="S143" s="83"/>
      <c r="T143" s="83"/>
      <c r="U143" s="41"/>
      <c r="X143" s="229"/>
    </row>
    <row r="144" spans="1:34" ht="11.25" customHeight="1" x14ac:dyDescent="0.2">
      <c r="A144" s="56"/>
      <c r="B144" s="288" t="s">
        <v>2</v>
      </c>
      <c r="C144" s="218"/>
      <c r="D144" s="304" t="e">
        <f>IF(ISBLANK(D12),NA(),D12/Referrals!D12)</f>
        <v>#N/A</v>
      </c>
      <c r="E144" s="304">
        <f>IF(ISBLANK(E12),NA(),E12/Referrals!E12)</f>
        <v>0.23470948012232415</v>
      </c>
      <c r="F144" s="304">
        <f>IF(ISBLANK(F12),NA(),F12/Referrals!F12)</f>
        <v>0.23269961977186313</v>
      </c>
      <c r="G144" s="304">
        <f>IF(ISBLANK(G12),NA(),G12/Referrals!G12)</f>
        <v>0.19945355191256831</v>
      </c>
      <c r="H144" s="305">
        <f>IF(ISBLANK(H12),NA(),H12/Referrals!H12)</f>
        <v>0.21126760563380281</v>
      </c>
      <c r="I144" s="178"/>
      <c r="J144" s="178"/>
      <c r="K144" s="3"/>
      <c r="L144" s="83"/>
      <c r="M144" s="83"/>
      <c r="N144" s="83"/>
      <c r="O144" s="83"/>
      <c r="P144" s="83"/>
      <c r="Q144" s="28"/>
      <c r="R144" s="28"/>
      <c r="S144" s="28"/>
      <c r="T144" s="28"/>
      <c r="U144" s="41"/>
      <c r="X144" s="229"/>
    </row>
    <row r="145" spans="1:34" s="228" customFormat="1" ht="11.25" customHeight="1" x14ac:dyDescent="0.2">
      <c r="A145" s="56"/>
      <c r="B145" s="288" t="s">
        <v>84</v>
      </c>
      <c r="C145" s="218"/>
      <c r="D145" s="304" t="e">
        <f>IF(ISBLANK(D13),NA(),D13/Referrals!D13)</f>
        <v>#N/A</v>
      </c>
      <c r="E145" s="304">
        <f>IF(ISBLANK(E13),NA(),E13/Referrals!E13)</f>
        <v>0.2536248048182021</v>
      </c>
      <c r="F145" s="304">
        <f>IF(ISBLANK(F13),NA(),F13/Referrals!F13)</f>
        <v>0.3226972984471389</v>
      </c>
      <c r="G145" s="304">
        <f>IF(ISBLANK(G13),NA(),G13/Referrals!G13)</f>
        <v>0.38248175182481753</v>
      </c>
      <c r="H145" s="305">
        <f>IF(ISBLANK(H13),NA(),H13/Referrals!H13)</f>
        <v>0.32986767485822305</v>
      </c>
      <c r="I145" s="178"/>
      <c r="J145" s="178"/>
      <c r="K145" s="3"/>
      <c r="L145" s="83"/>
      <c r="M145" s="83"/>
      <c r="N145" s="83"/>
      <c r="O145" s="83"/>
      <c r="P145" s="83"/>
      <c r="Q145" s="28"/>
      <c r="R145" s="28"/>
      <c r="S145" s="28"/>
      <c r="T145" s="28"/>
      <c r="U145" s="41"/>
      <c r="V145" s="25"/>
      <c r="X145" s="229"/>
      <c r="AB145" s="32"/>
      <c r="AC145" s="32"/>
      <c r="AD145" s="32"/>
      <c r="AE145" s="32"/>
      <c r="AF145" s="32"/>
      <c r="AG145" s="25"/>
      <c r="AH145" s="28"/>
    </row>
    <row r="146" spans="1:34" s="228" customFormat="1" ht="11.25" customHeight="1" x14ac:dyDescent="0.2">
      <c r="A146" s="56"/>
      <c r="B146" s="288" t="s">
        <v>13</v>
      </c>
      <c r="C146" s="218"/>
      <c r="D146" s="304" t="e">
        <f>IF(ISBLANK(D14),NA(),D14/Referrals!D14)</f>
        <v>#N/A</v>
      </c>
      <c r="E146" s="304">
        <f>IF(ISBLANK(E14),NA(),E14/Referrals!E14)</f>
        <v>0.24865156418554496</v>
      </c>
      <c r="F146" s="304">
        <f>IF(ISBLANK(F14),NA(),F14/Referrals!F14)</f>
        <v>0.2306852306852307</v>
      </c>
      <c r="G146" s="304">
        <f>IF(ISBLANK(G14),NA(),G14/Referrals!G14)</f>
        <v>0.26007243096423721</v>
      </c>
      <c r="H146" s="305">
        <f>IF(ISBLANK(H14),NA(),H14/Referrals!H14)</f>
        <v>0.34631679650129837</v>
      </c>
      <c r="I146" s="178"/>
      <c r="J146" s="178"/>
      <c r="K146" s="3"/>
      <c r="L146" s="83"/>
      <c r="M146" s="83"/>
      <c r="N146" s="83"/>
      <c r="O146" s="83"/>
      <c r="P146" s="83"/>
      <c r="Q146" s="28"/>
      <c r="R146" s="28"/>
      <c r="S146" s="28"/>
      <c r="T146" s="28"/>
      <c r="U146" s="41"/>
      <c r="V146" s="25"/>
      <c r="X146" s="229"/>
      <c r="AB146" s="32"/>
      <c r="AC146" s="32"/>
      <c r="AD146" s="32"/>
      <c r="AE146" s="32"/>
      <c r="AF146" s="32"/>
      <c r="AG146" s="25"/>
      <c r="AH146" s="28"/>
    </row>
    <row r="147" spans="1:34" s="228" customFormat="1" ht="11.25" customHeight="1" x14ac:dyDescent="0.2">
      <c r="A147" s="56"/>
      <c r="B147" s="288" t="s">
        <v>6</v>
      </c>
      <c r="C147" s="218"/>
      <c r="D147" s="304" t="e">
        <f>IF(ISBLANK(D15),NA(),D15/Referrals!D15)</f>
        <v>#N/A</v>
      </c>
      <c r="E147" s="304" t="e">
        <f>IF(ISBLANK(E15),NA(),E15/Referrals!E15)</f>
        <v>#N/A</v>
      </c>
      <c r="F147" s="304">
        <f>IF(ISBLANK(F15),NA(),F15/Referrals!F15)</f>
        <v>0.55281317998134905</v>
      </c>
      <c r="G147" s="304">
        <f>IF(ISBLANK(G15),NA(),G15/Referrals!G15)</f>
        <v>0.41731226113004855</v>
      </c>
      <c r="H147" s="305">
        <f>IF(ISBLANK(H15),NA(),H15/Referrals!H15)</f>
        <v>0.30686406460296095</v>
      </c>
      <c r="I147" s="178"/>
      <c r="J147" s="178"/>
      <c r="K147" s="3"/>
      <c r="L147" s="83"/>
      <c r="M147" s="83"/>
      <c r="N147" s="83"/>
      <c r="O147" s="83"/>
      <c r="P147" s="83"/>
      <c r="Q147" s="28"/>
      <c r="R147" s="28"/>
      <c r="S147" s="28"/>
      <c r="T147" s="28"/>
      <c r="U147" s="41"/>
      <c r="V147" s="25"/>
      <c r="X147" s="229"/>
      <c r="AB147" s="32"/>
      <c r="AC147" s="32"/>
      <c r="AD147" s="32"/>
      <c r="AE147" s="32"/>
      <c r="AF147" s="32"/>
      <c r="AG147" s="25"/>
      <c r="AH147" s="28"/>
    </row>
    <row r="148" spans="1:34" s="228" customFormat="1" ht="11.25" customHeight="1" x14ac:dyDescent="0.2">
      <c r="A148" s="56"/>
      <c r="B148" s="288" t="s">
        <v>7</v>
      </c>
      <c r="C148" s="218"/>
      <c r="D148" s="304" t="e">
        <f>IF(ISBLANK(D16),NA(),D16/Referrals!D16)</f>
        <v>#N/A</v>
      </c>
      <c r="E148" s="304">
        <f>IF(ISBLANK(E16),NA(),E16/Referrals!E16)</f>
        <v>0.24909747292418771</v>
      </c>
      <c r="F148" s="304">
        <f>IF(ISBLANK(F16),NA(),F16/Referrals!F16)</f>
        <v>0.26914111529496143</v>
      </c>
      <c r="G148" s="304">
        <f>IF(ISBLANK(G16),NA(),G16/Referrals!G16)</f>
        <v>0.2218</v>
      </c>
      <c r="H148" s="305">
        <f>IF(ISBLANK(H16),NA(),H16/Referrals!H16)</f>
        <v>0.25234360053568011</v>
      </c>
      <c r="I148" s="178"/>
      <c r="J148" s="178"/>
      <c r="K148" s="3"/>
      <c r="L148" s="83"/>
      <c r="M148" s="83"/>
      <c r="N148" s="83"/>
      <c r="O148" s="83"/>
      <c r="P148" s="83"/>
      <c r="Q148" s="28"/>
      <c r="R148" s="28"/>
      <c r="S148" s="28"/>
      <c r="T148" s="28"/>
      <c r="U148" s="41"/>
      <c r="V148" s="25"/>
      <c r="X148" s="229"/>
      <c r="AB148" s="32"/>
      <c r="AC148" s="32"/>
      <c r="AD148" s="32"/>
      <c r="AE148" s="32"/>
      <c r="AF148" s="32"/>
      <c r="AG148" s="25"/>
      <c r="AH148" s="28"/>
    </row>
    <row r="149" spans="1:34" s="228" customFormat="1" ht="11.25" customHeight="1" x14ac:dyDescent="0.2">
      <c r="A149" s="56"/>
      <c r="B149" s="288" t="s">
        <v>9</v>
      </c>
      <c r="C149" s="218"/>
      <c r="D149" s="304">
        <f>IF(ISBLANK(D17),NA(),D17/Referrals!D17)</f>
        <v>0.22763598865687032</v>
      </c>
      <c r="E149" s="304">
        <f>IF(ISBLANK(E17),NA(),E17/Referrals!E17)</f>
        <v>0.20876494023904382</v>
      </c>
      <c r="F149" s="304">
        <f>IF(ISBLANK(F17),NA(),F17/Referrals!F17)</f>
        <v>0.24782951854775059</v>
      </c>
      <c r="G149" s="304">
        <f>IF(ISBLANK(G17),NA(),G17/Referrals!G17)</f>
        <v>0.22462853258230553</v>
      </c>
      <c r="H149" s="305">
        <f>IF(ISBLANK(H17),NA(),H17/Referrals!H17)</f>
        <v>0.27862077473476438</v>
      </c>
      <c r="I149" s="178"/>
      <c r="J149" s="178"/>
      <c r="K149" s="3"/>
      <c r="L149" s="83"/>
      <c r="M149" s="83"/>
      <c r="N149" s="83"/>
      <c r="O149" s="83"/>
      <c r="P149" s="83"/>
      <c r="Q149" s="28"/>
      <c r="R149" s="28"/>
      <c r="S149" s="28"/>
      <c r="T149" s="28"/>
      <c r="U149" s="41"/>
      <c r="V149" s="25"/>
      <c r="X149" s="229"/>
      <c r="AB149" s="32"/>
      <c r="AC149" s="32"/>
      <c r="AD149" s="32"/>
      <c r="AE149" s="32"/>
      <c r="AF149" s="32"/>
      <c r="AG149" s="25"/>
      <c r="AH149" s="28"/>
    </row>
    <row r="150" spans="1:34" s="228" customFormat="1" ht="11.25" customHeight="1" x14ac:dyDescent="0.2">
      <c r="A150" s="56"/>
      <c r="B150" s="288" t="s">
        <v>3</v>
      </c>
      <c r="C150" s="218"/>
      <c r="D150" s="304" t="e">
        <f>IF(ISBLANK(D18),NA(),D18/Referrals!D18)</f>
        <v>#N/A</v>
      </c>
      <c r="E150" s="304" t="e">
        <f>IF(ISBLANK(E18),NA(),E18/Referrals!E18)</f>
        <v>#N/A</v>
      </c>
      <c r="F150" s="304" t="e">
        <f>IF(ISBLANK(F18),NA(),F18/Referrals!F18)</f>
        <v>#N/A</v>
      </c>
      <c r="G150" s="304">
        <f>IF(ISBLANK(G18),NA(),G18/Referrals!G18)</f>
        <v>0.39752176825184193</v>
      </c>
      <c r="H150" s="305">
        <f>IF(ISBLANK(H18),NA(),H18/Referrals!H18)</f>
        <v>0.30529172320217096</v>
      </c>
      <c r="I150" s="178"/>
      <c r="J150" s="178"/>
      <c r="K150" s="3"/>
      <c r="L150" s="83"/>
      <c r="M150" s="83"/>
      <c r="N150" s="83"/>
      <c r="O150" s="83"/>
      <c r="P150" s="83"/>
      <c r="Q150" s="28"/>
      <c r="R150" s="28"/>
      <c r="S150" s="28"/>
      <c r="T150" s="28"/>
      <c r="U150" s="41"/>
      <c r="V150" s="25"/>
      <c r="X150" s="229"/>
      <c r="AB150" s="32"/>
      <c r="AC150" s="32"/>
      <c r="AD150" s="32"/>
      <c r="AE150" s="32"/>
      <c r="AF150" s="32"/>
      <c r="AG150" s="25"/>
      <c r="AH150" s="28"/>
    </row>
    <row r="151" spans="1:34" s="228" customFormat="1" ht="11.25" customHeight="1" x14ac:dyDescent="0.2">
      <c r="A151" s="56"/>
      <c r="B151" s="288" t="s">
        <v>14</v>
      </c>
      <c r="C151" s="218"/>
      <c r="D151" s="304" t="e">
        <f>IF(ISBLANK(D19),NA(),D19/Referrals!D19)</f>
        <v>#N/A</v>
      </c>
      <c r="E151" s="304" t="e">
        <f>IF(ISBLANK(E19),NA(),E19/Referrals!E19)</f>
        <v>#N/A</v>
      </c>
      <c r="F151" s="304">
        <f>IF(ISBLANK(F19),NA(),F19/Referrals!F19)</f>
        <v>0.33107364273712264</v>
      </c>
      <c r="G151" s="304">
        <f>IF(ISBLANK(G19),NA(),G19/Referrals!G19)</f>
        <v>0.24214695438404807</v>
      </c>
      <c r="H151" s="305">
        <f>IF(ISBLANK(H19),NA(),H19/Referrals!H19)</f>
        <v>0.26466290962220829</v>
      </c>
      <c r="I151" s="178"/>
      <c r="J151" s="178"/>
      <c r="K151" s="3"/>
      <c r="L151" s="83"/>
      <c r="M151" s="83"/>
      <c r="N151" s="83"/>
      <c r="O151" s="83"/>
      <c r="P151" s="83"/>
      <c r="Q151" s="28"/>
      <c r="R151" s="28"/>
      <c r="S151" s="28"/>
      <c r="T151" s="28"/>
      <c r="U151" s="41"/>
      <c r="V151" s="25"/>
      <c r="X151" s="229"/>
      <c r="AB151" s="32"/>
      <c r="AC151" s="32"/>
      <c r="AD151" s="32"/>
      <c r="AE151" s="32"/>
      <c r="AF151" s="32"/>
      <c r="AG151" s="25"/>
      <c r="AH151" s="28"/>
    </row>
    <row r="152" spans="1:34" s="228" customFormat="1" ht="11.25" customHeight="1" x14ac:dyDescent="0.2">
      <c r="A152" s="56"/>
      <c r="B152" s="288" t="s">
        <v>4</v>
      </c>
      <c r="C152" s="218"/>
      <c r="D152" s="304" t="e">
        <f>IF(ISBLANK(D20),NA(),D20/Referrals!D20)</f>
        <v>#N/A</v>
      </c>
      <c r="E152" s="304">
        <f>IF(ISBLANK(E20),NA(),E20/Referrals!E20)</f>
        <v>0.24258600237247954</v>
      </c>
      <c r="F152" s="304">
        <f>IF(ISBLANK(F20),NA(),F20/Referrals!F20)</f>
        <v>0.31718548535641922</v>
      </c>
      <c r="G152" s="304">
        <f>IF(ISBLANK(G20),NA(),G20/Referrals!G20)</f>
        <v>0.446542589322103</v>
      </c>
      <c r="H152" s="305">
        <f>IF(ISBLANK(H20),NA(),H20/Referrals!H20)</f>
        <v>0.29983564216952335</v>
      </c>
      <c r="I152" s="178"/>
      <c r="J152" s="178"/>
      <c r="K152" s="3"/>
      <c r="L152" s="83"/>
      <c r="M152" s="83"/>
      <c r="N152" s="83"/>
      <c r="O152" s="83"/>
      <c r="P152" s="83"/>
      <c r="Q152" s="28"/>
      <c r="R152" s="28"/>
      <c r="S152" s="28"/>
      <c r="T152" s="28"/>
      <c r="U152" s="41"/>
      <c r="V152" s="25"/>
      <c r="X152" s="229"/>
      <c r="AB152" s="32"/>
      <c r="AC152" s="32"/>
      <c r="AD152" s="32"/>
      <c r="AE152" s="32"/>
      <c r="AF152" s="32"/>
      <c r="AG152" s="25"/>
      <c r="AH152" s="28"/>
    </row>
    <row r="153" spans="1:34" s="228" customFormat="1" ht="11.25" customHeight="1" x14ac:dyDescent="0.2">
      <c r="A153" s="56"/>
      <c r="B153" s="288" t="s">
        <v>15</v>
      </c>
      <c r="C153" s="218"/>
      <c r="D153" s="304" t="e">
        <f>IF(ISBLANK(D21),NA(),D21/Referrals!D21)</f>
        <v>#N/A</v>
      </c>
      <c r="E153" s="304">
        <f>IF(ISBLANK(E21),NA(),E21/Referrals!E21)</f>
        <v>0.3238879736408567</v>
      </c>
      <c r="F153" s="304">
        <f>IF(ISBLANK(F21),NA(),F21/Referrals!F21)</f>
        <v>0.2598059890341628</v>
      </c>
      <c r="G153" s="304">
        <f>IF(ISBLANK(G21),NA(),G21/Referrals!G21)</f>
        <v>0.29397369226063014</v>
      </c>
      <c r="H153" s="305">
        <f>IF(ISBLANK(H21),NA(),H21/Referrals!H21)</f>
        <v>0.26003824091778205</v>
      </c>
      <c r="I153" s="178"/>
      <c r="J153" s="178"/>
      <c r="K153" s="3"/>
      <c r="L153" s="83"/>
      <c r="M153" s="83"/>
      <c r="N153" s="83"/>
      <c r="O153" s="83"/>
      <c r="P153" s="83"/>
      <c r="Q153" s="28"/>
      <c r="R153" s="28"/>
      <c r="S153" s="28"/>
      <c r="T153" s="28"/>
      <c r="U153" s="41"/>
      <c r="V153" s="25"/>
      <c r="X153" s="229"/>
      <c r="AB153" s="32"/>
      <c r="AC153" s="32"/>
      <c r="AD153" s="32"/>
      <c r="AE153" s="32"/>
      <c r="AF153" s="32"/>
      <c r="AG153" s="25"/>
      <c r="AH153" s="28"/>
    </row>
    <row r="154" spans="1:34" s="228" customFormat="1" ht="11.25" customHeight="1" x14ac:dyDescent="0.2">
      <c r="A154" s="56"/>
      <c r="B154" s="288" t="s">
        <v>16</v>
      </c>
      <c r="C154" s="218"/>
      <c r="D154" s="304" t="e">
        <f>IF(ISBLANK(D22),NA(),D22/Referrals!D22)</f>
        <v>#N/A</v>
      </c>
      <c r="E154" s="304">
        <f>IF(ISBLANK(E22),NA(),E22/Referrals!E22)</f>
        <v>0.24156470152020765</v>
      </c>
      <c r="F154" s="304">
        <f>IF(ISBLANK(F22),NA(),F22/Referrals!F22)</f>
        <v>0.24060386853278817</v>
      </c>
      <c r="G154" s="304">
        <f>IF(ISBLANK(G22),NA(),G22/Referrals!G22)</f>
        <v>0.25877398221806269</v>
      </c>
      <c r="H154" s="305">
        <f>IF(ISBLANK(H22),NA(),H22/Referrals!H22)</f>
        <v>0.22777307366638441</v>
      </c>
      <c r="I154" s="178"/>
      <c r="J154" s="178"/>
      <c r="K154" s="3"/>
      <c r="L154" s="83"/>
      <c r="M154" s="83"/>
      <c r="N154" s="83"/>
      <c r="O154" s="83"/>
      <c r="P154" s="83"/>
      <c r="Q154" s="28"/>
      <c r="R154" s="28"/>
      <c r="S154" s="28"/>
      <c r="T154" s="28"/>
      <c r="U154" s="41"/>
      <c r="V154" s="25"/>
      <c r="X154" s="229"/>
      <c r="AB154" s="32"/>
      <c r="AC154" s="32"/>
      <c r="AD154" s="32"/>
      <c r="AE154" s="32"/>
      <c r="AF154" s="32"/>
      <c r="AG154" s="25"/>
      <c r="AH154" s="28"/>
    </row>
    <row r="155" spans="1:34" s="228" customFormat="1" ht="11.25" customHeight="1" x14ac:dyDescent="0.2">
      <c r="A155" s="56"/>
      <c r="B155" s="288" t="s">
        <v>17</v>
      </c>
      <c r="C155" s="218"/>
      <c r="D155" s="304" t="e">
        <f>IF(ISBLANK(D23),NA(),D23/Referrals!D23)</f>
        <v>#N/A</v>
      </c>
      <c r="E155" s="304">
        <f>IF(ISBLANK(E23),NA(),E23/Referrals!E23)</f>
        <v>0.27759197324414714</v>
      </c>
      <c r="F155" s="304">
        <f>IF(ISBLANK(F23),NA(),F23/Referrals!F23)</f>
        <v>0.2859603789836348</v>
      </c>
      <c r="G155" s="304">
        <f>IF(ISBLANK(G23),NA(),G23/Referrals!G23)</f>
        <v>0.22749590834697217</v>
      </c>
      <c r="H155" s="305">
        <f>IF(ISBLANK(H23),NA(),H23/Referrals!H23)</f>
        <v>0.23984632272228321</v>
      </c>
      <c r="I155" s="178"/>
      <c r="J155" s="178"/>
      <c r="K155" s="3"/>
      <c r="L155" s="83"/>
      <c r="M155" s="83"/>
      <c r="N155" s="83"/>
      <c r="O155" s="83"/>
      <c r="P155" s="83"/>
      <c r="Q155" s="28"/>
      <c r="R155" s="28"/>
      <c r="S155" s="28"/>
      <c r="T155" s="28"/>
      <c r="U155" s="41"/>
      <c r="V155" s="25"/>
      <c r="X155" s="229"/>
      <c r="AB155" s="32"/>
      <c r="AC155" s="32"/>
      <c r="AD155" s="32"/>
      <c r="AE155" s="32"/>
      <c r="AF155" s="32"/>
      <c r="AG155" s="25"/>
      <c r="AH155" s="28"/>
    </row>
    <row r="156" spans="1:34" s="228" customFormat="1" ht="11.25" customHeight="1" x14ac:dyDescent="0.2">
      <c r="A156" s="56"/>
      <c r="B156" s="288" t="s">
        <v>5</v>
      </c>
      <c r="C156" s="218"/>
      <c r="D156" s="304" t="e">
        <f>IF(ISBLANK(D24),NA(),D24/Referrals!D24)</f>
        <v>#N/A</v>
      </c>
      <c r="E156" s="304">
        <f>IF(ISBLANK(E24),NA(),E24/Referrals!E24)</f>
        <v>0.25605095541401274</v>
      </c>
      <c r="F156" s="304">
        <f>IF(ISBLANK(F24),NA(),F24/Referrals!F24)</f>
        <v>0.32231800766283525</v>
      </c>
      <c r="G156" s="304">
        <f>IF(ISBLANK(G24),NA(),G24/Referrals!G24)</f>
        <v>0.18976799524092802</v>
      </c>
      <c r="H156" s="305">
        <f>IF(ISBLANK(H24),NA(),H24/Referrals!H24)</f>
        <v>0.1812933025404157</v>
      </c>
      <c r="I156" s="178"/>
      <c r="J156" s="178"/>
      <c r="K156" s="3"/>
      <c r="L156" s="83"/>
      <c r="M156" s="83"/>
      <c r="N156" s="83"/>
      <c r="O156" s="83"/>
      <c r="P156" s="83"/>
      <c r="Q156" s="28"/>
      <c r="R156" s="28"/>
      <c r="S156" s="28"/>
      <c r="T156" s="28"/>
      <c r="U156" s="41"/>
      <c r="V156" s="25"/>
      <c r="X156" s="229"/>
      <c r="AB156" s="32"/>
      <c r="AC156" s="32"/>
      <c r="AD156" s="32"/>
      <c r="AE156" s="32"/>
      <c r="AF156" s="32"/>
      <c r="AG156" s="25"/>
      <c r="AH156" s="28"/>
    </row>
    <row r="157" spans="1:34" s="228" customFormat="1" ht="11.25" customHeight="1" x14ac:dyDescent="0.2">
      <c r="A157" s="56"/>
      <c r="B157" s="288" t="s">
        <v>18</v>
      </c>
      <c r="C157" s="218"/>
      <c r="D157" s="304">
        <f>IF(ISBLANK(D25),NA(),D25/Referrals!D25)</f>
        <v>0.19196692262256349</v>
      </c>
      <c r="E157" s="304">
        <f>IF(ISBLANK(E25),NA(),E25/Referrals!E25)</f>
        <v>0.22128556375131717</v>
      </c>
      <c r="F157" s="304">
        <f>IF(ISBLANK(F25),NA(),F25/Referrals!F25)</f>
        <v>0.20915380521554017</v>
      </c>
      <c r="G157" s="304">
        <f>IF(ISBLANK(G25),NA(),G25/Referrals!G25)</f>
        <v>0.17976878612716762</v>
      </c>
      <c r="H157" s="305">
        <f>IF(ISBLANK(H25),NA(),H25/Referrals!H25)</f>
        <v>0.18907060231352213</v>
      </c>
      <c r="I157" s="178"/>
      <c r="J157" s="178"/>
      <c r="K157" s="3"/>
      <c r="L157" s="83"/>
      <c r="M157" s="83"/>
      <c r="N157" s="83"/>
      <c r="O157" s="83"/>
      <c r="P157" s="83"/>
      <c r="Q157" s="28"/>
      <c r="R157" s="28"/>
      <c r="S157" s="28"/>
      <c r="T157" s="28"/>
      <c r="U157" s="41"/>
      <c r="V157" s="25"/>
      <c r="X157" s="229"/>
      <c r="AB157" s="32"/>
      <c r="AC157" s="32"/>
      <c r="AD157" s="32"/>
      <c r="AE157" s="32"/>
      <c r="AF157" s="32"/>
      <c r="AG157" s="25"/>
      <c r="AH157" s="28"/>
    </row>
    <row r="158" spans="1:34" s="228" customFormat="1" ht="11.25" customHeight="1" x14ac:dyDescent="0.2">
      <c r="A158" s="56"/>
      <c r="B158" s="288" t="s">
        <v>19</v>
      </c>
      <c r="C158" s="218"/>
      <c r="D158" s="304" t="e">
        <f>IF(ISBLANK(D26),NA(),D26/Referrals!D26)</f>
        <v>#N/A</v>
      </c>
      <c r="E158" s="304">
        <f>IF(ISBLANK(E26),NA(),E26/Referrals!E26)</f>
        <v>0.29606299212598369</v>
      </c>
      <c r="F158" s="304">
        <f>IF(ISBLANK(F26),NA(),F26/Referrals!F26)</f>
        <v>0.29275599128540303</v>
      </c>
      <c r="G158" s="304">
        <f>IF(ISBLANK(G26),NA(),G26/Referrals!G26)</f>
        <v>0.30559916274201987</v>
      </c>
      <c r="H158" s="305">
        <f>IF(ISBLANK(H26),NA(),H26/Referrals!H26)</f>
        <v>0.32094497263036587</v>
      </c>
      <c r="I158" s="178"/>
      <c r="J158" s="178"/>
      <c r="K158" s="3"/>
      <c r="L158" s="83"/>
      <c r="M158" s="83"/>
      <c r="N158" s="83"/>
      <c r="O158" s="83"/>
      <c r="P158" s="83"/>
      <c r="Q158" s="28"/>
      <c r="R158" s="28"/>
      <c r="S158" s="28"/>
      <c r="T158" s="28"/>
      <c r="U158" s="41"/>
      <c r="V158" s="25"/>
      <c r="X158" s="229"/>
      <c r="AB158" s="32"/>
      <c r="AC158" s="32"/>
      <c r="AD158" s="32"/>
      <c r="AE158" s="32"/>
      <c r="AF158" s="32"/>
      <c r="AG158" s="25"/>
      <c r="AH158" s="28"/>
    </row>
    <row r="159" spans="1:34" s="228" customFormat="1" ht="11.25" customHeight="1" x14ac:dyDescent="0.2">
      <c r="A159" s="56"/>
      <c r="B159" s="288" t="s">
        <v>10</v>
      </c>
      <c r="C159" s="218"/>
      <c r="D159" s="304" t="e">
        <f>IF(ISBLANK(D27),NA(),D27/Referrals!D27)</f>
        <v>#N/A</v>
      </c>
      <c r="E159" s="304">
        <f>IF(ISBLANK(E27),NA(),E27/Referrals!E27)</f>
        <v>0.2487762018325593</v>
      </c>
      <c r="F159" s="304">
        <f>IF(ISBLANK(F27),NA(),F27/Referrals!F27)</f>
        <v>0.29092518813634349</v>
      </c>
      <c r="G159" s="304">
        <f>IF(ISBLANK(G27),NA(),G27/Referrals!G27)</f>
        <v>0.33097511080804637</v>
      </c>
      <c r="H159" s="305">
        <f>IF(ISBLANK(H27),NA(),H27/Referrals!H27)</f>
        <v>0.32871942934782611</v>
      </c>
      <c r="I159" s="178"/>
      <c r="J159" s="178"/>
      <c r="K159" s="3"/>
      <c r="L159" s="28"/>
      <c r="M159" s="28"/>
      <c r="N159" s="28"/>
      <c r="O159" s="28"/>
      <c r="P159" s="28"/>
      <c r="Q159" s="28"/>
      <c r="R159" s="28"/>
      <c r="S159" s="28"/>
      <c r="T159" s="28"/>
      <c r="U159" s="41"/>
      <c r="V159" s="25"/>
      <c r="X159" s="229"/>
      <c r="AB159" s="32"/>
      <c r="AC159" s="32"/>
      <c r="AD159" s="32"/>
      <c r="AE159" s="32"/>
      <c r="AF159" s="32"/>
      <c r="AG159" s="25"/>
      <c r="AH159" s="28"/>
    </row>
    <row r="160" spans="1:34" s="228" customFormat="1" ht="11.25" customHeight="1" x14ac:dyDescent="0.2">
      <c r="A160" s="56"/>
      <c r="B160" s="288" t="s">
        <v>20</v>
      </c>
      <c r="C160" s="218"/>
      <c r="D160" s="304" t="e">
        <f>IF(ISBLANK(D28),NA(),D28/Referrals!D28)</f>
        <v>#N/A</v>
      </c>
      <c r="E160" s="304">
        <f>IF(ISBLANK(E28),NA(),E28/Referrals!E28)</f>
        <v>0.23643054277828887</v>
      </c>
      <c r="F160" s="304">
        <f>IF(ISBLANK(F28),NA(),F28/Referrals!F28)</f>
        <v>0.17095588235294118</v>
      </c>
      <c r="G160" s="304">
        <f>IF(ISBLANK(G28),NA(),G28/Referrals!G28)</f>
        <v>0.18260038240917781</v>
      </c>
      <c r="H160" s="305">
        <f>IF(ISBLANK(H28),NA(),H28/Referrals!H28)</f>
        <v>0.22204344328238135</v>
      </c>
      <c r="I160" s="178"/>
      <c r="J160" s="178"/>
      <c r="K160" s="3"/>
      <c r="L160" s="28"/>
      <c r="M160" s="28"/>
      <c r="N160" s="28"/>
      <c r="O160" s="28"/>
      <c r="P160" s="28"/>
      <c r="Q160" s="28"/>
      <c r="R160" s="28"/>
      <c r="S160" s="28"/>
      <c r="T160" s="28"/>
      <c r="U160" s="41"/>
      <c r="V160" s="25"/>
      <c r="X160" s="229"/>
      <c r="AB160" s="32"/>
      <c r="AC160" s="32"/>
      <c r="AD160" s="32"/>
      <c r="AE160" s="32"/>
      <c r="AF160" s="32"/>
      <c r="AG160" s="25"/>
      <c r="AH160" s="28"/>
    </row>
    <row r="161" spans="1:34" ht="11.25" customHeight="1" x14ac:dyDescent="0.2">
      <c r="A161" s="56"/>
      <c r="B161" s="288" t="s">
        <v>8</v>
      </c>
      <c r="C161" s="218"/>
      <c r="D161" s="304" t="e">
        <f>IF(ISBLANK(D29),NA(),D29/Referrals!D29)</f>
        <v>#N/A</v>
      </c>
      <c r="E161" s="304">
        <f>IF(ISBLANK(E29),NA(),E29/Referrals!E29)</f>
        <v>0.21221762647152403</v>
      </c>
      <c r="F161" s="304">
        <f>IF(ISBLANK(F29),NA(),F29/Referrals!F29)</f>
        <v>0.29996068667278208</v>
      </c>
      <c r="G161" s="304">
        <f>IF(ISBLANK(G29),NA(),G29/Referrals!G29)</f>
        <v>0.26933551198257083</v>
      </c>
      <c r="H161" s="305">
        <f>IF(ISBLANK(H29),NA(),H29/Referrals!H29)</f>
        <v>0.2425435276305829</v>
      </c>
      <c r="I161" s="178"/>
      <c r="J161" s="178"/>
      <c r="K161" s="3"/>
      <c r="L161" s="28"/>
      <c r="M161" s="28"/>
      <c r="N161" s="28"/>
      <c r="O161" s="28"/>
      <c r="P161" s="28"/>
      <c r="Q161" s="28"/>
      <c r="R161" s="28"/>
      <c r="S161" s="28"/>
      <c r="T161" s="28"/>
      <c r="U161" s="41"/>
      <c r="X161" s="229"/>
    </row>
    <row r="162" spans="1:34" ht="11.25" customHeight="1" x14ac:dyDescent="0.2">
      <c r="A162" s="56"/>
      <c r="B162" s="288" t="s">
        <v>83</v>
      </c>
      <c r="C162" s="218"/>
      <c r="D162" s="304" t="e">
        <f>IF(ISBLANK(D30),NA(),D30/Referrals!D30)</f>
        <v>#N/A</v>
      </c>
      <c r="E162" s="304">
        <f>IF(ISBLANK(E30),NA(),E30/Referrals!E30)</f>
        <v>0.20377358490566039</v>
      </c>
      <c r="F162" s="304">
        <f>IF(ISBLANK(F30),NA(),F30/Referrals!F30)</f>
        <v>0.11460258780036968</v>
      </c>
      <c r="G162" s="304">
        <f>IF(ISBLANK(G30),NA(),G30/Referrals!G30)</f>
        <v>0.17816091954022989</v>
      </c>
      <c r="H162" s="305">
        <f>IF(ISBLANK(H30),NA(),H30/Referrals!H30)</f>
        <v>0.19750719079578141</v>
      </c>
      <c r="I162" s="178"/>
      <c r="J162" s="178"/>
      <c r="K162" s="3"/>
      <c r="L162" s="28"/>
      <c r="M162" s="28"/>
      <c r="N162" s="28"/>
      <c r="O162" s="28"/>
      <c r="P162" s="28"/>
      <c r="Q162" s="28"/>
      <c r="R162" s="28"/>
      <c r="S162" s="28"/>
      <c r="T162" s="28"/>
      <c r="U162" s="41"/>
      <c r="X162" s="229"/>
    </row>
    <row r="163" spans="1:34" ht="11.25" customHeight="1" x14ac:dyDescent="0.2">
      <c r="A163" s="56"/>
      <c r="B163" s="288" t="s">
        <v>21</v>
      </c>
      <c r="C163" s="218"/>
      <c r="D163" s="304" t="e">
        <f>IF(ISBLANK(D31),NA(),D31/Referrals!D31)</f>
        <v>#N/A</v>
      </c>
      <c r="E163" s="304">
        <f>IF(ISBLANK(E31),NA(),E31/Referrals!E31)</f>
        <v>0.2344763670064875</v>
      </c>
      <c r="F163" s="304">
        <f>IF(ISBLANK(F31),NA(),F31/Referrals!F31)</f>
        <v>0.22650375939849623</v>
      </c>
      <c r="G163" s="304">
        <f>IF(ISBLANK(G31),NA(),G31/Referrals!G31)</f>
        <v>0.22962313759859773</v>
      </c>
      <c r="H163" s="305">
        <f>IF(ISBLANK(H31),NA(),H31/Referrals!H31)</f>
        <v>0.2690677966101695</v>
      </c>
      <c r="I163" s="178"/>
      <c r="J163" s="178"/>
      <c r="K163" s="3"/>
      <c r="L163" s="28"/>
      <c r="M163" s="28"/>
      <c r="N163" s="28"/>
      <c r="O163" s="28"/>
      <c r="P163" s="28"/>
      <c r="Q163" s="28"/>
      <c r="R163" s="28"/>
      <c r="S163" s="28"/>
      <c r="T163" s="28"/>
      <c r="U163" s="41"/>
      <c r="X163" s="229"/>
    </row>
    <row r="164" spans="1:34" ht="11.25" customHeight="1" x14ac:dyDescent="0.2">
      <c r="A164" s="56"/>
      <c r="B164" s="289" t="s">
        <v>119</v>
      </c>
      <c r="C164" s="248"/>
      <c r="D164" s="306" t="e">
        <f>IF(ISBLANK(D32),NA(),D32/Referrals!D32)</f>
        <v>#N/A</v>
      </c>
      <c r="E164" s="307">
        <f>IF(ISBLANK(E32),NA(),E32/Referrals!E32)</f>
        <v>0.14586510502450234</v>
      </c>
      <c r="F164" s="307">
        <f>IF(ISBLANK(F32),NA(),F32/Referrals!F32)</f>
        <v>0.32188756408610009</v>
      </c>
      <c r="G164" s="307">
        <f>IF(ISBLANK(G32),NA(),G32/Referrals!G32)</f>
        <v>0.30010484465344173</v>
      </c>
      <c r="H164" s="308">
        <f>IF(ISBLANK(H32),NA(),H32/Referrals!H32)</f>
        <v>0.28091289137489162</v>
      </c>
      <c r="I164" s="178"/>
      <c r="J164" s="178"/>
      <c r="K164" s="3"/>
      <c r="L164" s="28"/>
      <c r="M164" s="28"/>
      <c r="N164" s="28"/>
      <c r="O164" s="28"/>
      <c r="P164" s="28"/>
      <c r="Q164" s="28"/>
      <c r="R164" s="28"/>
      <c r="S164" s="28"/>
      <c r="T164" s="28"/>
      <c r="U164" s="41"/>
      <c r="X164" s="229"/>
    </row>
    <row r="165" spans="1:34" ht="11.25" customHeight="1" x14ac:dyDescent="0.2">
      <c r="A165" s="40"/>
      <c r="B165" s="290" t="s">
        <v>101</v>
      </c>
      <c r="C165" s="248"/>
      <c r="D165" s="309" t="e">
        <f>IF(ISBLANK(D33),NA(),D33/Referrals!D33)</f>
        <v>#N/A</v>
      </c>
      <c r="E165" s="310">
        <f>IF(ISBLANK(E33),NA(),E33/Referrals!E33)</f>
        <v>0.25593495934959348</v>
      </c>
      <c r="F165" s="310">
        <f>IF(ISBLANK(F33),NA(),F33/Referrals!F33)</f>
        <v>0.26061807965625516</v>
      </c>
      <c r="G165" s="310">
        <f>IF(ISBLANK(G33),NA(),G33/Referrals!G33)</f>
        <v>0.24886267902274642</v>
      </c>
      <c r="H165" s="311">
        <f>IF(ISBLANK(H33),NA(),H33/Referrals!H33)</f>
        <v>0.23411371237458195</v>
      </c>
      <c r="I165" s="178"/>
      <c r="J165" s="178"/>
      <c r="K165" s="3"/>
      <c r="L165" s="28"/>
      <c r="M165" s="28"/>
      <c r="N165" s="28"/>
      <c r="O165" s="28"/>
      <c r="P165" s="28"/>
      <c r="Q165" s="28"/>
      <c r="R165" s="28"/>
      <c r="S165" s="28"/>
      <c r="T165" s="28"/>
      <c r="U165" s="41"/>
      <c r="X165" s="229"/>
    </row>
    <row r="166" spans="1:34" ht="11.25" customHeight="1" x14ac:dyDescent="0.2">
      <c r="A166" s="40"/>
      <c r="B166" s="10"/>
      <c r="C166" s="10"/>
      <c r="I166" s="28"/>
      <c r="J166" s="28"/>
      <c r="K166" s="3"/>
      <c r="L166" s="28"/>
      <c r="M166" s="28"/>
      <c r="N166" s="28"/>
      <c r="O166" s="28"/>
      <c r="P166" s="28"/>
      <c r="Q166" s="28"/>
      <c r="R166" s="28"/>
      <c r="S166" s="28"/>
      <c r="T166" s="28"/>
      <c r="U166" s="41"/>
      <c r="AD166" s="25"/>
      <c r="AE166" s="28"/>
      <c r="AF166" s="27"/>
      <c r="AG166" s="27"/>
      <c r="AH166" s="27"/>
    </row>
    <row r="167" spans="1:34" ht="11.25" customHeight="1" x14ac:dyDescent="0.2">
      <c r="A167" s="40"/>
      <c r="B167" s="10"/>
      <c r="C167" s="10"/>
      <c r="D167" s="31"/>
      <c r="E167" s="31"/>
      <c r="F167" s="28"/>
      <c r="G167" s="28"/>
      <c r="H167" s="28"/>
      <c r="I167" s="28"/>
      <c r="J167" s="28"/>
      <c r="K167" s="3"/>
      <c r="L167" s="28"/>
      <c r="M167" s="28"/>
      <c r="N167" s="28"/>
      <c r="O167" s="28"/>
      <c r="P167" s="28"/>
      <c r="Q167" s="28"/>
      <c r="R167" s="28"/>
      <c r="S167" s="28"/>
      <c r="T167" s="28"/>
      <c r="U167" s="41"/>
      <c r="AD167" s="25"/>
      <c r="AE167" s="28"/>
      <c r="AF167" s="27"/>
      <c r="AG167" s="27"/>
      <c r="AH167" s="27"/>
    </row>
    <row r="168" spans="1:34" ht="11.25" customHeight="1" x14ac:dyDescent="0.2">
      <c r="A168" s="40"/>
      <c r="B168" s="10"/>
      <c r="C168" s="10"/>
      <c r="D168" s="31"/>
      <c r="E168" s="31"/>
      <c r="F168" s="28"/>
      <c r="G168" s="28"/>
      <c r="H168" s="28"/>
      <c r="I168" s="28"/>
      <c r="J168" s="28"/>
      <c r="K168" s="3"/>
      <c r="L168" s="28"/>
      <c r="M168" s="28"/>
      <c r="N168" s="28"/>
      <c r="O168" s="28"/>
      <c r="P168" s="28"/>
      <c r="Q168" s="28"/>
      <c r="R168" s="28"/>
      <c r="S168" s="28"/>
      <c r="T168" s="28"/>
      <c r="U168" s="41"/>
      <c r="W168" s="27"/>
      <c r="X168" s="27"/>
      <c r="Y168" s="27"/>
      <c r="Z168" s="27"/>
      <c r="AA168" s="27"/>
      <c r="AD168" s="25"/>
      <c r="AE168" s="28"/>
      <c r="AF168" s="27"/>
      <c r="AG168" s="27"/>
      <c r="AH168" s="27"/>
    </row>
    <row r="169" spans="1:34" ht="11.25" customHeight="1" x14ac:dyDescent="0.2">
      <c r="A169" s="40"/>
      <c r="B169" s="10"/>
      <c r="C169" s="10"/>
      <c r="D169" s="31"/>
      <c r="E169" s="31"/>
      <c r="F169" s="28"/>
      <c r="G169" s="28"/>
      <c r="H169" s="28"/>
      <c r="I169" s="28"/>
      <c r="J169" s="28"/>
      <c r="K169" s="3"/>
      <c r="L169" s="28"/>
      <c r="M169" s="28"/>
      <c r="N169" s="28"/>
      <c r="O169" s="28"/>
      <c r="P169" s="28"/>
      <c r="Q169" s="28"/>
      <c r="R169" s="28"/>
      <c r="S169" s="28"/>
      <c r="T169" s="28"/>
      <c r="U169" s="41"/>
      <c r="W169" s="27"/>
      <c r="X169" s="27"/>
      <c r="Y169" s="27"/>
      <c r="Z169" s="27"/>
      <c r="AA169" s="27"/>
      <c r="AD169" s="25"/>
      <c r="AE169" s="28"/>
      <c r="AF169" s="27"/>
      <c r="AG169" s="27"/>
      <c r="AH169" s="27"/>
    </row>
    <row r="170" spans="1:34" ht="11.25" customHeight="1" x14ac:dyDescent="0.2">
      <c r="A170" s="40"/>
      <c r="B170" s="10"/>
      <c r="C170" s="10"/>
      <c r="D170" s="31"/>
      <c r="E170" s="31"/>
      <c r="F170" s="28"/>
      <c r="G170" s="28"/>
      <c r="H170" s="28"/>
      <c r="I170" s="28"/>
      <c r="J170" s="28"/>
      <c r="K170" s="3"/>
      <c r="L170" s="28"/>
      <c r="M170" s="28"/>
      <c r="N170" s="28"/>
      <c r="O170" s="28"/>
      <c r="P170" s="28"/>
      <c r="Q170" s="28"/>
      <c r="R170" s="28"/>
      <c r="S170" s="28"/>
      <c r="T170" s="28"/>
      <c r="U170" s="41"/>
      <c r="AD170" s="25"/>
      <c r="AE170" s="28"/>
      <c r="AF170" s="27"/>
      <c r="AG170" s="27"/>
      <c r="AH170" s="27"/>
    </row>
    <row r="171" spans="1:34" ht="11.25" customHeight="1" x14ac:dyDescent="0.2">
      <c r="A171" s="40"/>
      <c r="B171" s="10"/>
      <c r="C171" s="10"/>
      <c r="D171" s="31"/>
      <c r="E171" s="31"/>
      <c r="F171" s="28"/>
      <c r="G171" s="28"/>
      <c r="H171" s="28"/>
      <c r="I171" s="28"/>
      <c r="J171" s="28"/>
      <c r="K171" s="3"/>
      <c r="L171" s="28"/>
      <c r="M171" s="28"/>
      <c r="N171" s="28"/>
      <c r="O171" s="28"/>
      <c r="P171" s="28"/>
      <c r="Q171" s="28"/>
      <c r="R171" s="28"/>
      <c r="S171" s="28"/>
      <c r="T171" s="28"/>
      <c r="U171" s="41"/>
      <c r="W171" s="27"/>
      <c r="X171" s="27"/>
      <c r="Y171" s="27"/>
      <c r="Z171" s="27"/>
      <c r="AA171" s="27"/>
      <c r="AD171" s="25"/>
      <c r="AE171" s="28"/>
      <c r="AF171" s="27"/>
      <c r="AG171" s="27"/>
      <c r="AH171" s="27"/>
    </row>
    <row r="172" spans="1:34" ht="11.25" customHeight="1" x14ac:dyDescent="0.2">
      <c r="A172" s="40"/>
      <c r="B172" s="10"/>
      <c r="C172" s="10"/>
      <c r="D172" s="31"/>
      <c r="E172" s="31"/>
      <c r="F172" s="28"/>
      <c r="G172" s="28"/>
      <c r="H172" s="31"/>
      <c r="I172" s="31"/>
      <c r="J172" s="31"/>
      <c r="K172" s="3"/>
      <c r="L172" s="83"/>
      <c r="M172" s="83"/>
      <c r="N172" s="83"/>
      <c r="O172" s="83"/>
      <c r="P172" s="83"/>
      <c r="Q172" s="28"/>
      <c r="R172" s="28"/>
      <c r="S172" s="28"/>
      <c r="T172" s="28"/>
      <c r="U172" s="41"/>
      <c r="W172" s="27"/>
      <c r="X172" s="27"/>
      <c r="Y172" s="27"/>
      <c r="Z172" s="27"/>
      <c r="AA172" s="27"/>
      <c r="AD172" s="25"/>
      <c r="AE172" s="28"/>
      <c r="AF172" s="27"/>
      <c r="AG172" s="27"/>
      <c r="AH172" s="27"/>
    </row>
    <row r="173" spans="1:34" ht="11.25" customHeight="1" x14ac:dyDescent="0.2">
      <c r="A173" s="40"/>
      <c r="B173" s="10"/>
      <c r="C173" s="10"/>
      <c r="D173" s="31"/>
      <c r="E173" s="31"/>
      <c r="F173" s="31"/>
      <c r="G173" s="31"/>
      <c r="H173" s="31"/>
      <c r="I173" s="31"/>
      <c r="J173" s="31"/>
      <c r="K173" s="3"/>
      <c r="L173" s="83"/>
      <c r="M173" s="83"/>
      <c r="N173" s="83"/>
      <c r="O173" s="83"/>
      <c r="P173" s="83"/>
      <c r="Q173" s="28"/>
      <c r="R173" s="28"/>
      <c r="S173" s="28"/>
      <c r="T173" s="28"/>
      <c r="U173" s="41"/>
      <c r="X173" s="229"/>
    </row>
    <row r="174" spans="1:34" ht="11.25" customHeight="1" x14ac:dyDescent="0.2">
      <c r="A174" s="40"/>
      <c r="B174" s="10"/>
      <c r="C174" s="10"/>
      <c r="D174" s="31"/>
      <c r="E174" s="31"/>
      <c r="F174" s="31"/>
      <c r="G174" s="31"/>
      <c r="H174" s="31"/>
      <c r="I174" s="31"/>
      <c r="J174" s="31"/>
      <c r="K174" s="3"/>
      <c r="L174" s="34"/>
      <c r="M174" s="34"/>
      <c r="N174" s="34"/>
      <c r="O174" s="34"/>
      <c r="P174" s="34"/>
      <c r="Q174" s="34"/>
      <c r="R174" s="34"/>
      <c r="S174" s="35"/>
      <c r="T174" s="35"/>
      <c r="U174" s="41"/>
      <c r="X174" s="229"/>
    </row>
    <row r="175" spans="1:34" ht="16.5" customHeight="1" x14ac:dyDescent="0.2">
      <c r="A175" s="713"/>
      <c r="B175" s="617"/>
      <c r="C175" s="617"/>
      <c r="D175" s="617"/>
      <c r="E175" s="617"/>
      <c r="F175" s="617"/>
      <c r="G175" s="617"/>
      <c r="H175" s="617"/>
      <c r="I175" s="617"/>
      <c r="J175" s="617"/>
      <c r="K175" s="617"/>
      <c r="L175" s="617"/>
      <c r="M175" s="617"/>
      <c r="N175" s="617"/>
      <c r="O175" s="617"/>
      <c r="P175" s="617"/>
      <c r="Q175" s="617"/>
      <c r="R175" s="617"/>
      <c r="S175" s="617"/>
      <c r="T175" s="617"/>
      <c r="U175" s="689"/>
      <c r="W175" s="232">
        <f>D143</f>
        <v>2010</v>
      </c>
      <c r="X175" s="232">
        <f>E143</f>
        <v>2011</v>
      </c>
      <c r="Y175" s="232">
        <f>F143</f>
        <v>2012</v>
      </c>
      <c r="Z175" s="232">
        <f>G143</f>
        <v>2013</v>
      </c>
      <c r="AA175" s="232">
        <f>H143</f>
        <v>2014</v>
      </c>
    </row>
    <row r="176" spans="1:34" ht="11.25" customHeight="1" thickBot="1" x14ac:dyDescent="0.25">
      <c r="A176" s="44"/>
      <c r="B176" s="45"/>
      <c r="C176" s="45"/>
      <c r="D176" s="45"/>
      <c r="E176" s="45"/>
      <c r="F176" s="45"/>
      <c r="G176" s="45"/>
      <c r="H176" s="45"/>
      <c r="I176" s="45"/>
      <c r="J176" s="45"/>
      <c r="K176" s="46"/>
      <c r="L176" s="45"/>
      <c r="M176" s="45"/>
      <c r="N176" s="45"/>
      <c r="O176" s="45"/>
      <c r="P176" s="45"/>
      <c r="Q176" s="45"/>
      <c r="R176" s="45"/>
      <c r="S176" s="45"/>
      <c r="T176" s="45"/>
      <c r="U176" s="47"/>
      <c r="W176" s="303" t="e">
        <f ca="1">IF(OFFSET(D143,$W$5,0)=0,NA(),OFFSET(D143,$W$5,0))</f>
        <v>#N/A</v>
      </c>
      <c r="X176" s="303" t="e">
        <f ca="1">IF(OFFSET(E143,$W$5,0)=0,NA(),OFFSET(E143,$W$5,0))</f>
        <v>#N/A</v>
      </c>
      <c r="Y176" s="303" t="e">
        <f ca="1">IF(OFFSET(F143,$W$5,0)=0,NA(),OFFSET(F143,$W$5,0))</f>
        <v>#N/A</v>
      </c>
      <c r="Z176" s="303" t="e">
        <f ca="1">IF(OFFSET(G143,$W$5,0)=0,NA(),OFFSET(G143,$W$5,0))</f>
        <v>#N/A</v>
      </c>
      <c r="AA176" s="303" t="e">
        <f ca="1">IF(OFFSET(H143,$W$5,0)=0,NA(),OFFSET(H143,$W$5,0))</f>
        <v>#N/A</v>
      </c>
      <c r="AC176" s="149"/>
    </row>
    <row r="177" spans="1:35" s="91" customFormat="1" ht="11.25" customHeight="1" x14ac:dyDescent="0.2">
      <c r="K177" s="85"/>
      <c r="V177" s="148"/>
      <c r="W177" s="239"/>
      <c r="X177" s="239"/>
      <c r="Y177" s="239"/>
      <c r="Z177" s="239"/>
      <c r="AA177" s="239"/>
      <c r="AB177" s="149"/>
      <c r="AC177" s="149"/>
      <c r="AD177" s="150"/>
      <c r="AE177" s="149"/>
      <c r="AF177" s="149"/>
    </row>
    <row r="178" spans="1:35" s="91" customFormat="1" ht="11.25" customHeight="1" x14ac:dyDescent="0.2">
      <c r="A178" s="90"/>
      <c r="B178" s="90"/>
      <c r="C178" s="90"/>
      <c r="D178" s="90"/>
      <c r="E178" s="90"/>
      <c r="F178" s="90"/>
      <c r="K178" s="85"/>
      <c r="V178" s="148"/>
      <c r="W178" s="239"/>
      <c r="X178" s="239"/>
      <c r="Y178" s="239"/>
      <c r="Z178" s="239"/>
      <c r="AA178" s="239"/>
      <c r="AB178" s="149"/>
      <c r="AC178" s="149"/>
      <c r="AD178" s="150"/>
      <c r="AE178" s="149"/>
      <c r="AF178" s="149"/>
    </row>
    <row r="179" spans="1:35" s="91" customFormat="1" ht="11.25" customHeight="1" x14ac:dyDescent="0.2">
      <c r="A179" s="90"/>
      <c r="B179" s="662" t="s">
        <v>121</v>
      </c>
      <c r="C179" s="411"/>
      <c r="D179" s="102"/>
      <c r="E179" s="102"/>
      <c r="F179" s="90"/>
      <c r="K179" s="85"/>
      <c r="V179" s="148"/>
      <c r="W179" s="239"/>
      <c r="X179" s="239"/>
      <c r="Y179" s="239"/>
      <c r="Z179" s="239"/>
      <c r="AA179" s="239"/>
      <c r="AB179" s="149"/>
      <c r="AC179" s="149"/>
      <c r="AD179" s="150"/>
      <c r="AE179" s="149"/>
      <c r="AF179" s="149"/>
    </row>
    <row r="180" spans="1:35" s="91" customFormat="1" ht="11.25" customHeight="1" x14ac:dyDescent="0.2">
      <c r="A180" s="90"/>
      <c r="B180" s="663"/>
      <c r="C180" s="412"/>
      <c r="D180" s="90"/>
      <c r="E180" s="90"/>
      <c r="F180" s="90"/>
      <c r="K180" s="85"/>
      <c r="V180" s="148"/>
      <c r="W180" s="239"/>
      <c r="X180" s="239"/>
      <c r="Y180" s="239"/>
      <c r="Z180" s="239"/>
      <c r="AA180" s="239"/>
      <c r="AB180" s="149"/>
      <c r="AC180" s="149"/>
      <c r="AD180" s="150"/>
      <c r="AE180" s="149"/>
      <c r="AF180" s="149"/>
    </row>
    <row r="181" spans="1:35" s="91" customFormat="1" ht="11.25" customHeight="1" x14ac:dyDescent="0.2">
      <c r="A181" s="90"/>
      <c r="B181" s="653" t="s">
        <v>122</v>
      </c>
      <c r="C181" s="653"/>
      <c r="D181" s="654"/>
      <c r="E181" s="654"/>
      <c r="F181" s="654"/>
      <c r="K181" s="85"/>
      <c r="V181" s="148"/>
      <c r="W181" s="239"/>
      <c r="X181" s="239"/>
      <c r="Y181" s="239"/>
      <c r="Z181" s="239"/>
      <c r="AA181" s="239"/>
      <c r="AB181" s="149"/>
      <c r="AC181" s="149"/>
      <c r="AD181" s="150"/>
      <c r="AE181" s="149"/>
      <c r="AF181" s="149"/>
    </row>
    <row r="182" spans="1:35" s="91" customFormat="1" ht="11.25" customHeight="1" x14ac:dyDescent="0.2">
      <c r="A182" s="90"/>
      <c r="B182" s="653"/>
      <c r="C182" s="653"/>
      <c r="D182" s="654"/>
      <c r="E182" s="654"/>
      <c r="F182" s="654"/>
      <c r="K182" s="85"/>
      <c r="V182" s="148"/>
      <c r="W182" s="239"/>
      <c r="X182" s="239"/>
      <c r="Y182" s="239"/>
      <c r="Z182" s="239"/>
      <c r="AA182" s="239"/>
      <c r="AB182" s="149"/>
      <c r="AC182" s="149"/>
      <c r="AD182" s="150"/>
      <c r="AE182" s="149"/>
      <c r="AF182" s="149"/>
      <c r="AG182" s="142"/>
      <c r="AH182" s="142"/>
      <c r="AI182" s="142"/>
    </row>
    <row r="183" spans="1:35" s="91" customFormat="1" ht="11.25" customHeight="1" x14ac:dyDescent="0.2">
      <c r="A183" s="90"/>
      <c r="B183" s="653" t="s">
        <v>28</v>
      </c>
      <c r="C183" s="653"/>
      <c r="D183" s="654"/>
      <c r="E183" s="654"/>
      <c r="F183" s="654"/>
      <c r="K183" s="85"/>
      <c r="V183" s="148"/>
      <c r="W183" s="239"/>
      <c r="X183" s="239"/>
      <c r="Y183" s="239"/>
      <c r="Z183" s="239"/>
      <c r="AA183" s="239"/>
      <c r="AB183" s="149"/>
      <c r="AC183" s="149"/>
      <c r="AD183" s="150"/>
      <c r="AE183" s="149"/>
      <c r="AF183" s="149"/>
    </row>
    <row r="184" spans="1:35" s="91" customFormat="1" ht="11.25" customHeight="1" x14ac:dyDescent="0.2">
      <c r="A184" s="90"/>
      <c r="B184" s="653"/>
      <c r="C184" s="653"/>
      <c r="D184" s="654"/>
      <c r="E184" s="654"/>
      <c r="F184" s="654"/>
      <c r="K184" s="85"/>
      <c r="V184" s="148"/>
      <c r="W184" s="239"/>
      <c r="X184" s="239"/>
      <c r="Y184" s="239"/>
      <c r="Z184" s="239"/>
      <c r="AA184" s="239"/>
      <c r="AB184" s="149"/>
      <c r="AC184" s="149"/>
      <c r="AD184" s="150"/>
      <c r="AE184" s="149"/>
      <c r="AF184" s="149"/>
    </row>
    <row r="185" spans="1:35" s="91" customFormat="1" ht="11.25" customHeight="1" x14ac:dyDescent="0.2">
      <c r="A185" s="90"/>
      <c r="B185" s="653" t="s">
        <v>29</v>
      </c>
      <c r="C185" s="653"/>
      <c r="D185" s="654"/>
      <c r="E185" s="654"/>
      <c r="F185" s="654"/>
      <c r="K185" s="85"/>
      <c r="V185" s="148"/>
      <c r="W185" s="239"/>
      <c r="X185" s="239"/>
      <c r="Y185" s="239"/>
      <c r="Z185" s="239"/>
      <c r="AA185" s="239"/>
      <c r="AB185" s="149"/>
      <c r="AC185" s="149"/>
      <c r="AD185" s="150"/>
      <c r="AE185" s="149"/>
      <c r="AF185" s="149"/>
    </row>
    <row r="186" spans="1:35" s="91" customFormat="1" ht="11.25" customHeight="1" x14ac:dyDescent="0.2">
      <c r="A186" s="90"/>
      <c r="B186" s="653"/>
      <c r="C186" s="653"/>
      <c r="D186" s="654"/>
      <c r="E186" s="654"/>
      <c r="F186" s="654"/>
      <c r="K186" s="85"/>
      <c r="V186" s="148"/>
      <c r="W186" s="239"/>
      <c r="X186" s="239"/>
      <c r="Y186" s="239"/>
      <c r="Z186" s="239"/>
      <c r="AA186" s="239"/>
      <c r="AB186" s="149"/>
      <c r="AC186" s="149"/>
      <c r="AD186" s="150"/>
      <c r="AE186" s="149"/>
      <c r="AF186" s="149"/>
    </row>
    <row r="187" spans="1:35" s="91" customFormat="1" ht="11.25" customHeight="1" x14ac:dyDescent="0.2">
      <c r="A187" s="90"/>
      <c r="B187" s="653" t="s">
        <v>151</v>
      </c>
      <c r="C187" s="653"/>
      <c r="D187" s="654"/>
      <c r="E187" s="654"/>
      <c r="F187" s="654"/>
      <c r="K187" s="85"/>
      <c r="V187" s="148"/>
      <c r="W187" s="239"/>
      <c r="X187" s="239"/>
      <c r="Y187" s="239"/>
      <c r="Z187" s="239"/>
      <c r="AA187" s="239"/>
      <c r="AB187" s="149"/>
      <c r="AC187" s="149"/>
      <c r="AD187" s="150"/>
      <c r="AE187" s="149"/>
      <c r="AF187" s="149"/>
    </row>
    <row r="188" spans="1:35" s="91" customFormat="1" ht="11.25" customHeight="1" x14ac:dyDescent="0.2">
      <c r="A188" s="90"/>
      <c r="B188" s="653"/>
      <c r="C188" s="653"/>
      <c r="D188" s="654"/>
      <c r="E188" s="654"/>
      <c r="F188" s="654"/>
      <c r="K188" s="85"/>
      <c r="V188" s="148"/>
      <c r="W188" s="239"/>
      <c r="X188" s="239"/>
      <c r="Y188" s="239"/>
      <c r="Z188" s="239"/>
      <c r="AA188" s="239"/>
      <c r="AB188" s="149"/>
      <c r="AC188" s="149"/>
      <c r="AD188" s="150"/>
      <c r="AE188" s="149"/>
      <c r="AF188" s="149"/>
    </row>
    <row r="189" spans="1:35" s="91" customFormat="1" ht="11.25" customHeight="1" x14ac:dyDescent="0.2">
      <c r="A189" s="90"/>
      <c r="B189" s="653" t="s">
        <v>41</v>
      </c>
      <c r="C189" s="653"/>
      <c r="D189" s="654"/>
      <c r="E189" s="654"/>
      <c r="F189" s="654"/>
      <c r="K189" s="85"/>
      <c r="V189" s="148"/>
      <c r="W189" s="239"/>
      <c r="X189" s="239"/>
      <c r="Y189" s="239"/>
      <c r="Z189" s="239"/>
      <c r="AA189" s="239"/>
      <c r="AB189" s="149"/>
      <c r="AC189" s="149"/>
      <c r="AD189" s="150"/>
      <c r="AE189" s="149"/>
      <c r="AF189" s="149"/>
    </row>
    <row r="190" spans="1:35" s="91" customFormat="1" ht="11.25" customHeight="1" x14ac:dyDescent="0.2">
      <c r="A190" s="90"/>
      <c r="B190" s="653"/>
      <c r="C190" s="653"/>
      <c r="D190" s="654"/>
      <c r="E190" s="654"/>
      <c r="F190" s="654"/>
      <c r="K190" s="85"/>
      <c r="V190" s="148"/>
      <c r="W190" s="239"/>
      <c r="X190" s="239"/>
      <c r="Y190" s="239"/>
      <c r="Z190" s="239"/>
      <c r="AA190" s="239"/>
      <c r="AB190" s="149"/>
      <c r="AC190" s="149"/>
      <c r="AD190" s="150"/>
      <c r="AE190" s="149"/>
      <c r="AF190" s="149"/>
    </row>
    <row r="191" spans="1:35" s="91" customFormat="1" ht="11.25" customHeight="1" x14ac:dyDescent="0.2">
      <c r="A191" s="90"/>
      <c r="B191" s="653" t="s">
        <v>35</v>
      </c>
      <c r="C191" s="653"/>
      <c r="D191" s="654"/>
      <c r="E191" s="654"/>
      <c r="F191" s="654"/>
      <c r="K191" s="85"/>
      <c r="V191" s="148"/>
      <c r="W191" s="239"/>
      <c r="X191" s="239"/>
      <c r="Y191" s="239"/>
      <c r="Z191" s="239"/>
      <c r="AA191" s="239"/>
      <c r="AB191" s="149"/>
      <c r="AC191" s="149"/>
      <c r="AD191" s="150"/>
      <c r="AE191" s="149"/>
      <c r="AF191" s="149"/>
    </row>
    <row r="192" spans="1:35" s="91" customFormat="1" ht="11.25" customHeight="1" x14ac:dyDescent="0.2">
      <c r="A192" s="90"/>
      <c r="B192" s="653"/>
      <c r="C192" s="653"/>
      <c r="D192" s="654"/>
      <c r="E192" s="654"/>
      <c r="F192" s="654"/>
      <c r="K192" s="85"/>
      <c r="V192" s="148"/>
      <c r="W192" s="239"/>
      <c r="X192" s="239"/>
      <c r="Y192" s="239"/>
      <c r="Z192" s="239"/>
      <c r="AA192" s="239"/>
      <c r="AB192" s="149"/>
      <c r="AC192" s="149"/>
      <c r="AD192" s="150"/>
      <c r="AE192" s="149"/>
      <c r="AF192" s="149"/>
    </row>
    <row r="193" spans="1:32" s="91" customFormat="1" ht="11.25" customHeight="1" x14ac:dyDescent="0.2">
      <c r="A193" s="90"/>
      <c r="B193" s="653" t="s">
        <v>54</v>
      </c>
      <c r="C193" s="653"/>
      <c r="D193" s="654"/>
      <c r="E193" s="654"/>
      <c r="F193" s="654"/>
      <c r="K193" s="85"/>
      <c r="V193" s="148"/>
      <c r="W193" s="239"/>
      <c r="X193" s="239"/>
      <c r="Y193" s="239"/>
      <c r="Z193" s="239"/>
      <c r="AA193" s="239"/>
      <c r="AB193" s="149"/>
      <c r="AC193" s="149"/>
      <c r="AD193" s="150"/>
      <c r="AE193" s="149"/>
      <c r="AF193" s="149"/>
    </row>
    <row r="194" spans="1:32" s="91" customFormat="1" ht="11.25" customHeight="1" x14ac:dyDescent="0.2">
      <c r="A194" s="90"/>
      <c r="B194" s="653"/>
      <c r="C194" s="653"/>
      <c r="D194" s="654"/>
      <c r="E194" s="654"/>
      <c r="F194" s="654"/>
      <c r="K194" s="85"/>
      <c r="V194" s="148"/>
      <c r="W194" s="239"/>
      <c r="X194" s="239"/>
      <c r="Y194" s="239"/>
      <c r="Z194" s="239"/>
      <c r="AA194" s="239"/>
      <c r="AB194" s="149"/>
      <c r="AC194" s="149"/>
      <c r="AD194" s="150"/>
      <c r="AE194" s="149"/>
      <c r="AF194" s="149"/>
    </row>
    <row r="195" spans="1:32" s="91" customFormat="1" ht="11.25" customHeight="1" x14ac:dyDescent="0.2">
      <c r="A195" s="90"/>
      <c r="B195" s="653" t="s">
        <v>30</v>
      </c>
      <c r="C195" s="653"/>
      <c r="D195" s="654"/>
      <c r="E195" s="654"/>
      <c r="F195" s="654"/>
      <c r="K195" s="85"/>
      <c r="V195" s="148"/>
      <c r="W195" s="239"/>
      <c r="X195" s="239"/>
      <c r="Y195" s="239"/>
      <c r="Z195" s="239"/>
      <c r="AA195" s="239"/>
      <c r="AB195" s="149"/>
      <c r="AC195" s="149"/>
      <c r="AD195" s="150"/>
      <c r="AE195" s="149"/>
      <c r="AF195" s="149"/>
    </row>
    <row r="196" spans="1:32" s="91" customFormat="1" ht="11.25" customHeight="1" x14ac:dyDescent="0.2">
      <c r="A196" s="90"/>
      <c r="B196" s="653"/>
      <c r="C196" s="653"/>
      <c r="D196" s="654"/>
      <c r="E196" s="654"/>
      <c r="F196" s="654"/>
      <c r="K196" s="85"/>
      <c r="V196" s="148"/>
      <c r="W196" s="239"/>
      <c r="X196" s="239"/>
      <c r="Y196" s="239"/>
      <c r="Z196" s="239"/>
      <c r="AA196" s="239"/>
      <c r="AB196" s="149"/>
      <c r="AC196" s="149"/>
      <c r="AD196" s="150"/>
      <c r="AE196" s="149"/>
      <c r="AF196" s="149"/>
    </row>
    <row r="197" spans="1:32" s="91" customFormat="1" ht="11.25" customHeight="1" x14ac:dyDescent="0.2">
      <c r="A197" s="90"/>
      <c r="B197" s="653" t="s">
        <v>31</v>
      </c>
      <c r="C197" s="653"/>
      <c r="D197" s="664"/>
      <c r="E197" s="664"/>
      <c r="F197" s="664"/>
      <c r="G197" s="617"/>
      <c r="K197" s="85"/>
      <c r="V197" s="148"/>
      <c r="W197" s="239"/>
      <c r="X197" s="239"/>
      <c r="Y197" s="239"/>
      <c r="Z197" s="239"/>
      <c r="AA197" s="239"/>
      <c r="AB197" s="149"/>
      <c r="AC197" s="149"/>
      <c r="AD197" s="150"/>
      <c r="AE197" s="149"/>
      <c r="AF197" s="149"/>
    </row>
    <row r="198" spans="1:32" s="91" customFormat="1" ht="11.25" customHeight="1" x14ac:dyDescent="0.2">
      <c r="A198" s="90"/>
      <c r="B198" s="664"/>
      <c r="C198" s="664"/>
      <c r="D198" s="664"/>
      <c r="E198" s="664"/>
      <c r="F198" s="664"/>
      <c r="G198" s="617"/>
      <c r="K198" s="85"/>
      <c r="V198" s="148"/>
      <c r="W198" s="239"/>
      <c r="X198" s="239"/>
      <c r="Y198" s="239"/>
      <c r="Z198" s="239"/>
      <c r="AA198" s="239"/>
      <c r="AB198" s="149"/>
      <c r="AC198" s="149"/>
      <c r="AD198" s="150"/>
      <c r="AE198" s="149"/>
      <c r="AF198" s="149"/>
    </row>
    <row r="199" spans="1:32" s="91" customFormat="1" ht="11.25" customHeight="1" x14ac:dyDescent="0.2">
      <c r="A199" s="90"/>
      <c r="B199" s="653" t="s">
        <v>32</v>
      </c>
      <c r="C199" s="653"/>
      <c r="D199" s="654"/>
      <c r="E199" s="654"/>
      <c r="F199" s="654"/>
      <c r="K199" s="85"/>
      <c r="V199" s="148"/>
      <c r="W199" s="239"/>
      <c r="X199" s="239"/>
      <c r="Y199" s="239"/>
      <c r="Z199" s="239"/>
      <c r="AA199" s="239"/>
      <c r="AB199" s="149"/>
      <c r="AC199" s="149"/>
      <c r="AD199" s="150"/>
      <c r="AE199" s="149"/>
      <c r="AF199" s="149"/>
    </row>
    <row r="200" spans="1:32" s="91" customFormat="1" ht="11.25" customHeight="1" x14ac:dyDescent="0.2">
      <c r="A200" s="90"/>
      <c r="B200" s="653"/>
      <c r="C200" s="653"/>
      <c r="D200" s="654"/>
      <c r="E200" s="654"/>
      <c r="F200" s="654"/>
      <c r="K200" s="85"/>
      <c r="V200" s="148"/>
      <c r="W200" s="239"/>
      <c r="X200" s="239"/>
      <c r="Y200" s="239"/>
      <c r="Z200" s="239"/>
      <c r="AA200" s="239"/>
      <c r="AB200" s="149"/>
      <c r="AC200" s="149"/>
      <c r="AD200" s="150"/>
      <c r="AE200" s="149"/>
      <c r="AF200" s="149"/>
    </row>
    <row r="201" spans="1:32" s="91" customFormat="1" ht="11.25" customHeight="1" x14ac:dyDescent="0.2">
      <c r="A201" s="90"/>
      <c r="B201" s="653" t="s">
        <v>55</v>
      </c>
      <c r="C201" s="653"/>
      <c r="D201" s="654"/>
      <c r="E201" s="654"/>
      <c r="F201" s="654"/>
      <c r="K201" s="85"/>
      <c r="V201" s="148"/>
      <c r="W201" s="239"/>
      <c r="X201" s="239"/>
      <c r="Y201" s="239"/>
      <c r="Z201" s="239"/>
      <c r="AA201" s="239"/>
      <c r="AB201" s="149"/>
      <c r="AC201" s="149"/>
      <c r="AD201" s="150"/>
      <c r="AE201" s="149"/>
      <c r="AF201" s="149"/>
    </row>
    <row r="202" spans="1:32" s="91" customFormat="1" ht="11.25" customHeight="1" x14ac:dyDescent="0.2">
      <c r="A202" s="90"/>
      <c r="B202" s="653"/>
      <c r="C202" s="653"/>
      <c r="D202" s="654"/>
      <c r="E202" s="654"/>
      <c r="F202" s="654"/>
      <c r="K202" s="85"/>
      <c r="V202" s="148"/>
      <c r="W202" s="239"/>
      <c r="X202" s="239"/>
      <c r="Y202" s="239"/>
      <c r="Z202" s="239"/>
      <c r="AA202" s="239"/>
      <c r="AB202" s="149"/>
      <c r="AC202" s="149"/>
      <c r="AD202" s="150"/>
      <c r="AE202" s="149"/>
      <c r="AF202" s="149"/>
    </row>
    <row r="203" spans="1:32" s="91" customFormat="1" ht="11.25" customHeight="1" x14ac:dyDescent="0.2">
      <c r="A203" s="90"/>
      <c r="B203" s="653" t="s">
        <v>33</v>
      </c>
      <c r="C203" s="653"/>
      <c r="D203" s="654"/>
      <c r="E203" s="654"/>
      <c r="F203" s="654"/>
      <c r="K203" s="85"/>
      <c r="V203" s="148"/>
      <c r="W203" s="239"/>
      <c r="X203" s="239"/>
      <c r="Y203" s="239"/>
      <c r="Z203" s="239"/>
      <c r="AA203" s="239"/>
      <c r="AB203" s="149"/>
      <c r="AC203" s="149"/>
      <c r="AD203" s="150"/>
      <c r="AE203" s="149"/>
      <c r="AF203" s="149"/>
    </row>
    <row r="204" spans="1:32" s="91" customFormat="1" ht="11.25" customHeight="1" x14ac:dyDescent="0.2">
      <c r="A204" s="90"/>
      <c r="B204" s="653"/>
      <c r="C204" s="653"/>
      <c r="D204" s="654"/>
      <c r="E204" s="654"/>
      <c r="F204" s="654"/>
      <c r="K204" s="85"/>
      <c r="V204" s="148"/>
      <c r="W204" s="239"/>
      <c r="X204" s="239"/>
      <c r="Y204" s="239"/>
      <c r="Z204" s="239"/>
      <c r="AA204" s="239"/>
      <c r="AB204" s="149"/>
      <c r="AC204" s="149"/>
      <c r="AD204" s="150"/>
      <c r="AE204" s="149"/>
      <c r="AF204" s="149"/>
    </row>
    <row r="205" spans="1:32" s="91" customFormat="1" ht="11.25" customHeight="1" x14ac:dyDescent="0.2">
      <c r="A205" s="90"/>
      <c r="B205" s="653" t="s">
        <v>126</v>
      </c>
      <c r="C205" s="653"/>
      <c r="D205" s="654"/>
      <c r="E205" s="654"/>
      <c r="F205" s="654"/>
      <c r="K205" s="85"/>
      <c r="V205" s="148"/>
      <c r="W205" s="239"/>
      <c r="X205" s="239"/>
      <c r="Y205" s="239"/>
      <c r="Z205" s="239"/>
      <c r="AA205" s="239"/>
      <c r="AB205" s="149"/>
      <c r="AC205" s="149"/>
      <c r="AD205" s="150"/>
      <c r="AE205" s="149"/>
      <c r="AF205" s="149"/>
    </row>
    <row r="206" spans="1:32" s="91" customFormat="1" ht="11.25" customHeight="1" x14ac:dyDescent="0.2">
      <c r="B206" s="653"/>
      <c r="C206" s="653"/>
      <c r="D206" s="654"/>
      <c r="E206" s="654"/>
      <c r="F206" s="654"/>
      <c r="K206" s="85"/>
      <c r="V206" s="148"/>
      <c r="W206" s="239"/>
      <c r="X206" s="239"/>
      <c r="Y206" s="239"/>
      <c r="Z206" s="239"/>
      <c r="AA206" s="239"/>
      <c r="AB206" s="149"/>
      <c r="AD206" s="150"/>
      <c r="AE206" s="149"/>
      <c r="AF206" s="149"/>
    </row>
    <row r="207" spans="1:32" s="91" customFormat="1" ht="11.25" hidden="1" customHeight="1" x14ac:dyDescent="0.2">
      <c r="B207" s="653" t="s">
        <v>104</v>
      </c>
      <c r="C207" s="653"/>
      <c r="D207" s="654"/>
      <c r="E207" s="654"/>
      <c r="F207" s="654"/>
      <c r="W207" s="240"/>
      <c r="X207" s="240"/>
      <c r="Y207" s="240"/>
      <c r="Z207" s="240"/>
      <c r="AA207" s="240"/>
    </row>
    <row r="208" spans="1:32" s="91" customFormat="1" ht="11.25" hidden="1" customHeight="1" x14ac:dyDescent="0.2">
      <c r="B208" s="653"/>
      <c r="C208" s="653"/>
      <c r="D208" s="654"/>
      <c r="E208" s="654"/>
      <c r="F208" s="654"/>
      <c r="W208" s="240"/>
      <c r="X208" s="240"/>
      <c r="Y208" s="240"/>
      <c r="Z208" s="240"/>
      <c r="AA208" s="240"/>
      <c r="AC208" s="84"/>
    </row>
    <row r="209" spans="2:29" s="84" customFormat="1" ht="11.25" hidden="1" customHeight="1" x14ac:dyDescent="0.2">
      <c r="B209" s="653" t="s">
        <v>105</v>
      </c>
      <c r="C209" s="653"/>
      <c r="D209" s="654"/>
      <c r="E209" s="654"/>
      <c r="F209" s="654"/>
      <c r="G209" s="91"/>
      <c r="K209" s="85"/>
      <c r="W209" s="240"/>
      <c r="X209" s="240"/>
      <c r="Y209" s="240"/>
      <c r="Z209" s="240"/>
      <c r="AA209" s="240"/>
      <c r="AC209" s="32"/>
    </row>
    <row r="210" spans="2:29" ht="11.25" hidden="1" customHeight="1" x14ac:dyDescent="0.2">
      <c r="B210" s="653"/>
      <c r="C210" s="653"/>
      <c r="D210" s="654"/>
      <c r="E210" s="654"/>
      <c r="F210" s="654"/>
      <c r="G210" s="91"/>
    </row>
    <row r="211" spans="2:29" ht="11.25" customHeight="1" x14ac:dyDescent="0.2">
      <c r="B211" s="653" t="s">
        <v>56</v>
      </c>
      <c r="C211" s="653"/>
      <c r="D211" s="654"/>
      <c r="E211" s="654"/>
      <c r="F211" s="654"/>
      <c r="G211" s="84"/>
    </row>
    <row r="212" spans="2:29" ht="11.25" customHeight="1" x14ac:dyDescent="0.2">
      <c r="B212" s="653"/>
      <c r="C212" s="653"/>
      <c r="D212" s="654"/>
      <c r="E212" s="654"/>
      <c r="F212" s="654"/>
    </row>
  </sheetData>
  <sheetProtection sheet="1" objects="1" scenarios="1"/>
  <mergeCells count="40">
    <mergeCell ref="B7:T8"/>
    <mergeCell ref="D9:H10"/>
    <mergeCell ref="I9:I11"/>
    <mergeCell ref="K9:O10"/>
    <mergeCell ref="P9:P11"/>
    <mergeCell ref="R9:T10"/>
    <mergeCell ref="A87:U87"/>
    <mergeCell ref="Z11:Z12"/>
    <mergeCell ref="A43:U43"/>
    <mergeCell ref="B51:H52"/>
    <mergeCell ref="B53:H53"/>
    <mergeCell ref="X82:X83"/>
    <mergeCell ref="Y82:Y83"/>
    <mergeCell ref="L84:O84"/>
    <mergeCell ref="Q84:T84"/>
    <mergeCell ref="X84:X85"/>
    <mergeCell ref="Y84:Y85"/>
    <mergeCell ref="L85:T85"/>
    <mergeCell ref="B191:F192"/>
    <mergeCell ref="B95:H96"/>
    <mergeCell ref="D98:E99"/>
    <mergeCell ref="A131:U131"/>
    <mergeCell ref="B139:H140"/>
    <mergeCell ref="A175:U175"/>
    <mergeCell ref="B179:B180"/>
    <mergeCell ref="B181:F182"/>
    <mergeCell ref="B183:F184"/>
    <mergeCell ref="B185:F186"/>
    <mergeCell ref="B187:F188"/>
    <mergeCell ref="B189:F190"/>
    <mergeCell ref="B211:F212"/>
    <mergeCell ref="B205:F206"/>
    <mergeCell ref="B207:F208"/>
    <mergeCell ref="B209:F210"/>
    <mergeCell ref="B193:F194"/>
    <mergeCell ref="B199:F200"/>
    <mergeCell ref="B201:F202"/>
    <mergeCell ref="B203:F204"/>
    <mergeCell ref="B195:F196"/>
    <mergeCell ref="B197:G198"/>
  </mergeCells>
  <conditionalFormatting sqref="B12:B31 D12:I31 R12:T31 B144:B163 D144:H163 K12:O31">
    <cfRule type="expression" dxfId="34" priority="11">
      <formula>$B12=$X$5</formula>
    </cfRule>
  </conditionalFormatting>
  <conditionalFormatting sqref="B12:B31 D12:I31 R12:T31 B144:B163 D144:H163 K12:O31">
    <cfRule type="containsErrors" dxfId="33" priority="10">
      <formula>ISERROR(B12)</formula>
    </cfRule>
  </conditionalFormatting>
  <conditionalFormatting sqref="P12:P31">
    <cfRule type="expression" dxfId="32" priority="5">
      <formula>$B12=$X$5</formula>
    </cfRule>
  </conditionalFormatting>
  <conditionalFormatting sqref="P12:P31">
    <cfRule type="containsErrors" dxfId="31" priority="4">
      <formula>ISERROR(P12)</formula>
    </cfRule>
  </conditionalFormatting>
  <conditionalFormatting sqref="AF12:AF31">
    <cfRule type="expression" dxfId="30" priority="3" stopIfTrue="1">
      <formula>$B12=$V$6</formula>
    </cfRule>
  </conditionalFormatting>
  <conditionalFormatting sqref="AA16:AB30 AA12:AB15">
    <cfRule type="expression" dxfId="29" priority="2">
      <formula>$B12=$X$5</formula>
    </cfRule>
  </conditionalFormatting>
  <conditionalFormatting sqref="AA16:AB30 AA12:AB15">
    <cfRule type="containsErrors" dxfId="28" priority="1">
      <formula>ISERROR(AA12)</formula>
    </cfRule>
  </conditionalFormatting>
  <hyperlinks>
    <hyperlink ref="B181:B182" location="Coverage!A1" display="Participating LA's"/>
    <hyperlink ref="B205:B206" location="Adoption!A1" display="Adoption"/>
    <hyperlink ref="B203:B204" location="'Looked After Children'!A1" display="Looked After Children"/>
    <hyperlink ref="B201:B202" location="'Court Applications'!A1" display="Court Applications"/>
    <hyperlink ref="B199:B200" location="'Child Protection Plans'!A1" display="Child Protection Plans"/>
    <hyperlink ref="B197:B198" location="'Initial CP Conferences'!A1" display="Initial Child Protection Conferences"/>
    <hyperlink ref="B195:B196" location="'Section 47 Enquiries'!A1" display="Section 47 Enquiries"/>
    <hyperlink ref="B193:B194" location="'Children in Need'!A1" display="Children in Need"/>
    <hyperlink ref="B191:B192" location="Assessments!A1" display="Assessments"/>
    <hyperlink ref="B189:B190" location="'Re-referrals'!A1" display="Re-referrals"/>
    <hyperlink ref="B185:B186" location="Referrals!A1" display="Referrals"/>
    <hyperlink ref="B183:B184" location="Population!A1" display="Population"/>
    <hyperlink ref="B205:F206" location="Adoption_RO_SGO!A1" display="Adoption &amp; RO/SGO"/>
    <hyperlink ref="B209:B210" location="Adoption!A1" display="Adoption"/>
    <hyperlink ref="B207:B208" location="Adoption!A1" display="Adoption"/>
    <hyperlink ref="B207:F208" location="Ofsted!A1" display="Ofsted"/>
    <hyperlink ref="B209:F210" location="Education!A1" display="Education"/>
    <hyperlink ref="B211:B212" location="Adoption!A1" display="Adoption"/>
    <hyperlink ref="B211:F212" location="Sources!A1" display="Sources"/>
    <hyperlink ref="B187:F188"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39"/>
  </sheetPr>
  <dimension ref="A1:AI300"/>
  <sheetViews>
    <sheetView showRowColHeaders="0" topLeftCell="A253" workbookViewId="0">
      <selection activeCell="B281" sqref="B281:F282"/>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3" width="21.85546875" style="228" hidden="1" customWidth="1"/>
    <col min="24" max="25" width="14.7109375" style="228" hidden="1" customWidth="1"/>
    <col min="26" max="26" width="17" style="228" hidden="1" customWidth="1"/>
    <col min="27" max="27" width="13.7109375" style="228" hidden="1" customWidth="1"/>
    <col min="28" max="28" width="9.7109375" style="32" hidden="1" customWidth="1"/>
    <col min="29" max="29" width="15.7109375" style="32" hidden="1" customWidth="1"/>
    <col min="30" max="30" width="16.85546875" style="32" hidden="1" customWidth="1"/>
    <col min="31" max="31" width="17" style="32" hidden="1" customWidth="1"/>
    <col min="32" max="32" width="6.140625" style="32" hidden="1" customWidth="1"/>
    <col min="33" max="33" width="10.140625" style="25" hidden="1" customWidth="1"/>
    <col min="34" max="34" width="10.140625" style="28" hidden="1" customWidth="1"/>
    <col min="35" max="35" width="9.140625" style="27" hidden="1" customWidth="1"/>
    <col min="36" max="16384" width="9.140625" style="27"/>
  </cols>
  <sheetData>
    <row r="1" spans="1:34" ht="15" customHeight="1" x14ac:dyDescent="0.2">
      <c r="L1" s="28"/>
      <c r="M1" s="28"/>
      <c r="N1" s="28"/>
      <c r="O1" s="28"/>
      <c r="P1" s="28"/>
      <c r="Q1" s="28"/>
      <c r="R1" s="28"/>
      <c r="S1" s="28"/>
      <c r="T1" s="28"/>
    </row>
    <row r="2" spans="1:34" ht="18.75" thickBot="1" x14ac:dyDescent="0.3">
      <c r="A2" s="48" t="s">
        <v>1</v>
      </c>
      <c r="B2" s="45"/>
      <c r="C2" s="45"/>
      <c r="D2" s="45"/>
      <c r="E2" s="45"/>
      <c r="F2" s="45"/>
      <c r="G2" s="45"/>
      <c r="H2" s="45"/>
      <c r="I2" s="45"/>
      <c r="J2" s="45"/>
      <c r="K2" s="46"/>
      <c r="L2" s="45"/>
      <c r="M2" s="45"/>
      <c r="N2" s="45"/>
      <c r="O2" s="45"/>
      <c r="P2" s="45"/>
      <c r="Q2" s="45"/>
      <c r="R2" s="45"/>
      <c r="S2" s="45"/>
      <c r="T2" s="45"/>
      <c r="U2" s="28"/>
    </row>
    <row r="3" spans="1:34" ht="11.25" customHeight="1" x14ac:dyDescent="0.2">
      <c r="A3" s="28"/>
      <c r="B3" s="28"/>
      <c r="C3" s="28"/>
      <c r="D3" s="28"/>
      <c r="E3" s="28"/>
      <c r="F3" s="28"/>
      <c r="G3" s="28"/>
      <c r="H3" s="28"/>
      <c r="I3" s="28"/>
      <c r="J3" s="28"/>
      <c r="K3" s="3"/>
      <c r="L3" s="28"/>
      <c r="M3" s="28"/>
      <c r="N3" s="28"/>
      <c r="O3" s="28"/>
      <c r="P3" s="28"/>
      <c r="Q3" s="28"/>
      <c r="R3" s="28"/>
      <c r="S3" s="28"/>
      <c r="T3" s="28"/>
    </row>
    <row r="4" spans="1:34" ht="21" customHeight="1" thickBot="1" x14ac:dyDescent="0.25">
      <c r="X4" s="229"/>
    </row>
    <row r="5" spans="1:34"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4" ht="11.25" customHeight="1" x14ac:dyDescent="0.2">
      <c r="A6" s="40"/>
      <c r="B6" s="28"/>
      <c r="C6" s="28"/>
      <c r="D6" s="28"/>
      <c r="E6" s="28"/>
      <c r="F6" s="28"/>
      <c r="G6" s="28"/>
      <c r="H6" s="28"/>
      <c r="I6" s="28"/>
      <c r="J6" s="28"/>
      <c r="K6" s="98"/>
      <c r="L6" s="130"/>
      <c r="M6" s="130"/>
      <c r="N6" s="130"/>
      <c r="O6" s="130"/>
      <c r="P6" s="130"/>
      <c r="Q6" s="102"/>
      <c r="R6" s="102"/>
      <c r="S6" s="102"/>
      <c r="T6" s="102"/>
      <c r="U6" s="105"/>
    </row>
    <row r="7" spans="1:34" s="30" customFormat="1" ht="11.25" customHeight="1" x14ac:dyDescent="0.2">
      <c r="A7" s="42"/>
      <c r="B7" s="699" t="s">
        <v>175</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32"/>
      <c r="AG7" s="26"/>
      <c r="AH7" s="83"/>
    </row>
    <row r="8" spans="1:34"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4"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07" t="s">
        <v>135</v>
      </c>
      <c r="S9" s="708"/>
      <c r="T9" s="709"/>
      <c r="U9" s="105"/>
    </row>
    <row r="10" spans="1:34" ht="11.25" customHeight="1" x14ac:dyDescent="0.2">
      <c r="A10" s="40"/>
      <c r="B10" s="178"/>
      <c r="C10" s="259"/>
      <c r="D10" s="703"/>
      <c r="E10" s="703"/>
      <c r="F10" s="703"/>
      <c r="G10" s="703"/>
      <c r="H10" s="703"/>
      <c r="I10" s="718"/>
      <c r="J10" s="261"/>
      <c r="K10" s="706"/>
      <c r="L10" s="706"/>
      <c r="M10" s="706"/>
      <c r="N10" s="706"/>
      <c r="O10" s="706"/>
      <c r="P10" s="715"/>
      <c r="Q10" s="242"/>
      <c r="R10" s="710"/>
      <c r="S10" s="711"/>
      <c r="T10" s="712"/>
      <c r="U10" s="105"/>
    </row>
    <row r="11" spans="1:34"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294" t="s">
        <v>134</v>
      </c>
      <c r="S11" s="272" t="s">
        <v>136</v>
      </c>
      <c r="T11" s="273" t="s">
        <v>94</v>
      </c>
      <c r="U11" s="105"/>
      <c r="Y11" s="312" t="str">
        <f>K9</f>
        <v>Rate per 10,000 0-17 Year Olds</v>
      </c>
      <c r="Z11" s="692" t="s">
        <v>142</v>
      </c>
      <c r="AA11" s="444"/>
      <c r="AB11" s="444"/>
      <c r="AC11" s="231"/>
      <c r="AD11" s="228"/>
      <c r="AE11" s="423" t="s">
        <v>217</v>
      </c>
      <c r="AF11" s="27"/>
      <c r="AG11" s="27"/>
      <c r="AH11" s="27"/>
    </row>
    <row r="12" spans="1:34" ht="11.25" customHeight="1" x14ac:dyDescent="0.2">
      <c r="A12" s="56"/>
      <c r="B12" s="288" t="s">
        <v>2</v>
      </c>
      <c r="C12" s="259"/>
      <c r="D12" s="274">
        <v>1120</v>
      </c>
      <c r="E12" s="274">
        <v>1270</v>
      </c>
      <c r="F12" s="274">
        <v>1377</v>
      </c>
      <c r="G12" s="274">
        <v>1268</v>
      </c>
      <c r="H12" s="274">
        <v>985</v>
      </c>
      <c r="I12" s="302">
        <f t="shared" ref="I12:I33" si="0">IF(H12=0,"",(H12-E12)/E12)</f>
        <v>-0.22440944881889763</v>
      </c>
      <c r="J12" s="275"/>
      <c r="K12" s="276">
        <f>D12/Population!C12*10000</f>
        <v>416.35687732342006</v>
      </c>
      <c r="L12" s="276">
        <f>E12/Population!D12*10000</f>
        <v>467.08348657594706</v>
      </c>
      <c r="M12" s="276">
        <f>F12/Population!E12*10000</f>
        <v>517.66917293233075</v>
      </c>
      <c r="N12" s="276">
        <f>G12/Population!F12*10000</f>
        <v>476.69172932330827</v>
      </c>
      <c r="O12" s="276">
        <f>IF(ISBLANK(H12),NA(),H12/Population!G12*10000)</f>
        <v>363.46863468634689</v>
      </c>
      <c r="P12" s="442">
        <f>IF(ISBLANK(O12),"--",VLOOKUP(B12,$AA$12:$AC$29,3,FALSE))</f>
        <v>15</v>
      </c>
      <c r="Q12" s="277"/>
      <c r="R12" s="295">
        <v>10.6</v>
      </c>
      <c r="S12" s="278">
        <f t="shared" ref="S12:S32" si="1">(R12*$X$82)+$Y$82</f>
        <v>519.25782000000004</v>
      </c>
      <c r="T12" s="279">
        <f t="shared" ref="T12:T32" si="2">O12-S12</f>
        <v>-155.78918531365315</v>
      </c>
      <c r="U12" s="105"/>
      <c r="W12" s="236" t="s">
        <v>2</v>
      </c>
      <c r="X12" s="227">
        <v>1</v>
      </c>
      <c r="Y12" s="237">
        <f>O11</f>
        <v>2014</v>
      </c>
      <c r="Z12" s="693"/>
      <c r="AA12" s="288" t="s">
        <v>2</v>
      </c>
      <c r="AB12" s="276">
        <v>363.46863468634689</v>
      </c>
      <c r="AC12" s="257">
        <f>RANK(AB12,$AB$12:$AB$29)</f>
        <v>15</v>
      </c>
      <c r="AD12" s="428" t="str">
        <f>W12</f>
        <v>Bracknell Forest</v>
      </c>
      <c r="AE12" s="413">
        <f>IF(H12&gt;0,Population!G12,0)</f>
        <v>27100</v>
      </c>
      <c r="AF12" s="27"/>
      <c r="AG12" s="27"/>
      <c r="AH12" s="27"/>
    </row>
    <row r="13" spans="1:34" ht="11.25" customHeight="1" x14ac:dyDescent="0.2">
      <c r="A13" s="56"/>
      <c r="B13" s="288" t="s">
        <v>84</v>
      </c>
      <c r="C13" s="259"/>
      <c r="D13" s="274">
        <v>2887</v>
      </c>
      <c r="E13" s="274">
        <v>5286</v>
      </c>
      <c r="F13" s="274">
        <v>4827</v>
      </c>
      <c r="G13" s="274">
        <v>4121</v>
      </c>
      <c r="H13" s="274">
        <v>2594</v>
      </c>
      <c r="I13" s="302">
        <f t="shared" si="0"/>
        <v>-0.50926976920166478</v>
      </c>
      <c r="J13" s="275"/>
      <c r="K13" s="276">
        <f>D13/Population!C13*10000</f>
        <v>617.67222935387247</v>
      </c>
      <c r="L13" s="276">
        <f>E13/Population!D13*10000</f>
        <v>1125.8785942492013</v>
      </c>
      <c r="M13" s="276">
        <f>F13/Population!E13*10000</f>
        <v>967.33466933867737</v>
      </c>
      <c r="N13" s="276">
        <f>G13/Population!F13*10000</f>
        <v>820.91633466135465</v>
      </c>
      <c r="O13" s="276">
        <f>IF(ISBLANK(H13),NA(),H13/Population!G13*10000)</f>
        <v>513.66336633663366</v>
      </c>
      <c r="P13" s="442">
        <f t="shared" ref="P13:P15" si="3">IF(ISBLANK(O13),"--",VLOOKUP(B13,$AA$12:$AC$29,3,FALSE))</f>
        <v>8</v>
      </c>
      <c r="Q13" s="277"/>
      <c r="R13" s="295">
        <v>23.2</v>
      </c>
      <c r="S13" s="278">
        <f t="shared" si="1"/>
        <v>584.58504000000005</v>
      </c>
      <c r="T13" s="279">
        <f t="shared" si="2"/>
        <v>-70.921673663366391</v>
      </c>
      <c r="U13" s="105"/>
      <c r="W13" s="236" t="s">
        <v>84</v>
      </c>
      <c r="X13" s="227">
        <v>2</v>
      </c>
      <c r="Y13" s="300">
        <f>O12</f>
        <v>363.46863468634689</v>
      </c>
      <c r="Z13" s="257" t="str">
        <f>B12</f>
        <v>Bracknell Forest</v>
      </c>
      <c r="AA13" s="288" t="s">
        <v>84</v>
      </c>
      <c r="AB13" s="276">
        <v>513.66336633663366</v>
      </c>
      <c r="AC13" s="257">
        <f t="shared" ref="AC13:AC29" si="4">RANK(AB13,$AB$12:$AB$29)</f>
        <v>8</v>
      </c>
      <c r="AD13" s="428" t="str">
        <f t="shared" ref="AD13:AD32" si="5">W13</f>
        <v>Brighton &amp; Hove</v>
      </c>
      <c r="AE13" s="413">
        <f>IF(H13&gt;0,Population!G13,0)</f>
        <v>50500</v>
      </c>
      <c r="AF13" s="27"/>
      <c r="AG13" s="27"/>
      <c r="AH13" s="27"/>
    </row>
    <row r="14" spans="1:34" ht="11.25" customHeight="1" x14ac:dyDescent="0.2">
      <c r="A14" s="56"/>
      <c r="B14" s="288" t="s">
        <v>13</v>
      </c>
      <c r="C14" s="259"/>
      <c r="D14" s="274">
        <v>4123</v>
      </c>
      <c r="E14" s="274">
        <v>4778</v>
      </c>
      <c r="F14" s="274">
        <v>4884</v>
      </c>
      <c r="G14" s="274">
        <v>4233</v>
      </c>
      <c r="H14" s="274">
        <v>4505</v>
      </c>
      <c r="I14" s="302">
        <f t="shared" si="0"/>
        <v>-5.7136877354541649E-2</v>
      </c>
      <c r="J14" s="275"/>
      <c r="K14" s="276">
        <f>D14/Population!C14*10000</f>
        <v>359.45945945945948</v>
      </c>
      <c r="L14" s="276">
        <f>E14/Population!D14*10000</f>
        <v>414.50507504120759</v>
      </c>
      <c r="M14" s="276">
        <f>F14/Population!E14*10000</f>
        <v>422.85714285714289</v>
      </c>
      <c r="N14" s="276">
        <f>G14/Population!F14*10000</f>
        <v>363.9724849527085</v>
      </c>
      <c r="O14" s="276">
        <f>IF(ISBLANK(H14),NA(),H14/Population!G14*10000)</f>
        <v>383.07823129251699</v>
      </c>
      <c r="P14" s="442">
        <f t="shared" si="3"/>
        <v>13</v>
      </c>
      <c r="Q14" s="277"/>
      <c r="R14" s="295">
        <v>10.4</v>
      </c>
      <c r="S14" s="278">
        <f t="shared" si="1"/>
        <v>518.22087999999997</v>
      </c>
      <c r="T14" s="279">
        <f t="shared" si="2"/>
        <v>-135.14264870748298</v>
      </c>
      <c r="U14" s="105"/>
      <c r="W14" s="236" t="s">
        <v>13</v>
      </c>
      <c r="X14" s="227">
        <v>3</v>
      </c>
      <c r="Y14" s="300">
        <f>O13</f>
        <v>513.66336633663366</v>
      </c>
      <c r="Z14" s="257" t="str">
        <f>B13</f>
        <v>Brighton &amp; Hove</v>
      </c>
      <c r="AA14" s="288" t="s">
        <v>13</v>
      </c>
      <c r="AB14" s="276">
        <v>383.07823129251699</v>
      </c>
      <c r="AC14" s="257">
        <f t="shared" si="4"/>
        <v>13</v>
      </c>
      <c r="AD14" s="428" t="str">
        <f t="shared" si="5"/>
        <v>Buckinghamshire</v>
      </c>
      <c r="AE14" s="413">
        <f>IF(H14&gt;0,Population!G14,0)</f>
        <v>117600</v>
      </c>
      <c r="AF14" s="27"/>
      <c r="AG14" s="27"/>
      <c r="AH14" s="27"/>
    </row>
    <row r="15" spans="1:34" ht="11.25" customHeight="1" x14ac:dyDescent="0.2">
      <c r="A15" s="56"/>
      <c r="B15" s="288" t="s">
        <v>6</v>
      </c>
      <c r="C15" s="259"/>
      <c r="D15" s="274">
        <v>6758</v>
      </c>
      <c r="E15" s="274">
        <v>9471</v>
      </c>
      <c r="F15" s="274">
        <v>9431</v>
      </c>
      <c r="G15" s="274">
        <v>5181</v>
      </c>
      <c r="H15" s="274">
        <v>3602</v>
      </c>
      <c r="I15" s="302">
        <f t="shared" si="0"/>
        <v>-0.61968113187625384</v>
      </c>
      <c r="J15" s="275"/>
      <c r="K15" s="276">
        <f>D15/Population!C15*10000</f>
        <v>651.24795220198507</v>
      </c>
      <c r="L15" s="276">
        <f>E15/Population!D15*10000</f>
        <v>911.90063547082616</v>
      </c>
      <c r="M15" s="276">
        <f>F15/Population!E15*10000</f>
        <v>904.2186001917546</v>
      </c>
      <c r="N15" s="276">
        <f>G15/Population!F15*10000</f>
        <v>496.26436781609198</v>
      </c>
      <c r="O15" s="276">
        <f>IF(ISBLANK(H15),NA(),H15/Population!G15*10000)</f>
        <v>343.70229007633588</v>
      </c>
      <c r="P15" s="442">
        <f t="shared" si="3"/>
        <v>16</v>
      </c>
      <c r="Q15" s="277"/>
      <c r="R15" s="295">
        <v>18.100000000000001</v>
      </c>
      <c r="S15" s="278">
        <f t="shared" si="1"/>
        <v>558.14307000000008</v>
      </c>
      <c r="T15" s="279">
        <f t="shared" si="2"/>
        <v>-214.44077992366419</v>
      </c>
      <c r="U15" s="105"/>
      <c r="W15" s="236" t="s">
        <v>6</v>
      </c>
      <c r="X15" s="227">
        <v>4</v>
      </c>
      <c r="Y15" s="300">
        <f>O14</f>
        <v>383.07823129251699</v>
      </c>
      <c r="Z15" s="257" t="str">
        <f>B14</f>
        <v>Buckinghamshire</v>
      </c>
      <c r="AA15" s="288" t="s">
        <v>6</v>
      </c>
      <c r="AB15" s="276">
        <v>343.70229007633588</v>
      </c>
      <c r="AC15" s="257">
        <f t="shared" si="4"/>
        <v>16</v>
      </c>
      <c r="AD15" s="428" t="str">
        <f t="shared" si="5"/>
        <v>East Sussex</v>
      </c>
      <c r="AE15" s="413">
        <f>IF(H15&gt;0,Population!G15,0)</f>
        <v>104800</v>
      </c>
      <c r="AF15" s="27"/>
      <c r="AG15" s="27"/>
      <c r="AH15" s="27"/>
    </row>
    <row r="16" spans="1:34" ht="11.25" customHeight="1" x14ac:dyDescent="0.2">
      <c r="A16" s="56"/>
      <c r="B16" s="288" t="s">
        <v>7</v>
      </c>
      <c r="C16" s="259"/>
      <c r="D16" s="274">
        <v>6350</v>
      </c>
      <c r="E16" s="274">
        <v>7453</v>
      </c>
      <c r="F16" s="274">
        <v>6287</v>
      </c>
      <c r="G16" s="274">
        <v>6339</v>
      </c>
      <c r="H16" s="274">
        <v>7159</v>
      </c>
      <c r="I16" s="302">
        <f t="shared" si="0"/>
        <v>-3.944720246880451E-2</v>
      </c>
      <c r="J16" s="275"/>
      <c r="K16" s="276">
        <f>D16/Population!C16*10000</f>
        <v>513.58783565189265</v>
      </c>
      <c r="L16" s="276">
        <f>E16/Population!D16*10000</f>
        <v>601.29084308188783</v>
      </c>
      <c r="M16" s="276">
        <f>F16/Population!E16*10000</f>
        <v>514.48445171849426</v>
      </c>
      <c r="N16" s="276">
        <f>G16/Population!F16*10000</f>
        <v>517.46938775510205</v>
      </c>
      <c r="O16" s="276">
        <f>IF(ISBLANK(H16),NA(),H16/Population!G16*10000)</f>
        <v>583.45558272208632</v>
      </c>
      <c r="P16" s="291" t="s">
        <v>140</v>
      </c>
      <c r="Q16" s="277"/>
      <c r="R16" s="295">
        <v>14.7</v>
      </c>
      <c r="S16" s="278">
        <f t="shared" si="1"/>
        <v>540.51508999999999</v>
      </c>
      <c r="T16" s="279">
        <f t="shared" si="2"/>
        <v>42.940492722086333</v>
      </c>
      <c r="U16" s="105"/>
      <c r="W16" s="236" t="s">
        <v>7</v>
      </c>
      <c r="X16" s="227">
        <v>5</v>
      </c>
      <c r="Y16" s="300">
        <f>O15</f>
        <v>343.70229007633588</v>
      </c>
      <c r="Z16" s="257" t="str">
        <f>B15</f>
        <v>East Sussex</v>
      </c>
      <c r="AA16" s="288" t="s">
        <v>9</v>
      </c>
      <c r="AB16" s="276">
        <v>610.53565094004966</v>
      </c>
      <c r="AC16" s="257">
        <f t="shared" si="4"/>
        <v>7</v>
      </c>
      <c r="AD16" s="428" t="str">
        <f t="shared" si="5"/>
        <v>Gloucestershire</v>
      </c>
      <c r="AE16" s="413">
        <f>IF(H16&gt;0,Population!G16,0)</f>
        <v>122700</v>
      </c>
      <c r="AF16" s="27"/>
      <c r="AG16" s="27"/>
      <c r="AH16" s="27"/>
    </row>
    <row r="17" spans="1:34" ht="11.25" customHeight="1" x14ac:dyDescent="0.2">
      <c r="A17" s="56"/>
      <c r="B17" s="288" t="s">
        <v>9</v>
      </c>
      <c r="C17" s="259"/>
      <c r="D17" s="274">
        <v>7243</v>
      </c>
      <c r="E17" s="274">
        <v>11968</v>
      </c>
      <c r="F17" s="274">
        <v>13761</v>
      </c>
      <c r="G17" s="274">
        <v>14034</v>
      </c>
      <c r="H17" s="274">
        <v>17211</v>
      </c>
      <c r="I17" s="302">
        <f t="shared" si="0"/>
        <v>0.43808489304812837</v>
      </c>
      <c r="J17" s="275"/>
      <c r="K17" s="276">
        <f>D17/Population!C17*10000</f>
        <v>263.06613881523987</v>
      </c>
      <c r="L17" s="276">
        <f>E17/Population!D17*10000</f>
        <v>434.50479233226832</v>
      </c>
      <c r="M17" s="276">
        <f>F17/Population!E17*10000</f>
        <v>491.11349036402567</v>
      </c>
      <c r="N17" s="276">
        <f>G17/Population!F17*10000</f>
        <v>499.60840156639375</v>
      </c>
      <c r="O17" s="276">
        <f>IF(ISBLANK(H17),NA(),H17/Population!G17*10000)</f>
        <v>610.53565094004966</v>
      </c>
      <c r="P17" s="442">
        <f t="shared" ref="P17:P25" si="6">IF(ISBLANK(O17),"--",VLOOKUP(B17,$AA$12:$AC$29,3,FALSE))</f>
        <v>7</v>
      </c>
      <c r="Q17" s="277"/>
      <c r="R17" s="295">
        <v>12.1</v>
      </c>
      <c r="S17" s="278">
        <f t="shared" si="1"/>
        <v>527.03486999999996</v>
      </c>
      <c r="T17" s="279">
        <f t="shared" si="2"/>
        <v>83.500780940049708</v>
      </c>
      <c r="U17" s="105"/>
      <c r="W17" s="236" t="s">
        <v>9</v>
      </c>
      <c r="X17" s="227">
        <v>6</v>
      </c>
      <c r="Y17" s="300">
        <f t="shared" ref="Y17:Y31" si="7">O17</f>
        <v>610.53565094004966</v>
      </c>
      <c r="Z17" s="257" t="str">
        <f t="shared" ref="Z17:Z31" si="8">B17</f>
        <v>Hampshire</v>
      </c>
      <c r="AA17" s="288" t="s">
        <v>3</v>
      </c>
      <c r="AB17" s="276">
        <v>687.98449612403101</v>
      </c>
      <c r="AC17" s="257">
        <f t="shared" si="4"/>
        <v>3</v>
      </c>
      <c r="AD17" s="428" t="str">
        <f t="shared" si="5"/>
        <v>Hampshire</v>
      </c>
      <c r="AE17" s="413">
        <f>IF(H17&gt;0,Population!G17,0)</f>
        <v>281900</v>
      </c>
      <c r="AF17" s="27"/>
      <c r="AG17" s="27"/>
      <c r="AH17" s="27"/>
    </row>
    <row r="18" spans="1:34" ht="11.25" customHeight="1" x14ac:dyDescent="0.2">
      <c r="A18" s="56"/>
      <c r="B18" s="288" t="s">
        <v>3</v>
      </c>
      <c r="C18" s="259"/>
      <c r="D18" s="274">
        <v>1244</v>
      </c>
      <c r="E18" s="274">
        <v>1400</v>
      </c>
      <c r="F18" s="274">
        <v>963</v>
      </c>
      <c r="G18" s="274">
        <v>1409</v>
      </c>
      <c r="H18" s="274">
        <v>1775</v>
      </c>
      <c r="I18" s="302">
        <f t="shared" si="0"/>
        <v>0.26785714285714285</v>
      </c>
      <c r="J18" s="275"/>
      <c r="K18" s="276">
        <f>D18/Population!C18*10000</f>
        <v>470.8554125662377</v>
      </c>
      <c r="L18" s="276">
        <f>E18/Population!D18*10000</f>
        <v>533.13023610053312</v>
      </c>
      <c r="M18" s="276">
        <f>F18/Population!E18*10000</f>
        <v>368.9655172413793</v>
      </c>
      <c r="N18" s="276">
        <f>G18/Population!F18*10000</f>
        <v>541.92307692307691</v>
      </c>
      <c r="O18" s="276">
        <f>IF(ISBLANK(H18),NA(),H18/Population!G18*10000)</f>
        <v>687.98449612403101</v>
      </c>
      <c r="P18" s="442">
        <f t="shared" si="6"/>
        <v>3</v>
      </c>
      <c r="Q18" s="277"/>
      <c r="R18" s="295">
        <v>20.8</v>
      </c>
      <c r="S18" s="278">
        <f t="shared" si="1"/>
        <v>572.14175999999998</v>
      </c>
      <c r="T18" s="279">
        <f t="shared" si="2"/>
        <v>115.84273612403103</v>
      </c>
      <c r="U18" s="105"/>
      <c r="W18" s="236" t="s">
        <v>3</v>
      </c>
      <c r="X18" s="227">
        <v>7</v>
      </c>
      <c r="Y18" s="300">
        <f t="shared" si="7"/>
        <v>687.98449612403101</v>
      </c>
      <c r="Z18" s="257" t="str">
        <f t="shared" si="8"/>
        <v>Isle of Wight</v>
      </c>
      <c r="AA18" s="288" t="s">
        <v>14</v>
      </c>
      <c r="AB18" s="276">
        <v>643.30466830466833</v>
      </c>
      <c r="AC18" s="257">
        <f t="shared" si="4"/>
        <v>4</v>
      </c>
      <c r="AD18" s="428" t="str">
        <f t="shared" si="5"/>
        <v>Isle of Wight</v>
      </c>
      <c r="AE18" s="413">
        <f>IF(H18&gt;0,Population!G18,0)</f>
        <v>25800</v>
      </c>
      <c r="AF18" s="27"/>
      <c r="AG18" s="27"/>
      <c r="AH18" s="27"/>
    </row>
    <row r="19" spans="1:34" ht="11.25" customHeight="1" x14ac:dyDescent="0.2">
      <c r="A19" s="56"/>
      <c r="B19" s="288" t="s">
        <v>14</v>
      </c>
      <c r="C19" s="259"/>
      <c r="D19" s="274">
        <v>12477</v>
      </c>
      <c r="E19" s="274">
        <v>19668</v>
      </c>
      <c r="F19" s="274">
        <v>27384</v>
      </c>
      <c r="G19" s="274">
        <v>20823</v>
      </c>
      <c r="H19" s="274">
        <v>20946</v>
      </c>
      <c r="I19" s="302">
        <f t="shared" si="0"/>
        <v>6.4978645515558264E-2</v>
      </c>
      <c r="J19" s="275"/>
      <c r="K19" s="276">
        <f>D19/Population!C19*10000</f>
        <v>400.67437379576108</v>
      </c>
      <c r="L19" s="276">
        <f>E19/Population!D19*10000</f>
        <v>628.55134064107892</v>
      </c>
      <c r="M19" s="276">
        <f>F19/Population!E19*10000</f>
        <v>848.5900216919739</v>
      </c>
      <c r="N19" s="276">
        <f>G19/Population!F19*10000</f>
        <v>642.88360605125035</v>
      </c>
      <c r="O19" s="276">
        <f>IF(ISBLANK(H19),NA(),H19/Population!G19*10000)</f>
        <v>643.30466830466833</v>
      </c>
      <c r="P19" s="442">
        <f t="shared" si="6"/>
        <v>4</v>
      </c>
      <c r="Q19" s="277"/>
      <c r="R19" s="295">
        <v>17.8</v>
      </c>
      <c r="S19" s="278">
        <f t="shared" si="1"/>
        <v>556.58766000000003</v>
      </c>
      <c r="T19" s="279">
        <f t="shared" si="2"/>
        <v>86.717008304668298</v>
      </c>
      <c r="U19" s="105"/>
      <c r="W19" s="236" t="s">
        <v>14</v>
      </c>
      <c r="X19" s="227">
        <v>8</v>
      </c>
      <c r="Y19" s="300">
        <f t="shared" si="7"/>
        <v>643.30466830466833</v>
      </c>
      <c r="Z19" s="257" t="str">
        <f t="shared" si="8"/>
        <v>Kent</v>
      </c>
      <c r="AA19" s="288" t="s">
        <v>4</v>
      </c>
      <c r="AB19" s="276">
        <v>617.04545454545462</v>
      </c>
      <c r="AC19" s="257">
        <f t="shared" si="4"/>
        <v>5</v>
      </c>
      <c r="AD19" s="428" t="str">
        <f t="shared" si="5"/>
        <v>Kent</v>
      </c>
      <c r="AE19" s="413">
        <f>IF(H19&gt;0,Population!G19,0)</f>
        <v>325600</v>
      </c>
      <c r="AF19" s="27"/>
      <c r="AG19" s="27"/>
      <c r="AH19" s="27"/>
    </row>
    <row r="20" spans="1:34" ht="11.25" customHeight="1" x14ac:dyDescent="0.2">
      <c r="A20" s="56"/>
      <c r="B20" s="288" t="s">
        <v>4</v>
      </c>
      <c r="C20" s="259"/>
      <c r="D20" s="274">
        <v>2555</v>
      </c>
      <c r="E20" s="274">
        <v>3178</v>
      </c>
      <c r="F20" s="274">
        <v>4694</v>
      </c>
      <c r="G20" s="274">
        <v>4571</v>
      </c>
      <c r="H20" s="274">
        <v>3801</v>
      </c>
      <c r="I20" s="302">
        <f t="shared" si="0"/>
        <v>0.1960352422907489</v>
      </c>
      <c r="J20" s="275"/>
      <c r="K20" s="276">
        <f>D20/Population!C20*10000</f>
        <v>435.04171632896305</v>
      </c>
      <c r="L20" s="276">
        <f>E20/Population!D20*10000</f>
        <v>541.12038140643619</v>
      </c>
      <c r="M20" s="276">
        <f>F20/Population!E20*10000</f>
        <v>769.50819672131149</v>
      </c>
      <c r="N20" s="276">
        <f>G20/Population!F20*10000</f>
        <v>750.57471264367825</v>
      </c>
      <c r="O20" s="276">
        <f>IF(ISBLANK(H20),NA(),H20/Population!G20*10000)</f>
        <v>617.04545454545462</v>
      </c>
      <c r="P20" s="442">
        <f t="shared" si="6"/>
        <v>5</v>
      </c>
      <c r="Q20" s="277"/>
      <c r="R20" s="295">
        <v>21.6</v>
      </c>
      <c r="S20" s="278">
        <f t="shared" si="1"/>
        <v>576.28952000000004</v>
      </c>
      <c r="T20" s="279">
        <f t="shared" si="2"/>
        <v>40.755934545454579</v>
      </c>
      <c r="U20" s="105"/>
      <c r="W20" s="236" t="s">
        <v>4</v>
      </c>
      <c r="X20" s="227">
        <v>9</v>
      </c>
      <c r="Y20" s="300">
        <f t="shared" si="7"/>
        <v>617.04545454545462</v>
      </c>
      <c r="Z20" s="257" t="str">
        <f t="shared" si="8"/>
        <v>Medway</v>
      </c>
      <c r="AA20" s="288" t="s">
        <v>15</v>
      </c>
      <c r="AB20" s="276">
        <v>427.65625</v>
      </c>
      <c r="AC20" s="257">
        <f t="shared" si="4"/>
        <v>11</v>
      </c>
      <c r="AD20" s="428" t="str">
        <f t="shared" si="5"/>
        <v>Medway</v>
      </c>
      <c r="AE20" s="413">
        <f>IF(H20&gt;0,Population!G20,0)</f>
        <v>61600</v>
      </c>
      <c r="AF20" s="27"/>
      <c r="AG20" s="27"/>
      <c r="AH20" s="27"/>
    </row>
    <row r="21" spans="1:34" ht="11.25" customHeight="1" x14ac:dyDescent="0.2">
      <c r="A21" s="56"/>
      <c r="B21" s="288" t="s">
        <v>15</v>
      </c>
      <c r="C21" s="259"/>
      <c r="D21" s="274">
        <v>2145</v>
      </c>
      <c r="E21" s="274">
        <v>1988</v>
      </c>
      <c r="F21" s="274">
        <v>2130</v>
      </c>
      <c r="G21" s="274">
        <v>2221</v>
      </c>
      <c r="H21" s="274">
        <v>2737</v>
      </c>
      <c r="I21" s="302">
        <f t="shared" si="0"/>
        <v>0.37676056338028169</v>
      </c>
      <c r="J21" s="275"/>
      <c r="K21" s="276">
        <f>D21/Population!C21*10000</f>
        <v>373.56321839080465</v>
      </c>
      <c r="L21" s="276">
        <f>E21/Population!D21*10000</f>
        <v>339.01773533424284</v>
      </c>
      <c r="M21" s="276">
        <f>F21/Population!E21*10000</f>
        <v>343.54838709677421</v>
      </c>
      <c r="N21" s="276">
        <f>G21/Population!F21*10000</f>
        <v>350.31545741324925</v>
      </c>
      <c r="O21" s="276">
        <f>IF(ISBLANK(H21),NA(),H21/Population!G21*10000)</f>
        <v>427.65625</v>
      </c>
      <c r="P21" s="442">
        <f t="shared" si="6"/>
        <v>11</v>
      </c>
      <c r="Q21" s="277"/>
      <c r="R21" s="295">
        <v>20.6</v>
      </c>
      <c r="S21" s="278">
        <f t="shared" si="1"/>
        <v>571.10482000000002</v>
      </c>
      <c r="T21" s="279">
        <f t="shared" si="2"/>
        <v>-143.44857000000002</v>
      </c>
      <c r="U21" s="105"/>
      <c r="W21" s="236" t="s">
        <v>15</v>
      </c>
      <c r="X21" s="227">
        <v>10</v>
      </c>
      <c r="Y21" s="300">
        <f t="shared" si="7"/>
        <v>427.65625</v>
      </c>
      <c r="Z21" s="257" t="str">
        <f t="shared" si="8"/>
        <v>Milton Keynes</v>
      </c>
      <c r="AA21" s="288" t="s">
        <v>16</v>
      </c>
      <c r="AB21" s="276">
        <v>370.77690662865285</v>
      </c>
      <c r="AC21" s="257">
        <f t="shared" si="4"/>
        <v>14</v>
      </c>
      <c r="AD21" s="428" t="str">
        <f t="shared" si="5"/>
        <v>Milton Keynes</v>
      </c>
      <c r="AE21" s="413">
        <f>IF(H21&gt;0,Population!G21,0)</f>
        <v>64000</v>
      </c>
      <c r="AF21" s="27"/>
      <c r="AG21" s="27"/>
      <c r="AH21" s="27"/>
    </row>
    <row r="22" spans="1:34" ht="11.25" customHeight="1" x14ac:dyDescent="0.2">
      <c r="A22" s="56"/>
      <c r="B22" s="288" t="s">
        <v>16</v>
      </c>
      <c r="C22" s="259"/>
      <c r="D22" s="274">
        <v>4609</v>
      </c>
      <c r="E22" s="274">
        <v>5295</v>
      </c>
      <c r="F22" s="274">
        <v>5846</v>
      </c>
      <c r="G22" s="274">
        <v>6147</v>
      </c>
      <c r="H22" s="274">
        <v>5202</v>
      </c>
      <c r="I22" s="302">
        <f t="shared" si="0"/>
        <v>-1.7563739376770537E-2</v>
      </c>
      <c r="J22" s="275"/>
      <c r="K22" s="276">
        <f>D22/Population!C22*10000</f>
        <v>335.17562359101157</v>
      </c>
      <c r="L22" s="276">
        <f>E22/Population!D22*10000</f>
        <v>382.3104693140794</v>
      </c>
      <c r="M22" s="276">
        <f>F22/Population!E22*10000</f>
        <v>423.62318840579712</v>
      </c>
      <c r="N22" s="276">
        <f>G22/Population!F22*10000</f>
        <v>441.59482758620686</v>
      </c>
      <c r="O22" s="276">
        <f>IF(ISBLANK(H22),NA(),H22/Population!G22*10000)</f>
        <v>370.77690662865285</v>
      </c>
      <c r="P22" s="442">
        <f t="shared" si="6"/>
        <v>14</v>
      </c>
      <c r="Q22" s="277"/>
      <c r="R22" s="295">
        <v>12.2</v>
      </c>
      <c r="S22" s="278">
        <f t="shared" si="1"/>
        <v>527.55334000000005</v>
      </c>
      <c r="T22" s="279">
        <f t="shared" si="2"/>
        <v>-156.7764333713472</v>
      </c>
      <c r="U22" s="105"/>
      <c r="W22" s="236" t="s">
        <v>16</v>
      </c>
      <c r="X22" s="227">
        <v>11</v>
      </c>
      <c r="Y22" s="300">
        <f t="shared" si="7"/>
        <v>370.77690662865285</v>
      </c>
      <c r="Z22" s="257" t="str">
        <f t="shared" si="8"/>
        <v>Oxfordshire</v>
      </c>
      <c r="AA22" s="288" t="s">
        <v>17</v>
      </c>
      <c r="AB22" s="276">
        <v>741.78403755868533</v>
      </c>
      <c r="AC22" s="257">
        <f t="shared" si="4"/>
        <v>2</v>
      </c>
      <c r="AD22" s="428" t="str">
        <f t="shared" si="5"/>
        <v>Oxfordshire</v>
      </c>
      <c r="AE22" s="413">
        <f>IF(H22&gt;0,Population!G22,0)</f>
        <v>140300</v>
      </c>
      <c r="AF22" s="27"/>
      <c r="AG22" s="27"/>
      <c r="AH22" s="27"/>
    </row>
    <row r="23" spans="1:34" ht="11.25" customHeight="1" x14ac:dyDescent="0.2">
      <c r="A23" s="56"/>
      <c r="B23" s="288" t="s">
        <v>17</v>
      </c>
      <c r="C23" s="259"/>
      <c r="D23" s="274">
        <v>1537</v>
      </c>
      <c r="E23" s="274">
        <v>2285</v>
      </c>
      <c r="F23" s="274">
        <v>2360</v>
      </c>
      <c r="G23" s="274">
        <v>2658</v>
      </c>
      <c r="H23" s="274">
        <v>3160</v>
      </c>
      <c r="I23" s="302">
        <f t="shared" si="0"/>
        <v>0.38293216630196936</v>
      </c>
      <c r="J23" s="275"/>
      <c r="K23" s="276">
        <f>D23/Population!C23*10000</f>
        <v>400.57336460776651</v>
      </c>
      <c r="L23" s="276">
        <f>E23/Population!D23*10000</f>
        <v>592.73670557717253</v>
      </c>
      <c r="M23" s="276">
        <f>F23/Population!E23*10000</f>
        <v>555.29411764705878</v>
      </c>
      <c r="N23" s="276">
        <f>G23/Population!F23*10000</f>
        <v>628.36879432624119</v>
      </c>
      <c r="O23" s="276">
        <f>IF(ISBLANK(H23),NA(),H23/Population!G23*10000)</f>
        <v>741.78403755868533</v>
      </c>
      <c r="P23" s="442">
        <f t="shared" si="6"/>
        <v>2</v>
      </c>
      <c r="Q23" s="277"/>
      <c r="R23" s="295">
        <v>26.5</v>
      </c>
      <c r="S23" s="278">
        <f t="shared" si="1"/>
        <v>601.69455000000005</v>
      </c>
      <c r="T23" s="279">
        <f t="shared" si="2"/>
        <v>140.08948755868528</v>
      </c>
      <c r="U23" s="105"/>
      <c r="W23" s="236" t="s">
        <v>17</v>
      </c>
      <c r="X23" s="227">
        <v>12</v>
      </c>
      <c r="Y23" s="300">
        <f t="shared" si="7"/>
        <v>741.78403755868533</v>
      </c>
      <c r="Z23" s="257" t="str">
        <f t="shared" si="8"/>
        <v>Portsmouth</v>
      </c>
      <c r="AA23" s="288" t="s">
        <v>5</v>
      </c>
      <c r="AB23" s="276">
        <v>613.54466858789624</v>
      </c>
      <c r="AC23" s="257">
        <f t="shared" si="4"/>
        <v>6</v>
      </c>
      <c r="AD23" s="428" t="str">
        <f t="shared" si="5"/>
        <v>Portsmouth</v>
      </c>
      <c r="AE23" s="413">
        <f>IF(H23&gt;0,Population!G23,0)</f>
        <v>42600</v>
      </c>
      <c r="AF23" s="27"/>
      <c r="AG23" s="27"/>
      <c r="AH23" s="27"/>
    </row>
    <row r="24" spans="1:34" ht="11.25" customHeight="1" x14ac:dyDescent="0.2">
      <c r="A24" s="56"/>
      <c r="B24" s="288" t="s">
        <v>5</v>
      </c>
      <c r="C24" s="259"/>
      <c r="D24" s="274">
        <v>2448</v>
      </c>
      <c r="E24" s="274">
        <v>3172</v>
      </c>
      <c r="F24" s="274">
        <v>3051</v>
      </c>
      <c r="G24" s="274">
        <v>2365</v>
      </c>
      <c r="H24" s="274">
        <v>2129</v>
      </c>
      <c r="I24" s="302">
        <f t="shared" si="0"/>
        <v>-0.32881462799495587</v>
      </c>
      <c r="J24" s="275"/>
      <c r="K24" s="276">
        <f>D24/Population!C24*10000</f>
        <v>807.65423952490926</v>
      </c>
      <c r="L24" s="276">
        <f>E24/Population!D24*10000</f>
        <v>1027.5348234531909</v>
      </c>
      <c r="M24" s="276">
        <f>F24/Population!E24*10000</f>
        <v>913.4730538922156</v>
      </c>
      <c r="N24" s="276">
        <f>G24/Population!F24*10000</f>
        <v>695.58823529411768</v>
      </c>
      <c r="O24" s="276">
        <f>IF(ISBLANK(H24),NA(),H24/Population!G24*10000)</f>
        <v>613.54466858789624</v>
      </c>
      <c r="P24" s="442">
        <f t="shared" si="6"/>
        <v>6</v>
      </c>
      <c r="Q24" s="277"/>
      <c r="R24" s="295">
        <v>23.2</v>
      </c>
      <c r="S24" s="278">
        <f t="shared" si="1"/>
        <v>584.58504000000005</v>
      </c>
      <c r="T24" s="279">
        <f t="shared" si="2"/>
        <v>28.959628587896191</v>
      </c>
      <c r="U24" s="105"/>
      <c r="W24" s="236" t="s">
        <v>5</v>
      </c>
      <c r="X24" s="227">
        <v>13</v>
      </c>
      <c r="Y24" s="300">
        <f t="shared" si="7"/>
        <v>613.54466858789624</v>
      </c>
      <c r="Z24" s="257" t="str">
        <f t="shared" si="8"/>
        <v>Reading</v>
      </c>
      <c r="AA24" s="288" t="s">
        <v>18</v>
      </c>
      <c r="AB24" s="276">
        <v>888.17480719794344</v>
      </c>
      <c r="AC24" s="257">
        <f t="shared" si="4"/>
        <v>1</v>
      </c>
      <c r="AD24" s="428" t="str">
        <f t="shared" si="5"/>
        <v>Reading</v>
      </c>
      <c r="AE24" s="413">
        <f>IF(H24&gt;0,Population!G24,0)</f>
        <v>34700</v>
      </c>
      <c r="AF24" s="27"/>
      <c r="AG24" s="27"/>
      <c r="AH24" s="27"/>
    </row>
    <row r="25" spans="1:34" ht="11.25" customHeight="1" x14ac:dyDescent="0.2">
      <c r="A25" s="56"/>
      <c r="B25" s="288" t="s">
        <v>18</v>
      </c>
      <c r="C25" s="259"/>
      <c r="D25" s="274">
        <v>2173</v>
      </c>
      <c r="E25" s="274">
        <v>2158</v>
      </c>
      <c r="F25" s="274">
        <v>2558</v>
      </c>
      <c r="G25" s="274">
        <v>2448</v>
      </c>
      <c r="H25" s="274">
        <v>3455</v>
      </c>
      <c r="I25" s="302">
        <f t="shared" si="0"/>
        <v>0.60101946246524562</v>
      </c>
      <c r="J25" s="275"/>
      <c r="K25" s="276">
        <f>D25/Population!C25*10000</f>
        <v>705.9779077322936</v>
      </c>
      <c r="L25" s="276">
        <f>E25/Population!D25*10000</f>
        <v>680.11345729593438</v>
      </c>
      <c r="M25" s="276">
        <f>F25/Population!E25*10000</f>
        <v>683.95721925133682</v>
      </c>
      <c r="N25" s="276">
        <f>G25/Population!F25*10000</f>
        <v>644.21052631578948</v>
      </c>
      <c r="O25" s="276">
        <f>IF(ISBLANK(H25),NA(),H25/Population!G25*10000)</f>
        <v>888.17480719794344</v>
      </c>
      <c r="P25" s="442">
        <f t="shared" si="6"/>
        <v>1</v>
      </c>
      <c r="Q25" s="277"/>
      <c r="R25" s="295">
        <v>26.7</v>
      </c>
      <c r="S25" s="278">
        <f t="shared" si="1"/>
        <v>602.73149000000001</v>
      </c>
      <c r="T25" s="279">
        <f t="shared" si="2"/>
        <v>285.44331719794343</v>
      </c>
      <c r="U25" s="105"/>
      <c r="W25" s="236" t="s">
        <v>18</v>
      </c>
      <c r="X25" s="227">
        <v>14</v>
      </c>
      <c r="Y25" s="300">
        <f t="shared" si="7"/>
        <v>888.17480719794344</v>
      </c>
      <c r="Z25" s="257" t="str">
        <f t="shared" si="8"/>
        <v>Slough</v>
      </c>
      <c r="AA25" s="288" t="s">
        <v>10</v>
      </c>
      <c r="AB25" s="276">
        <v>453.41269841269843</v>
      </c>
      <c r="AC25" s="257">
        <f t="shared" si="4"/>
        <v>9</v>
      </c>
      <c r="AD25" s="428" t="str">
        <f t="shared" si="5"/>
        <v>Slough</v>
      </c>
      <c r="AE25" s="413">
        <f>IF(H25&gt;0,Population!G25,0)</f>
        <v>38900</v>
      </c>
      <c r="AF25" s="27"/>
      <c r="AG25" s="27"/>
      <c r="AH25" s="27"/>
    </row>
    <row r="26" spans="1:34" ht="11.25" customHeight="1" x14ac:dyDescent="0.2">
      <c r="A26" s="56"/>
      <c r="B26" s="288" t="s">
        <v>19</v>
      </c>
      <c r="C26" s="259"/>
      <c r="D26" s="274">
        <v>4274</v>
      </c>
      <c r="E26" s="274">
        <v>3684</v>
      </c>
      <c r="F26" s="274">
        <v>3742</v>
      </c>
      <c r="G26" s="274">
        <v>4536</v>
      </c>
      <c r="H26" s="274" t="e">
        <v>#N/A</v>
      </c>
      <c r="I26" s="302" t="e">
        <f t="shared" si="0"/>
        <v>#N/A</v>
      </c>
      <c r="J26" s="275"/>
      <c r="K26" s="276">
        <f>D26/Population!C26*10000</f>
        <v>985.01958976722744</v>
      </c>
      <c r="L26" s="276">
        <f>E26/Population!D26*10000</f>
        <v>850.41551246537392</v>
      </c>
      <c r="M26" s="276">
        <f>F26/Population!E26*10000</f>
        <v>809.95670995670991</v>
      </c>
      <c r="N26" s="276">
        <f>G26/Population!F26*10000</f>
        <v>975.48387096774195</v>
      </c>
      <c r="O26" s="276" t="e">
        <f>IF(ISBLANK(H26),NA(),H26/Population!G26*10000)</f>
        <v>#N/A</v>
      </c>
      <c r="P26" s="442" t="e">
        <f t="shared" ref="P26" si="9">IF(ISBLANK(H26),"--",VLOOKUP(B26,$AA$12:$AC$27,3,FALSE))</f>
        <v>#N/A</v>
      </c>
      <c r="Q26" s="277"/>
      <c r="R26" s="295">
        <v>28.9</v>
      </c>
      <c r="S26" s="278">
        <f t="shared" si="1"/>
        <v>614.13783000000001</v>
      </c>
      <c r="T26" s="279" t="e">
        <f t="shared" si="2"/>
        <v>#N/A</v>
      </c>
      <c r="U26" s="105"/>
      <c r="W26" s="236" t="s">
        <v>19</v>
      </c>
      <c r="X26" s="227">
        <v>15</v>
      </c>
      <c r="Y26" s="300" t="e">
        <f t="shared" si="7"/>
        <v>#N/A</v>
      </c>
      <c r="Z26" s="257" t="str">
        <f t="shared" si="8"/>
        <v>Southampton</v>
      </c>
      <c r="AA26" s="288" t="s">
        <v>20</v>
      </c>
      <c r="AB26" s="276">
        <v>419.32773109243698</v>
      </c>
      <c r="AC26" s="257">
        <f t="shared" si="4"/>
        <v>12</v>
      </c>
      <c r="AD26" s="428" t="str">
        <f t="shared" si="5"/>
        <v>Southampton</v>
      </c>
      <c r="AE26" s="413"/>
      <c r="AF26" s="27"/>
      <c r="AG26" s="27"/>
      <c r="AH26" s="27"/>
    </row>
    <row r="27" spans="1:34" ht="11.25" customHeight="1" x14ac:dyDescent="0.2">
      <c r="A27" s="56"/>
      <c r="B27" s="288" t="s">
        <v>10</v>
      </c>
      <c r="C27" s="259"/>
      <c r="D27" s="274">
        <v>6781</v>
      </c>
      <c r="E27" s="274">
        <v>7217</v>
      </c>
      <c r="F27" s="274">
        <v>12080</v>
      </c>
      <c r="G27" s="274">
        <v>11776</v>
      </c>
      <c r="H27" s="274">
        <v>11426</v>
      </c>
      <c r="I27" s="302">
        <f t="shared" si="0"/>
        <v>0.58320631841485382</v>
      </c>
      <c r="J27" s="275"/>
      <c r="K27" s="276">
        <f>D27/Population!C27*10000</f>
        <v>279.09944023707607</v>
      </c>
      <c r="L27" s="276">
        <f>E27/Population!D27*10000</f>
        <v>293.26669104799061</v>
      </c>
      <c r="M27" s="276">
        <f>F27/Population!E27*10000</f>
        <v>489.0688259109312</v>
      </c>
      <c r="N27" s="276">
        <f>G27/Population!F27*10000</f>
        <v>471.79487179487182</v>
      </c>
      <c r="O27" s="276">
        <f>IF(ISBLANK(H27),NA(),H27/Population!G27*10000)</f>
        <v>453.41269841269843</v>
      </c>
      <c r="P27" s="442">
        <f>IF(ISBLANK(O27),"--",VLOOKUP(B27,$AA$12:$AC$29,3,FALSE))</f>
        <v>9</v>
      </c>
      <c r="Q27" s="277"/>
      <c r="R27" s="295">
        <v>10</v>
      </c>
      <c r="S27" s="278">
        <f t="shared" si="1"/>
        <v>516.14700000000005</v>
      </c>
      <c r="T27" s="279">
        <f t="shared" si="2"/>
        <v>-62.734301587301616</v>
      </c>
      <c r="U27" s="105"/>
      <c r="W27" s="236" t="s">
        <v>10</v>
      </c>
      <c r="X27" s="227">
        <v>16</v>
      </c>
      <c r="Y27" s="300">
        <f t="shared" si="7"/>
        <v>453.41269841269843</v>
      </c>
      <c r="Z27" s="257" t="str">
        <f t="shared" si="8"/>
        <v>Surrey</v>
      </c>
      <c r="AA27" s="288" t="s">
        <v>8</v>
      </c>
      <c r="AB27" s="276">
        <v>432.45508982035926</v>
      </c>
      <c r="AC27" s="257">
        <f t="shared" si="4"/>
        <v>10</v>
      </c>
      <c r="AD27" s="428" t="str">
        <f t="shared" si="5"/>
        <v>Surrey</v>
      </c>
      <c r="AE27" s="413">
        <f>IF(H27&gt;0,Population!G27,0)</f>
        <v>252000</v>
      </c>
      <c r="AF27" s="27"/>
      <c r="AG27" s="27"/>
      <c r="AH27" s="27"/>
    </row>
    <row r="28" spans="1:34" ht="11.25" customHeight="1" x14ac:dyDescent="0.2">
      <c r="A28" s="56"/>
      <c r="B28" s="288" t="s">
        <v>20</v>
      </c>
      <c r="C28" s="259"/>
      <c r="D28" s="274">
        <v>1174</v>
      </c>
      <c r="E28" s="274">
        <v>1359</v>
      </c>
      <c r="F28" s="274">
        <v>1309</v>
      </c>
      <c r="G28" s="274">
        <v>1439</v>
      </c>
      <c r="H28" s="274">
        <v>1497</v>
      </c>
      <c r="I28" s="302">
        <f t="shared" si="0"/>
        <v>0.10154525386313466</v>
      </c>
      <c r="J28" s="275"/>
      <c r="K28" s="276">
        <f>D28/Population!C28*10000</f>
        <v>320.67741054356731</v>
      </c>
      <c r="L28" s="276">
        <f>E28/Population!D28*10000</f>
        <v>369.89657049537288</v>
      </c>
      <c r="M28" s="276">
        <f>F28/Population!E28*10000</f>
        <v>369.77401129943502</v>
      </c>
      <c r="N28" s="276">
        <f>G28/Population!F28*10000</f>
        <v>400.83565459610026</v>
      </c>
      <c r="O28" s="276">
        <f>IF(ISBLANK(H28),NA(),H28/Population!G28*10000)</f>
        <v>419.32773109243698</v>
      </c>
      <c r="P28" s="442">
        <f t="shared" ref="P28:P31" si="10">IF(ISBLANK(O28),"--",VLOOKUP(B28,$AA$12:$AC$29,3,FALSE))</f>
        <v>12</v>
      </c>
      <c r="Q28" s="277"/>
      <c r="R28" s="295">
        <v>10.4</v>
      </c>
      <c r="S28" s="278">
        <f t="shared" si="1"/>
        <v>518.22087999999997</v>
      </c>
      <c r="T28" s="279">
        <f t="shared" si="2"/>
        <v>-98.893148907562988</v>
      </c>
      <c r="U28" s="105"/>
      <c r="W28" s="236" t="s">
        <v>20</v>
      </c>
      <c r="X28" s="227">
        <v>17</v>
      </c>
      <c r="Y28" s="300">
        <f t="shared" si="7"/>
        <v>419.32773109243698</v>
      </c>
      <c r="Z28" s="257" t="str">
        <f t="shared" si="8"/>
        <v>West Berkshire</v>
      </c>
      <c r="AA28" s="288" t="s">
        <v>83</v>
      </c>
      <c r="AB28" s="276">
        <v>253.75375375375376</v>
      </c>
      <c r="AC28" s="257">
        <f t="shared" si="4"/>
        <v>18</v>
      </c>
      <c r="AD28" s="428" t="str">
        <f t="shared" si="5"/>
        <v>West Berkshire</v>
      </c>
      <c r="AE28" s="413">
        <f>IF(H28&gt;0,Population!G28,0)</f>
        <v>35700</v>
      </c>
      <c r="AF28" s="27"/>
      <c r="AG28" s="27"/>
      <c r="AH28" s="27"/>
    </row>
    <row r="29" spans="1:34" ht="11.25" customHeight="1" x14ac:dyDescent="0.2">
      <c r="A29" s="56"/>
      <c r="B29" s="288" t="s">
        <v>8</v>
      </c>
      <c r="C29" s="259"/>
      <c r="D29" s="274">
        <v>7528</v>
      </c>
      <c r="E29" s="274">
        <v>8894</v>
      </c>
      <c r="F29" s="274">
        <v>11429</v>
      </c>
      <c r="G29" s="274">
        <v>11224</v>
      </c>
      <c r="H29" s="274">
        <v>7222</v>
      </c>
      <c r="I29" s="302">
        <f t="shared" si="0"/>
        <v>-0.18799190465482349</v>
      </c>
      <c r="J29" s="275"/>
      <c r="K29" s="276">
        <f>D29/Population!C29*10000</f>
        <v>457.71265276342189</v>
      </c>
      <c r="L29" s="276">
        <f>E29/Population!D29*10000</f>
        <v>538.47551008052312</v>
      </c>
      <c r="M29" s="276">
        <f>F29/Population!E29*10000</f>
        <v>695.1946472019464</v>
      </c>
      <c r="N29" s="276">
        <f>G29/Population!F29*10000</f>
        <v>677.77777777777783</v>
      </c>
      <c r="O29" s="276">
        <f>IF(ISBLANK(H29),NA(),H29/Population!G29*10000)</f>
        <v>432.45508982035926</v>
      </c>
      <c r="P29" s="442">
        <f t="shared" si="10"/>
        <v>10</v>
      </c>
      <c r="Q29" s="277"/>
      <c r="R29" s="295">
        <v>13.2</v>
      </c>
      <c r="S29" s="278">
        <f t="shared" si="1"/>
        <v>532.73803999999996</v>
      </c>
      <c r="T29" s="279">
        <f t="shared" si="2"/>
        <v>-100.28295017964069</v>
      </c>
      <c r="U29" s="105"/>
      <c r="W29" s="236" t="s">
        <v>8</v>
      </c>
      <c r="X29" s="227">
        <v>18</v>
      </c>
      <c r="Y29" s="300">
        <f t="shared" si="7"/>
        <v>432.45508982035926</v>
      </c>
      <c r="Z29" s="257" t="str">
        <f t="shared" si="8"/>
        <v>West Sussex</v>
      </c>
      <c r="AA29" s="288" t="s">
        <v>21</v>
      </c>
      <c r="AB29" s="276">
        <v>331.21546961325964</v>
      </c>
      <c r="AC29" s="257">
        <f t="shared" si="4"/>
        <v>17</v>
      </c>
      <c r="AD29" s="428" t="str">
        <f t="shared" si="5"/>
        <v>West Sussex</v>
      </c>
      <c r="AE29" s="413">
        <f>IF(H29&gt;0,Population!G29,0)</f>
        <v>167000</v>
      </c>
      <c r="AF29" s="27"/>
      <c r="AG29" s="27"/>
      <c r="AH29" s="27"/>
    </row>
    <row r="30" spans="1:34" ht="11.25" customHeight="1" x14ac:dyDescent="0.2">
      <c r="A30" s="56"/>
      <c r="B30" s="288" t="s">
        <v>83</v>
      </c>
      <c r="C30" s="259"/>
      <c r="D30" s="274">
        <v>1186</v>
      </c>
      <c r="E30" s="274">
        <v>864</v>
      </c>
      <c r="F30" s="274">
        <v>1124</v>
      </c>
      <c r="G30" s="274">
        <v>974</v>
      </c>
      <c r="H30" s="274">
        <v>845</v>
      </c>
      <c r="I30" s="302">
        <f t="shared" si="0"/>
        <v>-2.1990740740740741E-2</v>
      </c>
      <c r="J30" s="275"/>
      <c r="K30" s="276">
        <f>D30/Population!C30*10000</f>
        <v>355.40905004495056</v>
      </c>
      <c r="L30" s="276">
        <f>E30/Population!D30*10000</f>
        <v>254.2672160094173</v>
      </c>
      <c r="M30" s="276">
        <f>F30/Population!E30*10000</f>
        <v>344.78527607361963</v>
      </c>
      <c r="N30" s="276">
        <f>G30/Population!F30*10000</f>
        <v>294.25981873111783</v>
      </c>
      <c r="O30" s="276">
        <f>IF(ISBLANK(H30),NA(),H30/Population!G30*10000)</f>
        <v>253.75375375375376</v>
      </c>
      <c r="P30" s="442">
        <f t="shared" si="10"/>
        <v>18</v>
      </c>
      <c r="Q30" s="277"/>
      <c r="R30" s="295">
        <v>9.1</v>
      </c>
      <c r="S30" s="278">
        <f t="shared" si="1"/>
        <v>511.48077000000001</v>
      </c>
      <c r="T30" s="279">
        <f t="shared" si="2"/>
        <v>-257.72701624624625</v>
      </c>
      <c r="U30" s="105"/>
      <c r="W30" s="236" t="s">
        <v>83</v>
      </c>
      <c r="X30" s="227">
        <v>19</v>
      </c>
      <c r="Y30" s="300">
        <f t="shared" si="7"/>
        <v>253.75375375375376</v>
      </c>
      <c r="Z30" s="257" t="str">
        <f t="shared" si="8"/>
        <v>Windsor &amp; Maidenhead</v>
      </c>
      <c r="AA30" s="300"/>
      <c r="AB30" s="300"/>
      <c r="AC30" s="257"/>
      <c r="AD30" s="428" t="str">
        <f t="shared" si="5"/>
        <v>Windsor &amp; Maidenhead</v>
      </c>
      <c r="AE30" s="413">
        <f>IF(H30&gt;0,Population!G30,0)</f>
        <v>33300</v>
      </c>
      <c r="AF30" s="27"/>
      <c r="AG30" s="27"/>
      <c r="AH30" s="27"/>
    </row>
    <row r="31" spans="1:34" ht="11.25" customHeight="1" x14ac:dyDescent="0.2">
      <c r="A31" s="56"/>
      <c r="B31" s="288" t="s">
        <v>21</v>
      </c>
      <c r="C31" s="259"/>
      <c r="D31" s="274">
        <v>1415</v>
      </c>
      <c r="E31" s="274">
        <v>1406</v>
      </c>
      <c r="F31" s="274">
        <v>1572</v>
      </c>
      <c r="G31" s="274">
        <v>1498</v>
      </c>
      <c r="H31" s="274">
        <v>1199</v>
      </c>
      <c r="I31" s="302">
        <f t="shared" si="0"/>
        <v>-0.14722617354196302</v>
      </c>
      <c r="J31" s="275"/>
      <c r="K31" s="276">
        <f>D31/Population!C31*10000</f>
        <v>392.61931187569371</v>
      </c>
      <c r="L31" s="276">
        <f>E31/Population!D31*10000</f>
        <v>388.8274336283186</v>
      </c>
      <c r="M31" s="276">
        <f>F31/Population!E31*10000</f>
        <v>441.57303370786514</v>
      </c>
      <c r="N31" s="276">
        <f>G31/Population!F31*10000</f>
        <v>418.43575418994419</v>
      </c>
      <c r="O31" s="276">
        <f>IF(ISBLANK(H31),NA(),H31/Population!G31*10000)</f>
        <v>331.21546961325964</v>
      </c>
      <c r="P31" s="442">
        <f t="shared" si="10"/>
        <v>17</v>
      </c>
      <c r="Q31" s="277"/>
      <c r="R31" s="295">
        <v>6.6</v>
      </c>
      <c r="S31" s="278">
        <f t="shared" si="1"/>
        <v>498.51902000000001</v>
      </c>
      <c r="T31" s="279">
        <f t="shared" si="2"/>
        <v>-167.30355038674037</v>
      </c>
      <c r="U31" s="105"/>
      <c r="W31" s="236" t="s">
        <v>21</v>
      </c>
      <c r="X31" s="227">
        <v>20</v>
      </c>
      <c r="Y31" s="300">
        <f t="shared" si="7"/>
        <v>331.21546961325964</v>
      </c>
      <c r="Z31" s="257" t="str">
        <f t="shared" si="8"/>
        <v>Wokingham</v>
      </c>
      <c r="AA31" s="300"/>
      <c r="AB31" s="300"/>
      <c r="AC31" s="257"/>
      <c r="AD31" s="428" t="str">
        <f t="shared" si="5"/>
        <v>Wokingham</v>
      </c>
      <c r="AE31" s="413">
        <f>IF(H31&gt;0,Population!G31,0)</f>
        <v>36200</v>
      </c>
      <c r="AF31" s="27"/>
      <c r="AG31" s="27"/>
      <c r="AH31" s="27"/>
    </row>
    <row r="32" spans="1:34" ht="11.25" customHeight="1" x14ac:dyDescent="0.2">
      <c r="A32" s="56"/>
      <c r="B32" s="289" t="s">
        <v>119</v>
      </c>
      <c r="C32" s="259"/>
      <c r="D32" s="280">
        <v>73677</v>
      </c>
      <c r="E32" s="280">
        <v>95341</v>
      </c>
      <c r="F32" s="280">
        <v>114522</v>
      </c>
      <c r="G32" s="280">
        <v>102926</v>
      </c>
      <c r="H32" s="280">
        <v>94290</v>
      </c>
      <c r="I32" s="286">
        <f t="shared" si="0"/>
        <v>-1.1023589012072456E-2</v>
      </c>
      <c r="J32" s="275"/>
      <c r="K32" s="281">
        <f>D32/Population!C32*10000</f>
        <v>405.8891582194799</v>
      </c>
      <c r="L32" s="281">
        <f>E32/Population!D32*10000</f>
        <v>522.04457099052729</v>
      </c>
      <c r="M32" s="281">
        <f>F32/Population!E32*10000</f>
        <v>615.444969905417</v>
      </c>
      <c r="N32" s="281">
        <f>G32/Population!F32*10000</f>
        <v>549.64220869379471</v>
      </c>
      <c r="O32" s="281">
        <f>IF(ISBLANK(H32),NA(),H32/AE32*10000)</f>
        <v>512.55707762557074</v>
      </c>
      <c r="P32" s="292" t="s">
        <v>140</v>
      </c>
      <c r="Q32" s="277"/>
      <c r="R32" s="296">
        <v>15.1</v>
      </c>
      <c r="S32" s="282">
        <f t="shared" si="1"/>
        <v>542.58897000000002</v>
      </c>
      <c r="T32" s="283">
        <f t="shared" si="2"/>
        <v>-30.031892374429276</v>
      </c>
      <c r="U32" s="105"/>
      <c r="W32" s="231"/>
      <c r="X32" s="231"/>
      <c r="Y32" s="231"/>
      <c r="Z32" s="231"/>
      <c r="AA32" s="300"/>
      <c r="AB32" s="300"/>
      <c r="AC32" s="300"/>
      <c r="AD32" s="428">
        <f t="shared" si="5"/>
        <v>0</v>
      </c>
      <c r="AE32" s="413">
        <f>SUM(AE12:AE15,AE17:AE31)</f>
        <v>1839600</v>
      </c>
      <c r="AF32" s="27"/>
      <c r="AG32" s="27"/>
      <c r="AH32" s="27"/>
    </row>
    <row r="33" spans="1:34" ht="11.25" customHeight="1" x14ac:dyDescent="0.2">
      <c r="A33" s="40"/>
      <c r="B33" s="290" t="s">
        <v>101</v>
      </c>
      <c r="C33" s="259"/>
      <c r="D33" s="284">
        <v>537370</v>
      </c>
      <c r="E33" s="284">
        <v>625600</v>
      </c>
      <c r="F33" s="284">
        <v>672170</v>
      </c>
      <c r="G33" s="284">
        <v>674220</v>
      </c>
      <c r="H33" s="284">
        <v>654450</v>
      </c>
      <c r="I33" s="287">
        <f t="shared" si="0"/>
        <v>4.6115728900255754E-2</v>
      </c>
      <c r="J33" s="275"/>
      <c r="K33" s="285">
        <f>D33/Population!C33*10000</f>
        <v>487.97253979640942</v>
      </c>
      <c r="L33" s="285">
        <f>E33/Population!D33*10000</f>
        <v>566.38962826153875</v>
      </c>
      <c r="M33" s="285">
        <f>F33/Population!E33*10000</f>
        <v>592.70069130925503</v>
      </c>
      <c r="N33" s="285">
        <f>G33/Population!F33*10000</f>
        <v>591.55077867953503</v>
      </c>
      <c r="O33" s="285">
        <f>IF(ISBLANK(H33),NA(),H33/Population!G33*10000)</f>
        <v>570.13302668374149</v>
      </c>
      <c r="P33" s="293" t="s">
        <v>140</v>
      </c>
      <c r="Q33" s="277"/>
      <c r="R33" s="297">
        <v>21.8</v>
      </c>
      <c r="S33" s="263" t="s">
        <v>140</v>
      </c>
      <c r="T33" s="264" t="s">
        <v>140</v>
      </c>
      <c r="U33" s="105"/>
      <c r="W33" s="231"/>
      <c r="X33" s="231"/>
      <c r="Y33" s="231"/>
      <c r="Z33" s="231"/>
      <c r="AA33" s="231"/>
      <c r="AB33" s="27"/>
      <c r="AC33" s="27"/>
      <c r="AD33" s="27"/>
      <c r="AE33" s="27"/>
      <c r="AF33" s="27"/>
      <c r="AG33" s="27"/>
      <c r="AH33" s="27"/>
    </row>
    <row r="34" spans="1:34"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c r="AH34" s="27"/>
    </row>
    <row r="35" spans="1:34" ht="11.25" customHeight="1" x14ac:dyDescent="0.2">
      <c r="A35" s="40"/>
      <c r="B35" s="27" t="s">
        <v>247</v>
      </c>
      <c r="K35" s="98"/>
      <c r="L35" s="90"/>
      <c r="M35" s="90"/>
      <c r="N35" s="90"/>
      <c r="O35" s="90"/>
      <c r="P35" s="90"/>
      <c r="Q35" s="90"/>
      <c r="R35" s="90"/>
      <c r="S35" s="90"/>
      <c r="T35" s="90"/>
      <c r="U35" s="105"/>
      <c r="W35" s="230"/>
      <c r="X35" s="230"/>
      <c r="Y35" s="231"/>
      <c r="Z35" s="231"/>
      <c r="AA35" s="231"/>
      <c r="AB35" s="27"/>
      <c r="AC35" s="27"/>
      <c r="AD35" s="27"/>
      <c r="AE35" s="27"/>
      <c r="AF35" s="27"/>
      <c r="AG35" s="27"/>
      <c r="AH35" s="27"/>
    </row>
    <row r="36" spans="1:34"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c r="AH36" s="27"/>
    </row>
    <row r="37" spans="1:34" ht="11.25" customHeight="1" x14ac:dyDescent="0.2">
      <c r="A37" s="40"/>
      <c r="K37" s="98"/>
      <c r="L37" s="90"/>
      <c r="M37" s="90"/>
      <c r="N37" s="90"/>
      <c r="O37" s="90"/>
      <c r="P37" s="90"/>
      <c r="Q37" s="90"/>
      <c r="R37" s="90"/>
      <c r="S37" s="90"/>
      <c r="T37" s="90"/>
      <c r="U37" s="105"/>
      <c r="W37" s="230"/>
      <c r="X37" s="230"/>
      <c r="Y37" s="231"/>
      <c r="Z37" s="231"/>
      <c r="AA37" s="231"/>
      <c r="AB37" s="27"/>
      <c r="AC37" s="27"/>
      <c r="AD37" s="27"/>
      <c r="AE37" s="27"/>
      <c r="AF37" s="27"/>
      <c r="AG37" s="27"/>
      <c r="AH37" s="27"/>
    </row>
    <row r="38" spans="1:34"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c r="AH38" s="27"/>
    </row>
    <row r="39" spans="1:34"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c r="AH39" s="27"/>
    </row>
    <row r="40" spans="1:34" ht="11.25" customHeight="1" x14ac:dyDescent="0.2">
      <c r="A40" s="40"/>
      <c r="K40" s="98"/>
      <c r="L40" s="102"/>
      <c r="M40" s="102"/>
      <c r="N40" s="102"/>
      <c r="O40" s="102"/>
      <c r="P40" s="102"/>
      <c r="Q40" s="90"/>
      <c r="R40" s="90"/>
      <c r="S40" s="90"/>
      <c r="T40" s="90"/>
      <c r="U40" s="105"/>
      <c r="X40" s="229"/>
    </row>
    <row r="41" spans="1:34" ht="11.25" customHeight="1" x14ac:dyDescent="0.2">
      <c r="A41" s="40"/>
      <c r="K41" s="98"/>
      <c r="L41" s="102"/>
      <c r="M41" s="102"/>
      <c r="N41" s="102"/>
      <c r="O41" s="102"/>
      <c r="P41" s="102"/>
      <c r="Q41" s="90"/>
      <c r="R41" s="90"/>
      <c r="S41" s="90"/>
      <c r="T41" s="90"/>
      <c r="U41" s="105"/>
      <c r="X41" s="229"/>
    </row>
    <row r="42" spans="1:34"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4"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4"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4" ht="15" customHeight="1" x14ac:dyDescent="0.2">
      <c r="L45" s="28"/>
      <c r="M45" s="28"/>
      <c r="N45" s="28"/>
      <c r="O45" s="28"/>
      <c r="P45" s="28"/>
      <c r="Q45" s="28"/>
      <c r="R45" s="28"/>
      <c r="S45" s="28"/>
      <c r="T45" s="28"/>
      <c r="X45" s="229"/>
    </row>
    <row r="46" spans="1:34"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4" ht="11.25" customHeight="1" x14ac:dyDescent="0.2">
      <c r="Q47" s="28"/>
      <c r="R47" s="28"/>
      <c r="S47" s="28"/>
      <c r="T47" s="28"/>
      <c r="X47" s="229"/>
    </row>
    <row r="48" spans="1:34" ht="21" customHeight="1" thickBot="1" x14ac:dyDescent="0.25">
      <c r="X48" s="229"/>
    </row>
    <row r="49" spans="1:34"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4"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4" s="30" customFormat="1" ht="11.25" customHeight="1" x14ac:dyDescent="0.2">
      <c r="A51" s="42"/>
      <c r="B51" s="724"/>
      <c r="C51" s="724"/>
      <c r="D51" s="725"/>
      <c r="E51" s="725"/>
      <c r="F51" s="725"/>
      <c r="G51" s="725"/>
      <c r="H51" s="725"/>
      <c r="I51" s="395"/>
      <c r="J51" s="395"/>
      <c r="K51" s="131"/>
      <c r="L51" s="90"/>
      <c r="M51" s="90"/>
      <c r="N51" s="90"/>
      <c r="O51" s="90"/>
      <c r="P51" s="90"/>
      <c r="Q51" s="90"/>
      <c r="R51" s="90"/>
      <c r="S51" s="90"/>
      <c r="T51" s="90"/>
      <c r="U51" s="103"/>
      <c r="V51" s="299"/>
      <c r="W51" s="228"/>
      <c r="X51" s="229"/>
      <c r="Y51" s="228"/>
      <c r="Z51" s="228"/>
      <c r="AA51" s="228"/>
      <c r="AB51" s="32"/>
      <c r="AC51" s="32"/>
      <c r="AD51" s="32"/>
      <c r="AE51" s="32"/>
      <c r="AF51" s="32"/>
      <c r="AG51" s="26"/>
      <c r="AH51" s="83"/>
    </row>
    <row r="52" spans="1:34" ht="21" customHeight="1" x14ac:dyDescent="0.2">
      <c r="A52" s="40"/>
      <c r="B52" s="725"/>
      <c r="C52" s="725"/>
      <c r="D52" s="725"/>
      <c r="E52" s="725"/>
      <c r="F52" s="725"/>
      <c r="G52" s="725"/>
      <c r="H52" s="725"/>
      <c r="I52" s="395"/>
      <c r="J52" s="395"/>
      <c r="K52" s="98"/>
      <c r="L52" s="102"/>
      <c r="M52" s="102"/>
      <c r="N52" s="102"/>
      <c r="O52" s="102"/>
      <c r="P52" s="102"/>
      <c r="Q52" s="90"/>
      <c r="R52" s="90"/>
      <c r="S52" s="90"/>
      <c r="T52" s="90"/>
      <c r="U52" s="105"/>
      <c r="X52" s="229"/>
    </row>
    <row r="53" spans="1:34" ht="11.25" customHeight="1" x14ac:dyDescent="0.2">
      <c r="A53" s="40"/>
      <c r="B53" s="696"/>
      <c r="C53" s="696"/>
      <c r="D53" s="697"/>
      <c r="E53" s="697"/>
      <c r="F53" s="697"/>
      <c r="G53" s="697"/>
      <c r="H53" s="697"/>
      <c r="I53" s="396"/>
      <c r="J53" s="396"/>
      <c r="K53" s="98"/>
      <c r="L53" s="102"/>
      <c r="M53" s="102"/>
      <c r="N53" s="102"/>
      <c r="O53" s="102"/>
      <c r="P53" s="102"/>
      <c r="Q53" s="90"/>
      <c r="R53" s="90"/>
      <c r="S53" s="90"/>
      <c r="T53" s="90"/>
      <c r="U53" s="105"/>
    </row>
    <row r="54" spans="1:34"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4"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4"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4"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4"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4"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4"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4"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4"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4"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4"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c r="W75" s="466"/>
      <c r="X75" s="180"/>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4" ht="11.25" customHeight="1" x14ac:dyDescent="0.2">
      <c r="A81" s="40"/>
      <c r="K81" s="98"/>
      <c r="L81" s="90"/>
      <c r="M81" s="90"/>
      <c r="N81" s="90"/>
      <c r="O81" s="90"/>
      <c r="P81" s="90"/>
      <c r="Q81" s="90"/>
      <c r="R81" s="90"/>
      <c r="S81" s="90"/>
      <c r="T81" s="90"/>
      <c r="U81" s="105"/>
      <c r="X81" s="233" t="s">
        <v>92</v>
      </c>
      <c r="Y81" s="233" t="s">
        <v>93</v>
      </c>
    </row>
    <row r="82" spans="1:34" ht="11.25" customHeight="1" x14ac:dyDescent="0.2">
      <c r="A82" s="40"/>
      <c r="K82" s="98"/>
      <c r="L82" s="90"/>
      <c r="M82" s="90"/>
      <c r="N82" s="90"/>
      <c r="O82" s="90"/>
      <c r="P82" s="90"/>
      <c r="Q82" s="90"/>
      <c r="R82" s="90"/>
      <c r="S82" s="90"/>
      <c r="T82" s="90"/>
      <c r="U82" s="105"/>
      <c r="W82" s="237" t="str">
        <f>L84</f>
        <v>National Trend 2014</v>
      </c>
      <c r="X82" s="694">
        <v>5.1847000000000003</v>
      </c>
      <c r="Y82" s="694">
        <v>464.3</v>
      </c>
      <c r="Z82" s="245">
        <v>0</v>
      </c>
      <c r="AA82" s="245">
        <f>(Z82*X82)+Y82</f>
        <v>464.3</v>
      </c>
    </row>
    <row r="83" spans="1:34" ht="11.25" customHeight="1" x14ac:dyDescent="0.2">
      <c r="A83" s="40"/>
      <c r="K83" s="98"/>
      <c r="L83" s="90"/>
      <c r="M83" s="90"/>
      <c r="N83" s="90"/>
      <c r="O83" s="90"/>
      <c r="P83" s="90"/>
      <c r="Q83" s="90"/>
      <c r="R83" s="90"/>
      <c r="S83" s="90"/>
      <c r="T83" s="90"/>
      <c r="U83" s="105"/>
      <c r="W83" s="238" t="str">
        <f>"y = "&amp;X82&amp;"x + "&amp;Y82</f>
        <v>y = 5.1847x + 464.3</v>
      </c>
      <c r="X83" s="695"/>
      <c r="Y83" s="695"/>
      <c r="Z83" s="246">
        <v>40</v>
      </c>
      <c r="AA83" s="245">
        <f>(Z83*X82)+Y82</f>
        <v>671.68799999999999</v>
      </c>
    </row>
    <row r="84" spans="1:34" ht="11.25" customHeight="1" x14ac:dyDescent="0.2">
      <c r="A84" s="40"/>
      <c r="K84" s="74"/>
      <c r="L84" s="720" t="s">
        <v>245</v>
      </c>
      <c r="M84" s="721"/>
      <c r="N84" s="721"/>
      <c r="O84" s="721"/>
      <c r="P84" s="301"/>
      <c r="Q84" s="720" t="s">
        <v>216</v>
      </c>
      <c r="R84" s="731"/>
      <c r="S84" s="731"/>
      <c r="T84" s="731"/>
      <c r="U84" s="105"/>
      <c r="W84" s="237" t="str">
        <f>Q84</f>
        <v>South East LA Trend 2014</v>
      </c>
      <c r="X84" s="692">
        <v>20.23</v>
      </c>
      <c r="Y84" s="692">
        <v>175.86</v>
      </c>
      <c r="Z84" s="245">
        <v>0</v>
      </c>
      <c r="AA84" s="245">
        <f>(Z84*X84)+Y84</f>
        <v>175.86</v>
      </c>
    </row>
    <row r="85" spans="1:34" ht="11.25" customHeight="1" x14ac:dyDescent="0.2">
      <c r="A85" s="40"/>
      <c r="K85" s="394"/>
      <c r="L85" s="732" t="str">
        <f>Y5</f>
        <v>Selected LA- (none)</v>
      </c>
      <c r="M85" s="721"/>
      <c r="N85" s="721"/>
      <c r="O85" s="721"/>
      <c r="P85" s="721"/>
      <c r="Q85" s="721"/>
      <c r="R85" s="721"/>
      <c r="S85" s="721"/>
      <c r="T85" s="721"/>
      <c r="U85" s="105"/>
      <c r="W85" s="238" t="str">
        <f>"y = "&amp;X84&amp;"x + "&amp;Y84</f>
        <v>y = 20.23x + 175.86</v>
      </c>
      <c r="X85" s="698"/>
      <c r="Y85" s="698"/>
      <c r="Z85" s="246">
        <v>40</v>
      </c>
      <c r="AA85" s="245">
        <f>(Z85*X84)+Y84</f>
        <v>985.06000000000006</v>
      </c>
    </row>
    <row r="86" spans="1:34"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4"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4"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4" ht="15" customHeight="1" x14ac:dyDescent="0.2">
      <c r="L89" s="28"/>
      <c r="M89" s="28"/>
      <c r="N89" s="28"/>
      <c r="O89" s="28"/>
      <c r="P89" s="28"/>
      <c r="Q89" s="28"/>
      <c r="R89" s="28"/>
      <c r="S89" s="28"/>
      <c r="T89" s="28"/>
      <c r="X89" s="229"/>
    </row>
    <row r="90" spans="1:34"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4" ht="11.25" customHeight="1" x14ac:dyDescent="0.2">
      <c r="Q91" s="28"/>
      <c r="R91" s="28"/>
      <c r="S91" s="28"/>
      <c r="T91" s="28"/>
      <c r="X91" s="229"/>
    </row>
    <row r="92" spans="1:34" ht="21" customHeight="1" thickBot="1" x14ac:dyDescent="0.25">
      <c r="X92" s="229"/>
    </row>
    <row r="93" spans="1:34"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4"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4" s="30" customFormat="1" ht="11.25" customHeight="1" x14ac:dyDescent="0.2">
      <c r="A95" s="42"/>
      <c r="B95" s="729"/>
      <c r="C95" s="729"/>
      <c r="D95" s="635"/>
      <c r="E95" s="635"/>
      <c r="F95" s="635"/>
      <c r="G95" s="635"/>
      <c r="H95" s="635"/>
      <c r="I95" s="390"/>
      <c r="J95" s="390"/>
      <c r="K95" s="397"/>
      <c r="L95" s="28"/>
      <c r="M95" s="28"/>
      <c r="N95" s="28"/>
      <c r="O95" s="28"/>
      <c r="P95" s="28"/>
      <c r="Q95" s="28"/>
      <c r="R95" s="28"/>
      <c r="S95" s="28"/>
      <c r="T95" s="28"/>
      <c r="U95" s="43"/>
      <c r="V95" s="26"/>
      <c r="W95" s="228"/>
      <c r="X95" s="229"/>
      <c r="Y95" s="228"/>
      <c r="Z95" s="228"/>
      <c r="AA95" s="228"/>
      <c r="AB95" s="32"/>
      <c r="AC95" s="32"/>
      <c r="AD95" s="32"/>
      <c r="AE95" s="32"/>
      <c r="AF95" s="32"/>
      <c r="AG95" s="26"/>
      <c r="AH95" s="83"/>
    </row>
    <row r="96" spans="1:34" ht="21" customHeight="1" x14ac:dyDescent="0.2">
      <c r="A96" s="40"/>
      <c r="B96" s="635"/>
      <c r="C96" s="635"/>
      <c r="D96" s="635"/>
      <c r="E96" s="635"/>
      <c r="F96" s="635"/>
      <c r="G96" s="635"/>
      <c r="H96" s="635"/>
      <c r="I96" s="390"/>
      <c r="J96" s="390"/>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11">IF(W12=$X$5,I12,"")</f>
        <v/>
      </c>
      <c r="X98" s="236" t="e">
        <f t="shared" ref="X98:X119" si="12">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11"/>
        <v/>
      </c>
      <c r="X99" s="236" t="e">
        <f t="shared" si="12"/>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11"/>
        <v/>
      </c>
      <c r="X100" s="236" t="e">
        <f t="shared" si="12"/>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11"/>
        <v/>
      </c>
      <c r="X101" s="236" t="e">
        <f t="shared" si="12"/>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11"/>
        <v/>
      </c>
      <c r="X102" s="236" t="e">
        <f t="shared" si="12"/>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11"/>
        <v/>
      </c>
      <c r="X103" s="236" t="e">
        <f t="shared" si="12"/>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11"/>
        <v/>
      </c>
      <c r="X104" s="236" t="e">
        <f t="shared" si="12"/>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 t="shared" si="11"/>
        <v/>
      </c>
      <c r="X105" s="236" t="e">
        <f t="shared" si="12"/>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11"/>
        <v/>
      </c>
      <c r="X106" s="236" t="e">
        <f t="shared" si="12"/>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11"/>
        <v/>
      </c>
      <c r="X107" s="236" t="e">
        <f t="shared" si="12"/>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11"/>
        <v/>
      </c>
      <c r="X108" s="236" t="e">
        <f t="shared" si="12"/>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11"/>
        <v/>
      </c>
      <c r="X109" s="236" t="e">
        <f t="shared" si="12"/>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11"/>
        <v/>
      </c>
      <c r="X110" s="236" t="e">
        <f t="shared" si="12"/>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11"/>
        <v/>
      </c>
      <c r="X111" s="236" t="e">
        <f t="shared" si="12"/>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11"/>
        <v/>
      </c>
      <c r="X112" s="236" t="e">
        <f t="shared" si="12"/>
        <v>#N/A</v>
      </c>
    </row>
    <row r="113" spans="1:34"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11"/>
        <v/>
      </c>
      <c r="X113" s="236" t="e">
        <f t="shared" si="12"/>
        <v>#N/A</v>
      </c>
    </row>
    <row r="114" spans="1:34"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11"/>
        <v/>
      </c>
      <c r="X114" s="236" t="e">
        <f t="shared" si="12"/>
        <v>#N/A</v>
      </c>
    </row>
    <row r="115" spans="1:34"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11"/>
        <v/>
      </c>
      <c r="X115" s="236" t="e">
        <f t="shared" si="12"/>
        <v>#N/A</v>
      </c>
    </row>
    <row r="116" spans="1:34"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11"/>
        <v/>
      </c>
      <c r="X116" s="236" t="e">
        <f t="shared" si="12"/>
        <v>#N/A</v>
      </c>
    </row>
    <row r="117" spans="1:34"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11"/>
        <v/>
      </c>
      <c r="X117" s="236" t="e">
        <f t="shared" si="12"/>
        <v>#N/A</v>
      </c>
    </row>
    <row r="118" spans="1:34"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 t="shared" si="11"/>
        <v/>
      </c>
      <c r="X118" s="236" t="e">
        <f t="shared" si="12"/>
        <v>#N/A</v>
      </c>
    </row>
    <row r="119" spans="1:34"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11"/>
        <v/>
      </c>
      <c r="X119" s="236" t="e">
        <f t="shared" si="12"/>
        <v>#N/A</v>
      </c>
    </row>
    <row r="120" spans="1:34"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4"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4"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5"/>
      <c r="AE122" s="28"/>
      <c r="AF122" s="27"/>
      <c r="AG122" s="27"/>
      <c r="AH122" s="27"/>
    </row>
    <row r="123" spans="1:34"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5"/>
      <c r="AE123" s="28"/>
      <c r="AF123" s="27"/>
      <c r="AG123" s="27"/>
      <c r="AH123" s="27"/>
    </row>
    <row r="124" spans="1:34"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5"/>
      <c r="AE124" s="28"/>
      <c r="AF124" s="27"/>
      <c r="AG124" s="27"/>
      <c r="AH124" s="27"/>
    </row>
    <row r="125" spans="1:34"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5"/>
      <c r="AE125" s="28"/>
      <c r="AF125" s="27"/>
      <c r="AG125" s="27"/>
      <c r="AH125" s="27"/>
    </row>
    <row r="126" spans="1:34"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5"/>
      <c r="AE126" s="28"/>
      <c r="AF126" s="27"/>
      <c r="AG126" s="27"/>
      <c r="AH126" s="27"/>
    </row>
    <row r="127" spans="1:34"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5"/>
      <c r="AE127" s="28"/>
      <c r="AF127" s="27"/>
      <c r="AG127" s="27"/>
      <c r="AH127" s="27"/>
    </row>
    <row r="128" spans="1:34"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5"/>
      <c r="AE128" s="28"/>
      <c r="AF128" s="27"/>
      <c r="AG128" s="27"/>
      <c r="AH128" s="27"/>
    </row>
    <row r="129" spans="1:35"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5"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5"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5"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5" ht="15" customHeight="1" x14ac:dyDescent="0.2">
      <c r="L133" s="28"/>
      <c r="M133" s="28"/>
      <c r="N133" s="28"/>
      <c r="O133" s="28"/>
      <c r="P133" s="28"/>
      <c r="Q133" s="28"/>
      <c r="R133" s="28"/>
      <c r="S133" s="28"/>
      <c r="T133" s="28"/>
      <c r="X133" s="229"/>
    </row>
    <row r="134" spans="1:35" ht="18.75" thickBot="1" x14ac:dyDescent="0.3">
      <c r="A134" s="48" t="s">
        <v>1</v>
      </c>
      <c r="B134" s="49"/>
      <c r="C134" s="49"/>
      <c r="D134" s="49"/>
      <c r="E134" s="49"/>
      <c r="F134" s="49"/>
      <c r="G134" s="49"/>
      <c r="H134" s="49"/>
      <c r="I134" s="49"/>
      <c r="J134" s="49"/>
      <c r="K134" s="50"/>
      <c r="L134" s="49"/>
      <c r="M134" s="49"/>
      <c r="N134" s="49"/>
      <c r="O134" s="49"/>
      <c r="P134" s="49"/>
      <c r="Q134" s="49"/>
      <c r="R134" s="49"/>
      <c r="S134" s="49"/>
      <c r="T134" s="49"/>
      <c r="U134" s="28"/>
      <c r="X134" s="229"/>
    </row>
    <row r="135" spans="1:35" ht="11.25" customHeight="1" x14ac:dyDescent="0.2">
      <c r="Q135" s="28"/>
      <c r="R135" s="28"/>
      <c r="S135" s="28"/>
      <c r="T135" s="28"/>
      <c r="X135" s="229"/>
    </row>
    <row r="136" spans="1:35" ht="21" customHeight="1" thickBot="1" x14ac:dyDescent="0.25">
      <c r="X136" s="229"/>
    </row>
    <row r="137" spans="1:35" ht="15" customHeight="1" x14ac:dyDescent="0.2">
      <c r="A137" s="36"/>
      <c r="B137" s="37"/>
      <c r="C137" s="37"/>
      <c r="D137" s="37"/>
      <c r="E137" s="37"/>
      <c r="F137" s="37"/>
      <c r="G137" s="37"/>
      <c r="H137" s="37"/>
      <c r="I137" s="37"/>
      <c r="J137" s="37"/>
      <c r="K137" s="38"/>
      <c r="L137" s="37"/>
      <c r="M137" s="37"/>
      <c r="N137" s="37"/>
      <c r="O137" s="37"/>
      <c r="P137" s="37"/>
      <c r="Q137" s="37"/>
      <c r="R137" s="37"/>
      <c r="S137" s="37"/>
      <c r="T137" s="37"/>
      <c r="U137" s="39"/>
      <c r="X137" s="229"/>
    </row>
    <row r="138" spans="1:35" ht="7.5" customHeight="1" x14ac:dyDescent="0.2">
      <c r="A138" s="40"/>
      <c r="B138" s="28"/>
      <c r="C138" s="28"/>
      <c r="D138" s="28"/>
      <c r="E138" s="28"/>
      <c r="F138" s="28"/>
      <c r="G138" s="28"/>
      <c r="H138" s="28"/>
      <c r="I138" s="28"/>
      <c r="J138" s="28"/>
      <c r="K138" s="3"/>
      <c r="L138" s="8"/>
      <c r="M138" s="8"/>
      <c r="N138" s="8"/>
      <c r="O138" s="8"/>
      <c r="P138" s="8"/>
      <c r="Q138" s="83"/>
      <c r="R138" s="83"/>
      <c r="S138" s="83"/>
      <c r="T138" s="83"/>
      <c r="U138" s="41"/>
      <c r="X138" s="229"/>
    </row>
    <row r="139" spans="1:35" s="30" customFormat="1" ht="11.25" customHeight="1" x14ac:dyDescent="0.2">
      <c r="A139" s="42"/>
      <c r="B139" s="724" t="s">
        <v>209</v>
      </c>
      <c r="C139" s="724"/>
      <c r="D139" s="725"/>
      <c r="E139" s="725"/>
      <c r="F139" s="725"/>
      <c r="G139" s="725"/>
      <c r="H139" s="725"/>
      <c r="I139" s="414"/>
      <c r="J139" s="414"/>
      <c r="K139" s="397"/>
      <c r="L139" s="28"/>
      <c r="M139" s="28"/>
      <c r="N139" s="28"/>
      <c r="O139" s="28"/>
      <c r="P139" s="28"/>
      <c r="Q139" s="28"/>
      <c r="R139" s="28"/>
      <c r="S139" s="28"/>
      <c r="T139" s="28"/>
      <c r="U139" s="43"/>
      <c r="V139" s="26"/>
      <c r="W139" s="228"/>
      <c r="X139" s="229"/>
      <c r="Y139" s="228"/>
      <c r="Z139" s="228"/>
      <c r="AA139" s="228"/>
      <c r="AB139" s="32"/>
      <c r="AC139" s="32"/>
      <c r="AD139" s="32"/>
      <c r="AE139" s="32"/>
      <c r="AF139" s="32"/>
      <c r="AG139" s="26"/>
      <c r="AH139" s="83"/>
    </row>
    <row r="140" spans="1:35" ht="21" customHeight="1" x14ac:dyDescent="0.2">
      <c r="A140" s="40"/>
      <c r="B140" s="725"/>
      <c r="C140" s="725"/>
      <c r="D140" s="725"/>
      <c r="E140" s="725"/>
      <c r="F140" s="725"/>
      <c r="G140" s="725"/>
      <c r="H140" s="725"/>
      <c r="I140" s="414"/>
      <c r="J140" s="414"/>
      <c r="K140" s="3"/>
      <c r="L140" s="83"/>
      <c r="M140" s="83"/>
      <c r="N140" s="83"/>
      <c r="O140" s="83"/>
      <c r="P140" s="83"/>
      <c r="Q140" s="28"/>
      <c r="R140" s="28"/>
      <c r="S140" s="28"/>
      <c r="T140" s="28"/>
      <c r="U140" s="41"/>
      <c r="X140" s="229"/>
    </row>
    <row r="141" spans="1:35" ht="11.25" customHeight="1" x14ac:dyDescent="0.2">
      <c r="A141" s="40"/>
      <c r="B141" s="617"/>
      <c r="C141" s="617"/>
      <c r="D141" s="617"/>
      <c r="E141" s="617"/>
      <c r="F141" s="617"/>
      <c r="G141" s="617"/>
      <c r="H141" s="617"/>
      <c r="I141" s="178"/>
      <c r="J141" s="178"/>
      <c r="K141" s="3"/>
      <c r="L141" s="83"/>
      <c r="M141" s="83"/>
      <c r="N141" s="83"/>
      <c r="O141" s="83"/>
      <c r="P141" s="83"/>
      <c r="Q141" s="28"/>
      <c r="R141" s="28"/>
      <c r="S141" s="28"/>
      <c r="T141" s="28"/>
      <c r="U141" s="41"/>
      <c r="W141" s="417" t="s">
        <v>213</v>
      </c>
      <c r="X141" s="229"/>
      <c r="AD141" s="417" t="s">
        <v>214</v>
      </c>
      <c r="AE141" s="229"/>
      <c r="AF141" s="228"/>
      <c r="AG141" s="228"/>
      <c r="AH141" s="228"/>
      <c r="AI141" s="32"/>
    </row>
    <row r="142" spans="1:35" ht="11.25" customHeight="1" x14ac:dyDescent="0.2">
      <c r="A142" s="40"/>
      <c r="B142" s="190"/>
      <c r="C142" s="190"/>
      <c r="D142" s="415"/>
      <c r="E142" s="414"/>
      <c r="F142" s="190"/>
      <c r="G142" s="190"/>
      <c r="H142" s="190"/>
      <c r="I142" s="190"/>
      <c r="J142" s="190"/>
      <c r="K142" s="397"/>
      <c r="L142" s="83"/>
      <c r="M142" s="83"/>
      <c r="N142" s="83"/>
      <c r="O142" s="83"/>
      <c r="P142" s="83"/>
      <c r="Q142" s="83"/>
      <c r="R142" s="83"/>
      <c r="S142" s="83"/>
      <c r="T142" s="83"/>
      <c r="U142" s="41"/>
      <c r="X142" s="229"/>
      <c r="AD142" s="228"/>
      <c r="AE142" s="229"/>
      <c r="AF142" s="228"/>
      <c r="AG142" s="228"/>
      <c r="AH142" s="228"/>
      <c r="AI142" s="32"/>
    </row>
    <row r="143" spans="1:35" ht="11.25" customHeight="1" x14ac:dyDescent="0.2">
      <c r="A143" s="56"/>
      <c r="B143" s="190"/>
      <c r="C143" s="190"/>
      <c r="D143" s="75">
        <v>2010</v>
      </c>
      <c r="E143" s="75">
        <v>2011</v>
      </c>
      <c r="F143" s="75">
        <v>2012</v>
      </c>
      <c r="G143" s="75">
        <v>2013</v>
      </c>
      <c r="H143" s="76">
        <v>2014</v>
      </c>
      <c r="I143" s="190"/>
      <c r="J143" s="190"/>
      <c r="K143" s="397"/>
      <c r="L143" s="83"/>
      <c r="M143" s="83"/>
      <c r="N143" s="83"/>
      <c r="O143" s="83"/>
      <c r="P143" s="83"/>
      <c r="Q143" s="83"/>
      <c r="R143" s="83"/>
      <c r="S143" s="83"/>
      <c r="T143" s="83"/>
      <c r="U143" s="41"/>
      <c r="W143" s="233"/>
      <c r="X143" s="418">
        <f>D143</f>
        <v>2010</v>
      </c>
      <c r="Y143" s="418">
        <f t="shared" ref="Y143" si="13">E143</f>
        <v>2011</v>
      </c>
      <c r="Z143" s="418">
        <f t="shared" ref="Z143" si="14">F143</f>
        <v>2012</v>
      </c>
      <c r="AA143" s="418">
        <f>G143</f>
        <v>2013</v>
      </c>
      <c r="AB143" s="418">
        <f t="shared" ref="AB143" si="15">H143</f>
        <v>2014</v>
      </c>
      <c r="AD143" s="233"/>
      <c r="AE143" s="418">
        <f>X143</f>
        <v>2010</v>
      </c>
      <c r="AF143" s="418">
        <f t="shared" ref="AF143" si="16">Y143</f>
        <v>2011</v>
      </c>
      <c r="AG143" s="418">
        <f t="shared" ref="AG143" si="17">Z143</f>
        <v>2012</v>
      </c>
      <c r="AH143" s="418">
        <f t="shared" ref="AH143" si="18">AA143</f>
        <v>2013</v>
      </c>
      <c r="AI143" s="418">
        <f t="shared" ref="AI143" si="19">AB143</f>
        <v>2014</v>
      </c>
    </row>
    <row r="144" spans="1:35" ht="11.25" customHeight="1" x14ac:dyDescent="0.2">
      <c r="A144" s="56"/>
      <c r="B144" s="288" t="s">
        <v>2</v>
      </c>
      <c r="C144" s="218"/>
      <c r="D144" s="416">
        <f>IF(ISBLANK(X144),NA(),X144/AE144)</f>
        <v>0.89467592592592593</v>
      </c>
      <c r="E144" s="416">
        <f t="shared" ref="E144:H144" si="20">IF(ISBLANK(Y144),NA(),Y144/AF144)</f>
        <v>0.90810810810810816</v>
      </c>
      <c r="F144" s="416">
        <f t="shared" si="20"/>
        <v>0.83995922528032618</v>
      </c>
      <c r="G144" s="416">
        <f t="shared" si="20"/>
        <v>0.9106529209621993</v>
      </c>
      <c r="H144" s="305">
        <f t="shared" si="20"/>
        <v>0.64197530864197527</v>
      </c>
      <c r="I144" s="178"/>
      <c r="J144" s="178"/>
      <c r="K144" s="3"/>
      <c r="L144" s="83"/>
      <c r="M144" s="83"/>
      <c r="N144" s="83"/>
      <c r="O144" s="83"/>
      <c r="P144" s="83"/>
      <c r="Q144" s="28"/>
      <c r="R144" s="28"/>
      <c r="S144" s="28"/>
      <c r="T144" s="28"/>
      <c r="U144" s="41"/>
      <c r="W144" s="425" t="str">
        <f>B144</f>
        <v>Bracknell Forest</v>
      </c>
      <c r="X144" s="418">
        <v>773</v>
      </c>
      <c r="Y144" s="233">
        <v>840</v>
      </c>
      <c r="Z144" s="233">
        <v>824</v>
      </c>
      <c r="AA144" s="233">
        <v>795</v>
      </c>
      <c r="AB144" s="419">
        <v>52</v>
      </c>
      <c r="AD144" s="425" t="str">
        <f>W144</f>
        <v>Bracknell Forest</v>
      </c>
      <c r="AE144" s="418">
        <v>864</v>
      </c>
      <c r="AF144" s="233">
        <v>925</v>
      </c>
      <c r="AG144" s="233">
        <v>981</v>
      </c>
      <c r="AH144" s="233">
        <v>873</v>
      </c>
      <c r="AI144" s="419">
        <v>81</v>
      </c>
    </row>
    <row r="145" spans="1:35" s="228" customFormat="1" ht="11.25" customHeight="1" x14ac:dyDescent="0.2">
      <c r="A145" s="56"/>
      <c r="B145" s="288" t="s">
        <v>84</v>
      </c>
      <c r="C145" s="218"/>
      <c r="D145" s="416">
        <f t="shared" ref="D145:D165" si="21">IF(ISBLANK(X145),NA(),X145/AE145)</f>
        <v>0.68160152526215445</v>
      </c>
      <c r="E145" s="416">
        <f t="shared" ref="E145:E165" si="22">IF(ISBLANK(Y145),NA(),Y145/AF145)</f>
        <v>0.60567915690866514</v>
      </c>
      <c r="F145" s="416">
        <f t="shared" ref="F145:F165" si="23">IF(ISBLANK(Z145),NA(),Z145/AG145)</f>
        <v>0.68250889104429358</v>
      </c>
      <c r="G145" s="416">
        <f t="shared" ref="G145:H165" si="24">IF(ISBLANK(AA145),NA(),AA145/AH145)</f>
        <v>0.93697646589549266</v>
      </c>
      <c r="H145" s="305">
        <f t="shared" ref="H145:H165" si="25">IF(ISBLANK(AB145),NA(),AB145/AI145)</f>
        <v>0.82474226804123707</v>
      </c>
      <c r="I145" s="178"/>
      <c r="J145" s="178"/>
      <c r="K145" s="3"/>
      <c r="L145" s="83"/>
      <c r="M145" s="83"/>
      <c r="N145" s="83"/>
      <c r="O145" s="83"/>
      <c r="P145" s="83"/>
      <c r="Q145" s="28"/>
      <c r="R145" s="28"/>
      <c r="S145" s="28"/>
      <c r="T145" s="28"/>
      <c r="U145" s="41"/>
      <c r="V145" s="25"/>
      <c r="W145" s="425" t="str">
        <f t="shared" ref="W145:W165" si="26">B145</f>
        <v>Brighton &amp; Hove</v>
      </c>
      <c r="X145" s="418">
        <v>1430</v>
      </c>
      <c r="Y145" s="233">
        <v>2069</v>
      </c>
      <c r="Z145" s="233">
        <v>2111</v>
      </c>
      <c r="AA145" s="233">
        <v>2349</v>
      </c>
      <c r="AB145" s="419">
        <v>80</v>
      </c>
      <c r="AC145" s="32"/>
      <c r="AD145" s="425" t="str">
        <f t="shared" ref="AD145:AD165" si="27">W145</f>
        <v>Brighton &amp; Hove</v>
      </c>
      <c r="AE145" s="418">
        <v>2098</v>
      </c>
      <c r="AF145" s="233">
        <v>3416</v>
      </c>
      <c r="AG145" s="233">
        <v>3093</v>
      </c>
      <c r="AH145" s="233">
        <v>2507</v>
      </c>
      <c r="AI145" s="419">
        <v>97</v>
      </c>
    </row>
    <row r="146" spans="1:35" s="228" customFormat="1" ht="11.25" customHeight="1" x14ac:dyDescent="0.2">
      <c r="A146" s="56"/>
      <c r="B146" s="288" t="s">
        <v>13</v>
      </c>
      <c r="C146" s="218"/>
      <c r="D146" s="416">
        <f t="shared" si="21"/>
        <v>0.64201088696765929</v>
      </c>
      <c r="E146" s="416">
        <f t="shared" si="22"/>
        <v>0.7415501165501166</v>
      </c>
      <c r="F146" s="416">
        <f t="shared" si="23"/>
        <v>0.73169302870533104</v>
      </c>
      <c r="G146" s="416">
        <f t="shared" si="24"/>
        <v>0.8107443820224719</v>
      </c>
      <c r="H146" s="305">
        <f t="shared" si="25"/>
        <v>0.18791946308724833</v>
      </c>
      <c r="I146" s="178"/>
      <c r="J146" s="178"/>
      <c r="K146" s="3"/>
      <c r="L146" s="83"/>
      <c r="M146" s="83"/>
      <c r="N146" s="83"/>
      <c r="O146" s="83"/>
      <c r="P146" s="83"/>
      <c r="Q146" s="28"/>
      <c r="R146" s="28"/>
      <c r="S146" s="28"/>
      <c r="T146" s="28"/>
      <c r="U146" s="41"/>
      <c r="V146" s="25"/>
      <c r="W146" s="425" t="str">
        <f t="shared" si="26"/>
        <v>Buckinghamshire</v>
      </c>
      <c r="X146" s="418">
        <v>2005</v>
      </c>
      <c r="Y146" s="233">
        <v>2545</v>
      </c>
      <c r="Z146" s="233">
        <v>2498</v>
      </c>
      <c r="AA146" s="233">
        <v>2309</v>
      </c>
      <c r="AB146" s="419">
        <v>28</v>
      </c>
      <c r="AC146" s="32"/>
      <c r="AD146" s="425" t="str">
        <f t="shared" si="27"/>
        <v>Buckinghamshire</v>
      </c>
      <c r="AE146" s="418">
        <v>3123</v>
      </c>
      <c r="AF146" s="233">
        <v>3432</v>
      </c>
      <c r="AG146" s="233">
        <v>3414</v>
      </c>
      <c r="AH146" s="233">
        <v>2848</v>
      </c>
      <c r="AI146" s="419">
        <v>149</v>
      </c>
    </row>
    <row r="147" spans="1:35" s="228" customFormat="1" ht="11.25" customHeight="1" x14ac:dyDescent="0.2">
      <c r="A147" s="56"/>
      <c r="B147" s="288" t="s">
        <v>6</v>
      </c>
      <c r="C147" s="218"/>
      <c r="D147" s="416" t="e">
        <f t="shared" si="21"/>
        <v>#N/A</v>
      </c>
      <c r="E147" s="416">
        <f t="shared" si="22"/>
        <v>0.57002758197977321</v>
      </c>
      <c r="F147" s="416">
        <f t="shared" si="23"/>
        <v>0.50079791092412596</v>
      </c>
      <c r="G147" s="416" t="e">
        <f t="shared" si="24"/>
        <v>#N/A</v>
      </c>
      <c r="H147" s="305" t="e">
        <f t="shared" si="25"/>
        <v>#N/A</v>
      </c>
      <c r="I147" s="178"/>
      <c r="J147" s="178"/>
      <c r="K147" s="3"/>
      <c r="L147" s="83"/>
      <c r="M147" s="83"/>
      <c r="N147" s="83"/>
      <c r="O147" s="83"/>
      <c r="P147" s="83"/>
      <c r="Q147" s="28"/>
      <c r="R147" s="28"/>
      <c r="S147" s="28"/>
      <c r="T147" s="28"/>
      <c r="U147" s="41"/>
      <c r="V147" s="25"/>
      <c r="W147" s="425" t="str">
        <f t="shared" si="26"/>
        <v>East Sussex</v>
      </c>
      <c r="X147" s="418" t="e">
        <f>NA()</f>
        <v>#N/A</v>
      </c>
      <c r="Y147" s="233">
        <v>3720</v>
      </c>
      <c r="Z147" s="233">
        <v>3452</v>
      </c>
      <c r="AA147" s="233"/>
      <c r="AB147" s="419"/>
      <c r="AC147" s="32"/>
      <c r="AD147" s="425" t="str">
        <f t="shared" si="27"/>
        <v>East Sussex</v>
      </c>
      <c r="AE147" s="418">
        <v>4833</v>
      </c>
      <c r="AF147" s="233">
        <v>6526</v>
      </c>
      <c r="AG147" s="233">
        <v>6893</v>
      </c>
      <c r="AH147" s="233"/>
      <c r="AI147" s="419"/>
    </row>
    <row r="148" spans="1:35" s="228" customFormat="1" ht="11.25" customHeight="1" x14ac:dyDescent="0.2">
      <c r="A148" s="56"/>
      <c r="B148" s="288" t="s">
        <v>7</v>
      </c>
      <c r="C148" s="218"/>
      <c r="D148" s="416" t="e">
        <f t="shared" si="21"/>
        <v>#N/A</v>
      </c>
      <c r="E148" s="416" t="e">
        <f t="shared" si="22"/>
        <v>#N/A</v>
      </c>
      <c r="F148" s="416">
        <f t="shared" si="23"/>
        <v>0.82155555555555559</v>
      </c>
      <c r="G148" s="416">
        <f t="shared" si="24"/>
        <v>0.80189317106152802</v>
      </c>
      <c r="H148" s="305">
        <f t="shared" si="25"/>
        <v>0.75076608784473953</v>
      </c>
      <c r="I148" s="178"/>
      <c r="J148" s="178"/>
      <c r="K148" s="3"/>
      <c r="L148" s="83"/>
      <c r="M148" s="83"/>
      <c r="N148" s="83"/>
      <c r="O148" s="83"/>
      <c r="P148" s="83"/>
      <c r="Q148" s="28"/>
      <c r="R148" s="28"/>
      <c r="S148" s="28"/>
      <c r="T148" s="28"/>
      <c r="U148" s="41"/>
      <c r="V148" s="25"/>
      <c r="W148" s="425" t="str">
        <f t="shared" si="26"/>
        <v>Gloucestershire</v>
      </c>
      <c r="X148" s="418" t="e">
        <f>NA()</f>
        <v>#N/A</v>
      </c>
      <c r="Y148" s="233" t="e">
        <f>NA()</f>
        <v>#N/A</v>
      </c>
      <c r="Z148" s="233">
        <v>3697</v>
      </c>
      <c r="AA148" s="233">
        <v>3558</v>
      </c>
      <c r="AB148" s="419">
        <v>3675</v>
      </c>
      <c r="AC148" s="32"/>
      <c r="AD148" s="425" t="str">
        <f t="shared" si="27"/>
        <v>Gloucestershire</v>
      </c>
      <c r="AE148" s="418">
        <v>5193</v>
      </c>
      <c r="AF148" s="233"/>
      <c r="AG148" s="233">
        <v>4500</v>
      </c>
      <c r="AH148" s="233">
        <v>4437</v>
      </c>
      <c r="AI148" s="419">
        <v>4895</v>
      </c>
    </row>
    <row r="149" spans="1:35" s="228" customFormat="1" ht="11.25" customHeight="1" x14ac:dyDescent="0.2">
      <c r="A149" s="56"/>
      <c r="B149" s="288" t="s">
        <v>9</v>
      </c>
      <c r="C149" s="218"/>
      <c r="D149" s="416">
        <f t="shared" si="21"/>
        <v>0.68696416794899973</v>
      </c>
      <c r="E149" s="416">
        <f t="shared" si="22"/>
        <v>0.6596464836404663</v>
      </c>
      <c r="F149" s="416">
        <f t="shared" si="23"/>
        <v>0.65392682358424614</v>
      </c>
      <c r="G149" s="416">
        <f t="shared" si="24"/>
        <v>0.68120612268385317</v>
      </c>
      <c r="H149" s="305">
        <f t="shared" si="25"/>
        <v>0.51805054151624552</v>
      </c>
      <c r="I149" s="178"/>
      <c r="J149" s="178"/>
      <c r="K149" s="3"/>
      <c r="L149" s="83"/>
      <c r="M149" s="83"/>
      <c r="N149" s="83"/>
      <c r="O149" s="83"/>
      <c r="P149" s="83"/>
      <c r="Q149" s="28"/>
      <c r="R149" s="28"/>
      <c r="S149" s="28"/>
      <c r="T149" s="28"/>
      <c r="U149" s="41"/>
      <c r="V149" s="25"/>
      <c r="W149" s="425" t="str">
        <f t="shared" si="26"/>
        <v>Hampshire</v>
      </c>
      <c r="X149" s="418">
        <v>3125</v>
      </c>
      <c r="Y149" s="233">
        <v>5262</v>
      </c>
      <c r="Z149" s="233">
        <v>5612</v>
      </c>
      <c r="AA149" s="233">
        <v>5919</v>
      </c>
      <c r="AB149" s="419">
        <v>3444</v>
      </c>
      <c r="AC149" s="32"/>
      <c r="AD149" s="425" t="str">
        <f t="shared" si="27"/>
        <v>Hampshire</v>
      </c>
      <c r="AE149" s="418">
        <v>4549</v>
      </c>
      <c r="AF149" s="233">
        <v>7977</v>
      </c>
      <c r="AG149" s="233">
        <v>8582</v>
      </c>
      <c r="AH149" s="233">
        <v>8689</v>
      </c>
      <c r="AI149" s="419">
        <v>6648</v>
      </c>
    </row>
    <row r="150" spans="1:35" s="228" customFormat="1" ht="11.25" customHeight="1" x14ac:dyDescent="0.2">
      <c r="A150" s="56"/>
      <c r="B150" s="288" t="s">
        <v>3</v>
      </c>
      <c r="C150" s="218"/>
      <c r="D150" s="416">
        <f t="shared" si="21"/>
        <v>0.7556962025316456</v>
      </c>
      <c r="E150" s="416" t="e">
        <f t="shared" si="22"/>
        <v>#N/A</v>
      </c>
      <c r="F150" s="416">
        <f t="shared" si="23"/>
        <v>0.84514925373134331</v>
      </c>
      <c r="G150" s="416">
        <f t="shared" si="24"/>
        <v>0.71620111731843572</v>
      </c>
      <c r="H150" s="305">
        <f t="shared" si="25"/>
        <v>0.37485843714609285</v>
      </c>
      <c r="I150" s="178"/>
      <c r="J150" s="178"/>
      <c r="K150" s="3"/>
      <c r="L150" s="83"/>
      <c r="M150" s="83"/>
      <c r="N150" s="83"/>
      <c r="O150" s="83"/>
      <c r="P150" s="83"/>
      <c r="Q150" s="28"/>
      <c r="R150" s="28"/>
      <c r="S150" s="28"/>
      <c r="T150" s="28"/>
      <c r="U150" s="41"/>
      <c r="V150" s="25"/>
      <c r="W150" s="425" t="str">
        <f t="shared" si="26"/>
        <v>Isle of Wight</v>
      </c>
      <c r="X150" s="418">
        <v>597</v>
      </c>
      <c r="Y150" s="233" t="e">
        <f>NA()</f>
        <v>#N/A</v>
      </c>
      <c r="Z150" s="233">
        <v>453</v>
      </c>
      <c r="AA150" s="233">
        <v>641</v>
      </c>
      <c r="AB150" s="419">
        <v>331</v>
      </c>
      <c r="AC150" s="32"/>
      <c r="AD150" s="425" t="str">
        <f t="shared" si="27"/>
        <v>Isle of Wight</v>
      </c>
      <c r="AE150" s="418">
        <v>790</v>
      </c>
      <c r="AF150" s="233">
        <v>949</v>
      </c>
      <c r="AG150" s="233">
        <v>536</v>
      </c>
      <c r="AH150" s="233">
        <v>895</v>
      </c>
      <c r="AI150" s="419">
        <v>883</v>
      </c>
    </row>
    <row r="151" spans="1:35" s="228" customFormat="1" ht="11.25" customHeight="1" x14ac:dyDescent="0.2">
      <c r="A151" s="56"/>
      <c r="B151" s="288" t="s">
        <v>14</v>
      </c>
      <c r="C151" s="218"/>
      <c r="D151" s="416" t="e">
        <f t="shared" si="21"/>
        <v>#N/A</v>
      </c>
      <c r="E151" s="416">
        <f t="shared" si="22"/>
        <v>0.67106591103175217</v>
      </c>
      <c r="F151" s="416">
        <f t="shared" si="23"/>
        <v>0.90070824451626208</v>
      </c>
      <c r="G151" s="416">
        <f t="shared" si="24"/>
        <v>0.93535721126221028</v>
      </c>
      <c r="H151" s="305">
        <f t="shared" si="25"/>
        <v>0.89867731469927625</v>
      </c>
      <c r="I151" s="178"/>
      <c r="J151" s="178"/>
      <c r="K151" s="3"/>
      <c r="L151" s="83"/>
      <c r="M151" s="83"/>
      <c r="N151" s="83"/>
      <c r="O151" s="83"/>
      <c r="P151" s="83"/>
      <c r="Q151" s="28"/>
      <c r="R151" s="28"/>
      <c r="S151" s="28"/>
      <c r="T151" s="28"/>
      <c r="U151" s="41"/>
      <c r="V151" s="25"/>
      <c r="W151" s="425" t="str">
        <f t="shared" si="26"/>
        <v>Kent</v>
      </c>
      <c r="X151" s="418" t="e">
        <f>NA()</f>
        <v>#N/A</v>
      </c>
      <c r="Y151" s="233">
        <v>8644</v>
      </c>
      <c r="Z151" s="233">
        <v>13099</v>
      </c>
      <c r="AA151" s="233">
        <v>9767</v>
      </c>
      <c r="AB151" s="419">
        <v>7202</v>
      </c>
      <c r="AC151" s="32"/>
      <c r="AD151" s="425" t="str">
        <f t="shared" si="27"/>
        <v>Kent</v>
      </c>
      <c r="AE151" s="418">
        <v>8605</v>
      </c>
      <c r="AF151" s="233">
        <v>12881</v>
      </c>
      <c r="AG151" s="233">
        <v>14543</v>
      </c>
      <c r="AH151" s="233">
        <v>10442</v>
      </c>
      <c r="AI151" s="419">
        <v>8014</v>
      </c>
    </row>
    <row r="152" spans="1:35" s="228" customFormat="1" ht="11.25" customHeight="1" x14ac:dyDescent="0.2">
      <c r="A152" s="56"/>
      <c r="B152" s="288" t="s">
        <v>4</v>
      </c>
      <c r="C152" s="218"/>
      <c r="D152" s="416">
        <f t="shared" si="21"/>
        <v>0.83696969696969692</v>
      </c>
      <c r="E152" s="416">
        <f t="shared" si="22"/>
        <v>0.77856197617997358</v>
      </c>
      <c r="F152" s="416">
        <f t="shared" si="23"/>
        <v>0.69825119236883948</v>
      </c>
      <c r="G152" s="416">
        <f t="shared" si="24"/>
        <v>0.73328566321058275</v>
      </c>
      <c r="H152" s="305" t="e">
        <f t="shared" si="25"/>
        <v>#N/A</v>
      </c>
      <c r="I152" s="178"/>
      <c r="J152" s="178"/>
      <c r="K152" s="3"/>
      <c r="L152" s="83"/>
      <c r="M152" s="83"/>
      <c r="N152" s="83"/>
      <c r="O152" s="83"/>
      <c r="P152" s="83"/>
      <c r="Q152" s="28"/>
      <c r="R152" s="28"/>
      <c r="S152" s="28"/>
      <c r="T152" s="28"/>
      <c r="U152" s="41"/>
      <c r="V152" s="25"/>
      <c r="W152" s="425" t="str">
        <f t="shared" si="26"/>
        <v>Medway</v>
      </c>
      <c r="X152" s="418">
        <v>1381</v>
      </c>
      <c r="Y152" s="233">
        <v>1765</v>
      </c>
      <c r="Z152" s="233">
        <v>2196</v>
      </c>
      <c r="AA152" s="233">
        <v>2051</v>
      </c>
      <c r="AB152" s="419"/>
      <c r="AC152" s="32"/>
      <c r="AD152" s="425" t="str">
        <f t="shared" si="27"/>
        <v>Medway</v>
      </c>
      <c r="AE152" s="418">
        <v>1650</v>
      </c>
      <c r="AF152" s="233">
        <v>2267</v>
      </c>
      <c r="AG152" s="233">
        <v>3145</v>
      </c>
      <c r="AH152" s="233">
        <v>2797</v>
      </c>
      <c r="AI152" s="419"/>
    </row>
    <row r="153" spans="1:35" s="228" customFormat="1" ht="11.25" customHeight="1" x14ac:dyDescent="0.2">
      <c r="A153" s="56"/>
      <c r="B153" s="288" t="s">
        <v>15</v>
      </c>
      <c r="C153" s="218"/>
      <c r="D153" s="416">
        <f t="shared" si="21"/>
        <v>0.89182227945911141</v>
      </c>
      <c r="E153" s="416">
        <f t="shared" si="22"/>
        <v>0.88084464555052788</v>
      </c>
      <c r="F153" s="416">
        <f t="shared" si="23"/>
        <v>0.93862068965517242</v>
      </c>
      <c r="G153" s="416">
        <f t="shared" si="24"/>
        <v>0.93612903225806454</v>
      </c>
      <c r="H153" s="305">
        <f t="shared" si="25"/>
        <v>0.91853471842536905</v>
      </c>
      <c r="I153" s="178"/>
      <c r="J153" s="178"/>
      <c r="K153" s="3"/>
      <c r="L153" s="83"/>
      <c r="M153" s="83"/>
      <c r="N153" s="83"/>
      <c r="O153" s="83"/>
      <c r="P153" s="83"/>
      <c r="Q153" s="28"/>
      <c r="R153" s="28"/>
      <c r="S153" s="28"/>
      <c r="T153" s="28"/>
      <c r="U153" s="41"/>
      <c r="V153" s="25"/>
      <c r="W153" s="425" t="str">
        <f t="shared" si="26"/>
        <v>Milton Keynes</v>
      </c>
      <c r="X153" s="418">
        <v>1385</v>
      </c>
      <c r="Y153" s="233">
        <v>1168</v>
      </c>
      <c r="Z153" s="233">
        <v>1361</v>
      </c>
      <c r="AA153" s="233">
        <v>1451</v>
      </c>
      <c r="AB153" s="419">
        <v>1680</v>
      </c>
      <c r="AC153" s="32"/>
      <c r="AD153" s="425" t="str">
        <f t="shared" si="27"/>
        <v>Milton Keynes</v>
      </c>
      <c r="AE153" s="418">
        <v>1553</v>
      </c>
      <c r="AF153" s="233">
        <v>1326</v>
      </c>
      <c r="AG153" s="233">
        <v>1450</v>
      </c>
      <c r="AH153" s="233">
        <v>1550</v>
      </c>
      <c r="AI153" s="419">
        <v>1829</v>
      </c>
    </row>
    <row r="154" spans="1:35" s="228" customFormat="1" ht="11.25" customHeight="1" x14ac:dyDescent="0.2">
      <c r="A154" s="56"/>
      <c r="B154" s="288" t="s">
        <v>16</v>
      </c>
      <c r="C154" s="218"/>
      <c r="D154" s="416">
        <f t="shared" si="21"/>
        <v>0.65978128797083835</v>
      </c>
      <c r="E154" s="416">
        <f t="shared" si="22"/>
        <v>0.84089569829110189</v>
      </c>
      <c r="F154" s="416">
        <f t="shared" si="23"/>
        <v>0.8989467691431825</v>
      </c>
      <c r="G154" s="416">
        <f t="shared" si="24"/>
        <v>0.96258314855875826</v>
      </c>
      <c r="H154" s="305">
        <f t="shared" si="25"/>
        <v>0.94441827602449369</v>
      </c>
      <c r="I154" s="178"/>
      <c r="J154" s="178"/>
      <c r="K154" s="3"/>
      <c r="L154" s="83"/>
      <c r="M154" s="83"/>
      <c r="N154" s="83"/>
      <c r="O154" s="83"/>
      <c r="P154" s="83"/>
      <c r="Q154" s="28"/>
      <c r="R154" s="28"/>
      <c r="S154" s="28"/>
      <c r="T154" s="28"/>
      <c r="U154" s="41"/>
      <c r="V154" s="25"/>
      <c r="W154" s="425" t="str">
        <f t="shared" si="26"/>
        <v>Oxfordshire</v>
      </c>
      <c r="X154" s="418">
        <v>2172</v>
      </c>
      <c r="Y154" s="233">
        <v>2854</v>
      </c>
      <c r="Z154" s="233">
        <v>3158</v>
      </c>
      <c r="AA154" s="233">
        <v>3473</v>
      </c>
      <c r="AB154" s="419">
        <v>2005</v>
      </c>
      <c r="AC154" s="32"/>
      <c r="AD154" s="425" t="str">
        <f t="shared" si="27"/>
        <v>Oxfordshire</v>
      </c>
      <c r="AE154" s="418">
        <v>3292</v>
      </c>
      <c r="AF154" s="233">
        <v>3394</v>
      </c>
      <c r="AG154" s="233">
        <v>3513</v>
      </c>
      <c r="AH154" s="233">
        <v>3608</v>
      </c>
      <c r="AI154" s="419">
        <v>2123</v>
      </c>
    </row>
    <row r="155" spans="1:35" s="228" customFormat="1" ht="11.25" customHeight="1" x14ac:dyDescent="0.2">
      <c r="A155" s="56"/>
      <c r="B155" s="288" t="s">
        <v>17</v>
      </c>
      <c r="C155" s="218"/>
      <c r="D155" s="416">
        <f t="shared" si="21"/>
        <v>0.77485131690739162</v>
      </c>
      <c r="E155" s="416">
        <f t="shared" si="22"/>
        <v>0.92523364485981308</v>
      </c>
      <c r="F155" s="416">
        <f t="shared" si="23"/>
        <v>0.94685039370078738</v>
      </c>
      <c r="G155" s="416">
        <f t="shared" si="24"/>
        <v>0.96532970768184911</v>
      </c>
      <c r="H155" s="305">
        <f t="shared" si="25"/>
        <v>0.9491749174917492</v>
      </c>
      <c r="I155" s="178"/>
      <c r="J155" s="178"/>
      <c r="K155" s="3"/>
      <c r="L155" s="83"/>
      <c r="M155" s="83"/>
      <c r="N155" s="83"/>
      <c r="O155" s="83"/>
      <c r="P155" s="83"/>
      <c r="Q155" s="28"/>
      <c r="R155" s="28"/>
      <c r="S155" s="28"/>
      <c r="T155" s="28"/>
      <c r="U155" s="41"/>
      <c r="V155" s="25"/>
      <c r="W155" s="425" t="str">
        <f t="shared" si="26"/>
        <v>Portsmouth</v>
      </c>
      <c r="X155" s="418">
        <v>912</v>
      </c>
      <c r="Y155" s="233">
        <v>1584</v>
      </c>
      <c r="Z155" s="233">
        <v>1443</v>
      </c>
      <c r="AA155" s="233">
        <v>1420</v>
      </c>
      <c r="AB155" s="419">
        <v>1438</v>
      </c>
      <c r="AC155" s="32"/>
      <c r="AD155" s="425" t="str">
        <f t="shared" si="27"/>
        <v>Portsmouth</v>
      </c>
      <c r="AE155" s="418">
        <v>1177</v>
      </c>
      <c r="AF155" s="233">
        <v>1712</v>
      </c>
      <c r="AG155" s="233">
        <v>1524</v>
      </c>
      <c r="AH155" s="233">
        <v>1471</v>
      </c>
      <c r="AI155" s="419">
        <v>1515</v>
      </c>
    </row>
    <row r="156" spans="1:35" s="228" customFormat="1" ht="11.25" customHeight="1" x14ac:dyDescent="0.2">
      <c r="A156" s="56"/>
      <c r="B156" s="288" t="s">
        <v>5</v>
      </c>
      <c r="C156" s="218"/>
      <c r="D156" s="416">
        <f t="shared" si="21"/>
        <v>0.68672839506172845</v>
      </c>
      <c r="E156" s="416">
        <f t="shared" si="22"/>
        <v>0.70818014705882348</v>
      </c>
      <c r="F156" s="416">
        <f t="shared" si="23"/>
        <v>0.74085365853658536</v>
      </c>
      <c r="G156" s="416">
        <f t="shared" si="24"/>
        <v>0.77309361438313706</v>
      </c>
      <c r="H156" s="305">
        <f t="shared" si="25"/>
        <v>0.72848788638262318</v>
      </c>
      <c r="I156" s="178"/>
      <c r="J156" s="178"/>
      <c r="K156" s="3"/>
      <c r="L156" s="83"/>
      <c r="M156" s="83"/>
      <c r="N156" s="83"/>
      <c r="O156" s="83"/>
      <c r="P156" s="83"/>
      <c r="Q156" s="28"/>
      <c r="R156" s="28"/>
      <c r="S156" s="28"/>
      <c r="T156" s="28"/>
      <c r="U156" s="41"/>
      <c r="V156" s="25"/>
      <c r="W156" s="425" t="str">
        <f t="shared" si="26"/>
        <v>Reading</v>
      </c>
      <c r="X156" s="418">
        <v>1335</v>
      </c>
      <c r="Y156" s="233">
        <v>1541</v>
      </c>
      <c r="Z156" s="233">
        <v>1458</v>
      </c>
      <c r="AA156" s="233">
        <v>1247</v>
      </c>
      <c r="AB156" s="419">
        <v>872</v>
      </c>
      <c r="AC156" s="32"/>
      <c r="AD156" s="425" t="str">
        <f t="shared" si="27"/>
        <v>Reading</v>
      </c>
      <c r="AE156" s="418">
        <v>1944</v>
      </c>
      <c r="AF156" s="233">
        <v>2176</v>
      </c>
      <c r="AG156" s="233">
        <v>1968</v>
      </c>
      <c r="AH156" s="233">
        <v>1613</v>
      </c>
      <c r="AI156" s="419">
        <v>1197</v>
      </c>
    </row>
    <row r="157" spans="1:35" s="228" customFormat="1" ht="11.25" customHeight="1" x14ac:dyDescent="0.2">
      <c r="A157" s="56"/>
      <c r="B157" s="288" t="s">
        <v>18</v>
      </c>
      <c r="C157" s="218"/>
      <c r="D157" s="416">
        <f t="shared" si="21"/>
        <v>0.80787401574803153</v>
      </c>
      <c r="E157" s="416">
        <f t="shared" si="22"/>
        <v>0.79942196531791909</v>
      </c>
      <c r="F157" s="416">
        <f t="shared" si="23"/>
        <v>0.60138248847926268</v>
      </c>
      <c r="G157" s="416">
        <f t="shared" si="24"/>
        <v>0.64690885914595286</v>
      </c>
      <c r="H157" s="305">
        <f t="shared" si="25"/>
        <v>0.48337028824833705</v>
      </c>
      <c r="I157" s="178"/>
      <c r="J157" s="178"/>
      <c r="K157" s="3"/>
      <c r="L157" s="83"/>
      <c r="M157" s="83"/>
      <c r="N157" s="83"/>
      <c r="O157" s="83"/>
      <c r="P157" s="83"/>
      <c r="Q157" s="28"/>
      <c r="R157" s="28"/>
      <c r="S157" s="28"/>
      <c r="T157" s="28"/>
      <c r="U157" s="41"/>
      <c r="V157" s="25"/>
      <c r="W157" s="425" t="str">
        <f t="shared" si="26"/>
        <v>Slough</v>
      </c>
      <c r="X157" s="418">
        <v>1539</v>
      </c>
      <c r="Y157" s="233">
        <v>1383</v>
      </c>
      <c r="Z157" s="233">
        <v>1044</v>
      </c>
      <c r="AA157" s="233">
        <v>1015</v>
      </c>
      <c r="AB157" s="419">
        <v>654</v>
      </c>
      <c r="AC157" s="32"/>
      <c r="AD157" s="425" t="str">
        <f t="shared" si="27"/>
        <v>Slough</v>
      </c>
      <c r="AE157" s="418">
        <v>1905</v>
      </c>
      <c r="AF157" s="233">
        <v>1730</v>
      </c>
      <c r="AG157" s="233">
        <v>1736</v>
      </c>
      <c r="AH157" s="233">
        <v>1569</v>
      </c>
      <c r="AI157" s="419">
        <v>1353</v>
      </c>
    </row>
    <row r="158" spans="1:35" s="228" customFormat="1" ht="11.25" customHeight="1" x14ac:dyDescent="0.2">
      <c r="A158" s="56"/>
      <c r="B158" s="288" t="s">
        <v>19</v>
      </c>
      <c r="C158" s="218"/>
      <c r="D158" s="416">
        <f t="shared" si="21"/>
        <v>0.35691724573594441</v>
      </c>
      <c r="E158" s="416">
        <f t="shared" si="22"/>
        <v>0.87192323738005839</v>
      </c>
      <c r="F158" s="416">
        <f t="shared" si="23"/>
        <v>0.60102115244347187</v>
      </c>
      <c r="G158" s="416">
        <f t="shared" si="24"/>
        <v>0.67891031527395163</v>
      </c>
      <c r="H158" s="305" t="e">
        <f t="shared" si="25"/>
        <v>#N/A</v>
      </c>
      <c r="I158" s="178"/>
      <c r="J158" s="178"/>
      <c r="K158" s="3"/>
      <c r="L158" s="83"/>
      <c r="M158" s="83"/>
      <c r="N158" s="83"/>
      <c r="O158" s="83"/>
      <c r="P158" s="83"/>
      <c r="Q158" s="28"/>
      <c r="R158" s="28"/>
      <c r="S158" s="28"/>
      <c r="T158" s="28"/>
      <c r="U158" s="41"/>
      <c r="V158" s="25"/>
      <c r="W158" s="425" t="str">
        <f t="shared" si="26"/>
        <v>Southampton</v>
      </c>
      <c r="X158" s="418">
        <v>1130</v>
      </c>
      <c r="Y158" s="233">
        <v>2090</v>
      </c>
      <c r="Z158" s="233">
        <v>1648</v>
      </c>
      <c r="AA158" s="233">
        <v>2218</v>
      </c>
      <c r="AB158" s="419"/>
      <c r="AC158" s="32"/>
      <c r="AD158" s="425" t="str">
        <f t="shared" si="27"/>
        <v>Southampton</v>
      </c>
      <c r="AE158" s="418">
        <v>3166</v>
      </c>
      <c r="AF158" s="233">
        <v>2397</v>
      </c>
      <c r="AG158" s="233">
        <v>2742</v>
      </c>
      <c r="AH158" s="233">
        <v>3267</v>
      </c>
      <c r="AI158" s="419"/>
    </row>
    <row r="159" spans="1:35" s="228" customFormat="1" ht="11.25" customHeight="1" x14ac:dyDescent="0.2">
      <c r="A159" s="56"/>
      <c r="B159" s="288" t="s">
        <v>10</v>
      </c>
      <c r="C159" s="218"/>
      <c r="D159" s="416">
        <f t="shared" si="21"/>
        <v>0.88659793814432986</v>
      </c>
      <c r="E159" s="416">
        <f t="shared" si="22"/>
        <v>0.77191036165964055</v>
      </c>
      <c r="F159" s="416">
        <f t="shared" si="23"/>
        <v>0.61890047637440448</v>
      </c>
      <c r="G159" s="416">
        <f t="shared" si="24"/>
        <v>0.6696428571428571</v>
      </c>
      <c r="H159" s="305">
        <f t="shared" si="25"/>
        <v>0.76760030280090841</v>
      </c>
      <c r="I159" s="178"/>
      <c r="J159" s="178"/>
      <c r="K159" s="3"/>
      <c r="L159" s="28"/>
      <c r="M159" s="28"/>
      <c r="N159" s="28"/>
      <c r="O159" s="28"/>
      <c r="P159" s="28"/>
      <c r="Q159" s="28"/>
      <c r="R159" s="28"/>
      <c r="S159" s="28"/>
      <c r="T159" s="28"/>
      <c r="U159" s="41"/>
      <c r="V159" s="25"/>
      <c r="W159" s="425" t="str">
        <f t="shared" si="26"/>
        <v>Surrey</v>
      </c>
      <c r="X159" s="418">
        <v>3784</v>
      </c>
      <c r="Y159" s="233">
        <v>3479</v>
      </c>
      <c r="Z159" s="233">
        <v>4807</v>
      </c>
      <c r="AA159" s="233">
        <v>5100</v>
      </c>
      <c r="AB159" s="419">
        <v>5070</v>
      </c>
      <c r="AC159" s="32"/>
      <c r="AD159" s="425" t="str">
        <f t="shared" si="27"/>
        <v>Surrey</v>
      </c>
      <c r="AE159" s="418">
        <v>4268</v>
      </c>
      <c r="AF159" s="233">
        <v>4507</v>
      </c>
      <c r="AG159" s="233">
        <v>7767</v>
      </c>
      <c r="AH159" s="233">
        <v>7616</v>
      </c>
      <c r="AI159" s="419">
        <v>6605</v>
      </c>
    </row>
    <row r="160" spans="1:35" s="228" customFormat="1" ht="11.25" customHeight="1" x14ac:dyDescent="0.2">
      <c r="A160" s="56"/>
      <c r="B160" s="288" t="s">
        <v>20</v>
      </c>
      <c r="C160" s="218"/>
      <c r="D160" s="416">
        <f t="shared" si="21"/>
        <v>0.79487179487179482</v>
      </c>
      <c r="E160" s="416">
        <f t="shared" si="22"/>
        <v>0.87729357798165142</v>
      </c>
      <c r="F160" s="416">
        <f t="shared" si="23"/>
        <v>0.84341637010676151</v>
      </c>
      <c r="G160" s="416">
        <f t="shared" si="24"/>
        <v>0.90470588235294114</v>
      </c>
      <c r="H160" s="305">
        <f t="shared" si="25"/>
        <v>0.84698795180722897</v>
      </c>
      <c r="I160" s="178"/>
      <c r="J160" s="178"/>
      <c r="K160" s="3"/>
      <c r="L160" s="28"/>
      <c r="M160" s="28"/>
      <c r="N160" s="28"/>
      <c r="O160" s="28"/>
      <c r="P160" s="28"/>
      <c r="Q160" s="28"/>
      <c r="R160" s="28"/>
      <c r="S160" s="28"/>
      <c r="T160" s="28"/>
      <c r="U160" s="41"/>
      <c r="V160" s="25"/>
      <c r="W160" s="425" t="str">
        <f t="shared" si="26"/>
        <v>West Berkshire</v>
      </c>
      <c r="X160" s="418">
        <v>620</v>
      </c>
      <c r="Y160" s="233">
        <v>765</v>
      </c>
      <c r="Z160" s="233">
        <v>711</v>
      </c>
      <c r="AA160" s="233">
        <v>769</v>
      </c>
      <c r="AB160" s="419">
        <v>703</v>
      </c>
      <c r="AC160" s="32"/>
      <c r="AD160" s="425" t="str">
        <f t="shared" si="27"/>
        <v>West Berkshire</v>
      </c>
      <c r="AE160" s="418">
        <v>780</v>
      </c>
      <c r="AF160" s="233">
        <v>872</v>
      </c>
      <c r="AG160" s="233">
        <v>843</v>
      </c>
      <c r="AH160" s="233">
        <v>850</v>
      </c>
      <c r="AI160" s="419">
        <v>830</v>
      </c>
    </row>
    <row r="161" spans="1:35" ht="11.25" customHeight="1" x14ac:dyDescent="0.2">
      <c r="A161" s="56"/>
      <c r="B161" s="288" t="s">
        <v>8</v>
      </c>
      <c r="C161" s="218"/>
      <c r="D161" s="416">
        <f t="shared" si="21"/>
        <v>0.5626055941430449</v>
      </c>
      <c r="E161" s="416">
        <f t="shared" si="22"/>
        <v>0.58539682539682536</v>
      </c>
      <c r="F161" s="416">
        <f t="shared" si="23"/>
        <v>0.82022144522144524</v>
      </c>
      <c r="G161" s="416">
        <f t="shared" si="24"/>
        <v>0.96902450300508558</v>
      </c>
      <c r="H161" s="305">
        <f t="shared" si="25"/>
        <v>0.98578931109051593</v>
      </c>
      <c r="I161" s="178"/>
      <c r="J161" s="178"/>
      <c r="K161" s="3"/>
      <c r="L161" s="28"/>
      <c r="M161" s="28"/>
      <c r="N161" s="28"/>
      <c r="O161" s="28"/>
      <c r="P161" s="28"/>
      <c r="Q161" s="28"/>
      <c r="R161" s="28"/>
      <c r="S161" s="28"/>
      <c r="T161" s="28"/>
      <c r="U161" s="41"/>
      <c r="W161" s="425" t="str">
        <f t="shared" si="26"/>
        <v>West Sussex</v>
      </c>
      <c r="X161" s="418">
        <v>2997</v>
      </c>
      <c r="Y161" s="233">
        <v>3688</v>
      </c>
      <c r="Z161" s="233">
        <v>5630</v>
      </c>
      <c r="AA161" s="233">
        <v>6288</v>
      </c>
      <c r="AB161" s="419">
        <v>3191</v>
      </c>
      <c r="AD161" s="425" t="str">
        <f t="shared" si="27"/>
        <v>West Sussex</v>
      </c>
      <c r="AE161" s="418">
        <v>5327</v>
      </c>
      <c r="AF161" s="233">
        <v>6300</v>
      </c>
      <c r="AG161" s="233">
        <v>6864</v>
      </c>
      <c r="AH161" s="233">
        <v>6489</v>
      </c>
      <c r="AI161" s="419">
        <v>3237</v>
      </c>
    </row>
    <row r="162" spans="1:35" ht="11.25" customHeight="1" x14ac:dyDescent="0.2">
      <c r="A162" s="56"/>
      <c r="B162" s="288" t="s">
        <v>83</v>
      </c>
      <c r="C162" s="218"/>
      <c r="D162" s="416">
        <f t="shared" si="21"/>
        <v>0.78784119106699757</v>
      </c>
      <c r="E162" s="416">
        <f t="shared" si="22"/>
        <v>0.83473861720067455</v>
      </c>
      <c r="F162" s="416">
        <f t="shared" si="23"/>
        <v>0.76315789473684215</v>
      </c>
      <c r="G162" s="416">
        <f t="shared" si="24"/>
        <v>0.39080459770114945</v>
      </c>
      <c r="H162" s="305">
        <f t="shared" si="25"/>
        <v>0.51265822784810122</v>
      </c>
      <c r="I162" s="178"/>
      <c r="J162" s="178"/>
      <c r="K162" s="3"/>
      <c r="L162" s="28"/>
      <c r="M162" s="28"/>
      <c r="N162" s="28"/>
      <c r="O162" s="28"/>
      <c r="P162" s="28"/>
      <c r="Q162" s="28"/>
      <c r="R162" s="28"/>
      <c r="S162" s="28"/>
      <c r="T162" s="28"/>
      <c r="U162" s="41"/>
      <c r="W162" s="425" t="str">
        <f t="shared" si="26"/>
        <v>Windsor &amp; Maidenhead</v>
      </c>
      <c r="X162" s="418">
        <v>635</v>
      </c>
      <c r="Y162" s="233">
        <v>495</v>
      </c>
      <c r="Z162" s="233">
        <v>551</v>
      </c>
      <c r="AA162" s="233">
        <v>272</v>
      </c>
      <c r="AB162" s="419">
        <v>243</v>
      </c>
      <c r="AD162" s="425" t="str">
        <f t="shared" si="27"/>
        <v>Windsor &amp; Maidenhead</v>
      </c>
      <c r="AE162" s="418">
        <v>806</v>
      </c>
      <c r="AF162" s="233">
        <v>593</v>
      </c>
      <c r="AG162" s="233">
        <v>722</v>
      </c>
      <c r="AH162" s="233">
        <v>696</v>
      </c>
      <c r="AI162" s="419">
        <v>474</v>
      </c>
    </row>
    <row r="163" spans="1:35" ht="11.25" customHeight="1" x14ac:dyDescent="0.2">
      <c r="A163" s="56"/>
      <c r="B163" s="288" t="s">
        <v>21</v>
      </c>
      <c r="C163" s="218"/>
      <c r="D163" s="416">
        <f t="shared" si="21"/>
        <v>0.92956349206349209</v>
      </c>
      <c r="E163" s="416">
        <f t="shared" si="22"/>
        <v>0.95725646123260433</v>
      </c>
      <c r="F163" s="416">
        <f t="shared" si="23"/>
        <v>0.93623481781376516</v>
      </c>
      <c r="G163" s="416">
        <f t="shared" si="24"/>
        <v>0.92673644148430068</v>
      </c>
      <c r="H163" s="305">
        <f t="shared" si="25"/>
        <v>0.97072072072072069</v>
      </c>
      <c r="I163" s="178"/>
      <c r="J163" s="178"/>
      <c r="K163" s="3"/>
      <c r="L163" s="28"/>
      <c r="M163" s="28"/>
      <c r="N163" s="28"/>
      <c r="O163" s="28"/>
      <c r="P163" s="28"/>
      <c r="Q163" s="28"/>
      <c r="R163" s="28"/>
      <c r="S163" s="28"/>
      <c r="T163" s="28"/>
      <c r="U163" s="41"/>
      <c r="W163" s="425" t="str">
        <f t="shared" si="26"/>
        <v>Wokingham</v>
      </c>
      <c r="X163" s="418">
        <v>937</v>
      </c>
      <c r="Y163" s="233">
        <v>963</v>
      </c>
      <c r="Z163" s="233">
        <v>925</v>
      </c>
      <c r="AA163" s="233">
        <v>974</v>
      </c>
      <c r="AB163" s="419">
        <v>431</v>
      </c>
      <c r="AD163" s="425" t="str">
        <f t="shared" si="27"/>
        <v>Wokingham</v>
      </c>
      <c r="AE163" s="418">
        <v>1008</v>
      </c>
      <c r="AF163" s="233">
        <v>1006</v>
      </c>
      <c r="AG163" s="233">
        <v>988</v>
      </c>
      <c r="AH163" s="233">
        <v>1051</v>
      </c>
      <c r="AI163" s="419">
        <v>444</v>
      </c>
    </row>
    <row r="164" spans="1:35" ht="11.25" customHeight="1" x14ac:dyDescent="0.2">
      <c r="A164" s="56"/>
      <c r="B164" s="289" t="s">
        <v>119</v>
      </c>
      <c r="C164" s="248"/>
      <c r="D164" s="306" t="e">
        <f t="shared" si="21"/>
        <v>#N/A</v>
      </c>
      <c r="E164" s="307">
        <f t="shared" si="22"/>
        <v>0.70807453416149069</v>
      </c>
      <c r="F164" s="307">
        <f t="shared" si="23"/>
        <v>0.7433380084151473</v>
      </c>
      <c r="G164" s="307">
        <f t="shared" si="24"/>
        <v>0.81399046104928463</v>
      </c>
      <c r="H164" s="307">
        <f t="shared" si="24"/>
        <v>0.77296428873418077</v>
      </c>
      <c r="I164" s="178"/>
      <c r="J164" s="178"/>
      <c r="K164" s="3"/>
      <c r="L164" s="28"/>
      <c r="M164" s="28"/>
      <c r="N164" s="28"/>
      <c r="O164" s="28"/>
      <c r="P164" s="28"/>
      <c r="Q164" s="28"/>
      <c r="R164" s="28"/>
      <c r="S164" s="28"/>
      <c r="T164" s="28"/>
      <c r="U164" s="41"/>
      <c r="W164" s="425" t="str">
        <f t="shared" si="26"/>
        <v>South East</v>
      </c>
      <c r="X164" s="418" t="e">
        <f>SUM(X144:X147,X149:X163)</f>
        <v>#N/A</v>
      </c>
      <c r="Y164" s="233">
        <v>45600</v>
      </c>
      <c r="Z164" s="233">
        <v>53000</v>
      </c>
      <c r="AA164" s="233">
        <v>51200</v>
      </c>
      <c r="AB164" s="419">
        <f>SUM(AB144:AB147,AB149:AB163)</f>
        <v>27424</v>
      </c>
      <c r="AD164" s="425" t="str">
        <f t="shared" si="27"/>
        <v>South East</v>
      </c>
      <c r="AE164" s="418">
        <f>SUM(AE144:AE147,AE149:AE163)</f>
        <v>51738</v>
      </c>
      <c r="AF164" s="233">
        <v>64400</v>
      </c>
      <c r="AG164" s="233">
        <v>71300</v>
      </c>
      <c r="AH164" s="233">
        <v>62900</v>
      </c>
      <c r="AI164" s="419">
        <f>SUM(AI144:AI147,AI149:AI163)</f>
        <v>35479</v>
      </c>
    </row>
    <row r="165" spans="1:35" ht="11.25" customHeight="1" x14ac:dyDescent="0.2">
      <c r="A165" s="40"/>
      <c r="B165" s="290" t="s">
        <v>101</v>
      </c>
      <c r="C165" s="248"/>
      <c r="D165" s="309">
        <f t="shared" si="21"/>
        <v>0.75461674677460155</v>
      </c>
      <c r="E165" s="310">
        <f t="shared" si="22"/>
        <v>0.77239654388358348</v>
      </c>
      <c r="F165" s="310">
        <f t="shared" si="23"/>
        <v>0.77408637873754149</v>
      </c>
      <c r="G165" s="310">
        <f t="shared" si="24"/>
        <v>0.75469988674971689</v>
      </c>
      <c r="H165" s="311">
        <f t="shared" si="25"/>
        <v>0.69567613120705307</v>
      </c>
      <c r="I165" s="178"/>
      <c r="J165" s="178"/>
      <c r="K165" s="3"/>
      <c r="L165" s="28"/>
      <c r="M165" s="28"/>
      <c r="N165" s="28"/>
      <c r="O165" s="28"/>
      <c r="P165" s="28"/>
      <c r="Q165" s="28"/>
      <c r="R165" s="28"/>
      <c r="S165" s="28"/>
      <c r="T165" s="28"/>
      <c r="U165" s="41"/>
      <c r="W165" s="425" t="str">
        <f t="shared" si="26"/>
        <v>England</v>
      </c>
      <c r="X165" s="418">
        <v>298300</v>
      </c>
      <c r="Y165" s="233">
        <v>339700</v>
      </c>
      <c r="Z165" s="233">
        <v>349500</v>
      </c>
      <c r="AA165" s="233">
        <v>333200</v>
      </c>
      <c r="AB165" s="419">
        <v>214630</v>
      </c>
      <c r="AD165" s="425" t="str">
        <f t="shared" si="27"/>
        <v>England</v>
      </c>
      <c r="AE165" s="418">
        <v>395300</v>
      </c>
      <c r="AF165" s="233">
        <v>439800</v>
      </c>
      <c r="AG165" s="233">
        <v>451500</v>
      </c>
      <c r="AH165" s="233">
        <v>441500</v>
      </c>
      <c r="AI165" s="419">
        <v>308520</v>
      </c>
    </row>
    <row r="166" spans="1:35" ht="11.25" customHeight="1" x14ac:dyDescent="0.2">
      <c r="A166" s="40"/>
      <c r="B166" s="10"/>
      <c r="C166" s="10"/>
      <c r="I166" s="28"/>
      <c r="J166" s="28"/>
      <c r="K166" s="3"/>
      <c r="L166" s="28"/>
      <c r="M166" s="28"/>
      <c r="N166" s="28"/>
      <c r="O166" s="28"/>
      <c r="P166" s="28"/>
      <c r="Q166" s="28"/>
      <c r="R166" s="28"/>
      <c r="S166" s="28"/>
      <c r="T166" s="28"/>
      <c r="U166" s="41"/>
      <c r="AD166" s="25"/>
      <c r="AE166" s="28"/>
      <c r="AF166" s="27"/>
      <c r="AG166" s="27"/>
      <c r="AH166" s="27"/>
    </row>
    <row r="167" spans="1:35" ht="11.25" customHeight="1" x14ac:dyDescent="0.2">
      <c r="A167" s="40"/>
      <c r="B167" s="756"/>
      <c r="C167" s="728"/>
      <c r="D167" s="728"/>
      <c r="E167" s="728"/>
      <c r="F167" s="728"/>
      <c r="G167" s="728"/>
      <c r="H167" s="728"/>
      <c r="I167" s="28"/>
      <c r="J167" s="28"/>
      <c r="K167" s="3"/>
      <c r="L167" s="28"/>
      <c r="M167" s="28"/>
      <c r="N167" s="28"/>
      <c r="O167" s="28"/>
      <c r="P167" s="28"/>
      <c r="Q167" s="28"/>
      <c r="R167" s="28"/>
      <c r="S167" s="28"/>
      <c r="T167" s="28"/>
      <c r="U167" s="41"/>
      <c r="AD167" s="25"/>
      <c r="AE167" s="28"/>
      <c r="AF167" s="27"/>
      <c r="AG167" s="27"/>
      <c r="AH167" s="27"/>
    </row>
    <row r="168" spans="1:35" ht="11.25" customHeight="1" x14ac:dyDescent="0.2">
      <c r="A168" s="40"/>
      <c r="B168" s="728"/>
      <c r="C168" s="728"/>
      <c r="D168" s="728"/>
      <c r="E168" s="728"/>
      <c r="F168" s="728"/>
      <c r="G168" s="728"/>
      <c r="H168" s="728"/>
      <c r="I168" s="28"/>
      <c r="J168" s="28"/>
      <c r="K168" s="3"/>
      <c r="L168" s="28"/>
      <c r="M168" s="28"/>
      <c r="N168" s="28"/>
      <c r="O168" s="28"/>
      <c r="P168" s="28"/>
      <c r="Q168" s="28"/>
      <c r="R168" s="28"/>
      <c r="S168" s="28"/>
      <c r="T168" s="28"/>
      <c r="U168" s="41"/>
      <c r="W168" s="27"/>
      <c r="X168" s="27"/>
      <c r="Y168" s="27"/>
      <c r="Z168" s="27"/>
      <c r="AA168" s="27"/>
      <c r="AD168" s="25"/>
      <c r="AE168" s="28"/>
      <c r="AF168" s="27"/>
      <c r="AG168" s="27"/>
      <c r="AH168" s="27"/>
    </row>
    <row r="169" spans="1:35" ht="11.25" customHeight="1" x14ac:dyDescent="0.2">
      <c r="A169" s="40"/>
      <c r="B169" s="728"/>
      <c r="C169" s="728"/>
      <c r="D169" s="728"/>
      <c r="E169" s="728"/>
      <c r="F169" s="728"/>
      <c r="G169" s="728"/>
      <c r="H169" s="728"/>
      <c r="I169" s="28"/>
      <c r="J169" s="28"/>
      <c r="K169" s="3"/>
      <c r="L169" s="28"/>
      <c r="M169" s="28"/>
      <c r="N169" s="28"/>
      <c r="O169" s="28"/>
      <c r="P169" s="28"/>
      <c r="Q169" s="28"/>
      <c r="R169" s="28"/>
      <c r="S169" s="28"/>
      <c r="T169" s="28"/>
      <c r="U169" s="41"/>
      <c r="W169" s="27"/>
      <c r="X169" s="27"/>
      <c r="Y169" s="27"/>
      <c r="Z169" s="27"/>
      <c r="AA169" s="27"/>
      <c r="AD169" s="25"/>
      <c r="AE169" s="28"/>
      <c r="AF169" s="27"/>
      <c r="AG169" s="27"/>
      <c r="AH169" s="27"/>
    </row>
    <row r="170" spans="1:35" ht="11.25" customHeight="1" x14ac:dyDescent="0.2">
      <c r="A170" s="40"/>
      <c r="B170" s="728"/>
      <c r="C170" s="728"/>
      <c r="D170" s="728"/>
      <c r="E170" s="728"/>
      <c r="F170" s="728"/>
      <c r="G170" s="728"/>
      <c r="H170" s="728"/>
      <c r="I170" s="28"/>
      <c r="J170" s="28"/>
      <c r="K170" s="3"/>
      <c r="L170" s="28"/>
      <c r="M170" s="28"/>
      <c r="N170" s="28"/>
      <c r="O170" s="28"/>
      <c r="P170" s="28"/>
      <c r="Q170" s="28"/>
      <c r="R170" s="28"/>
      <c r="S170" s="28"/>
      <c r="T170" s="28"/>
      <c r="U170" s="41"/>
      <c r="AD170" s="25"/>
      <c r="AE170" s="28"/>
      <c r="AF170" s="27"/>
      <c r="AG170" s="27"/>
      <c r="AH170" s="27"/>
    </row>
    <row r="171" spans="1:35" ht="11.25" customHeight="1" x14ac:dyDescent="0.2">
      <c r="A171" s="40"/>
      <c r="B171" s="728"/>
      <c r="C171" s="728"/>
      <c r="D171" s="728"/>
      <c r="E171" s="728"/>
      <c r="F171" s="728"/>
      <c r="G171" s="728"/>
      <c r="H171" s="728"/>
      <c r="I171" s="28"/>
      <c r="J171" s="28"/>
      <c r="K171" s="3"/>
      <c r="L171" s="28"/>
      <c r="M171" s="28"/>
      <c r="N171" s="28"/>
      <c r="O171" s="28"/>
      <c r="P171" s="28"/>
      <c r="Q171" s="28"/>
      <c r="R171" s="28"/>
      <c r="S171" s="28"/>
      <c r="T171" s="28"/>
      <c r="U171" s="41"/>
      <c r="W171" s="27"/>
      <c r="X171" s="27"/>
      <c r="Y171" s="27"/>
      <c r="Z171" s="27"/>
      <c r="AA171" s="27"/>
      <c r="AD171" s="25"/>
      <c r="AE171" s="28"/>
      <c r="AF171" s="27"/>
      <c r="AG171" s="27"/>
      <c r="AH171" s="27"/>
    </row>
    <row r="172" spans="1:35" ht="11.25" customHeight="1" x14ac:dyDescent="0.2">
      <c r="A172" s="40"/>
      <c r="B172" s="728"/>
      <c r="C172" s="728"/>
      <c r="D172" s="728"/>
      <c r="E172" s="728"/>
      <c r="F172" s="728"/>
      <c r="G172" s="728"/>
      <c r="H172" s="728"/>
      <c r="I172" s="31"/>
      <c r="J172" s="31"/>
      <c r="K172" s="3"/>
      <c r="L172" s="83"/>
      <c r="M172" s="83"/>
      <c r="N172" s="83"/>
      <c r="O172" s="83"/>
      <c r="P172" s="83"/>
      <c r="Q172" s="28"/>
      <c r="R172" s="28"/>
      <c r="S172" s="28"/>
      <c r="T172" s="28"/>
      <c r="U172" s="41"/>
      <c r="W172" s="27"/>
      <c r="X172" s="27"/>
      <c r="Y172" s="27"/>
      <c r="Z172" s="27"/>
      <c r="AA172" s="27"/>
      <c r="AD172" s="25"/>
      <c r="AE172" s="28"/>
      <c r="AF172" s="27"/>
      <c r="AG172" s="27"/>
      <c r="AH172" s="27"/>
    </row>
    <row r="173" spans="1:35" ht="11.25" customHeight="1" x14ac:dyDescent="0.2">
      <c r="A173" s="40"/>
      <c r="B173" s="10"/>
      <c r="C173" s="10"/>
      <c r="D173" s="31"/>
      <c r="E173" s="31"/>
      <c r="F173" s="31"/>
      <c r="G173" s="31"/>
      <c r="H173" s="31"/>
      <c r="I173" s="31"/>
      <c r="J173" s="31"/>
      <c r="K173" s="3"/>
      <c r="L173" s="83"/>
      <c r="M173" s="83"/>
      <c r="N173" s="83"/>
      <c r="O173" s="83"/>
      <c r="P173" s="83"/>
      <c r="Q173" s="28"/>
      <c r="R173" s="28"/>
      <c r="S173" s="28"/>
      <c r="T173" s="28"/>
      <c r="U173" s="41"/>
      <c r="X173" s="229"/>
    </row>
    <row r="174" spans="1:35" ht="11.25" customHeight="1" x14ac:dyDescent="0.2">
      <c r="A174" s="40"/>
      <c r="B174" s="10"/>
      <c r="C174" s="10"/>
      <c r="D174" s="31"/>
      <c r="E174" s="31"/>
      <c r="F174" s="31"/>
      <c r="G174" s="31"/>
      <c r="H174" s="31"/>
      <c r="I174" s="31"/>
      <c r="J174" s="31"/>
      <c r="K174" s="3"/>
      <c r="L174" s="34"/>
      <c r="M174" s="34"/>
      <c r="N174" s="34"/>
      <c r="O174" s="34"/>
      <c r="P174" s="34"/>
      <c r="Q174" s="34"/>
      <c r="R174" s="34"/>
      <c r="S174" s="35"/>
      <c r="T174" s="35"/>
      <c r="U174" s="41"/>
      <c r="X174" s="229"/>
    </row>
    <row r="175" spans="1:35" ht="16.5" customHeight="1" x14ac:dyDescent="0.2">
      <c r="A175" s="713"/>
      <c r="B175" s="617"/>
      <c r="C175" s="617"/>
      <c r="D175" s="617"/>
      <c r="E175" s="617"/>
      <c r="F175" s="617"/>
      <c r="G175" s="617"/>
      <c r="H175" s="617"/>
      <c r="I175" s="617"/>
      <c r="J175" s="617"/>
      <c r="K175" s="617"/>
      <c r="L175" s="617"/>
      <c r="M175" s="617"/>
      <c r="N175" s="617"/>
      <c r="O175" s="617"/>
      <c r="P175" s="617"/>
      <c r="Q175" s="617"/>
      <c r="R175" s="617"/>
      <c r="S175" s="617"/>
      <c r="T175" s="617"/>
      <c r="U175" s="689"/>
      <c r="W175" s="232">
        <f>D143</f>
        <v>2010</v>
      </c>
      <c r="X175" s="232">
        <f>E143</f>
        <v>2011</v>
      </c>
      <c r="Y175" s="232">
        <f>F143</f>
        <v>2012</v>
      </c>
      <c r="Z175" s="232">
        <f>G143</f>
        <v>2013</v>
      </c>
      <c r="AA175" s="232">
        <f>H143</f>
        <v>2014</v>
      </c>
    </row>
    <row r="176" spans="1:35" ht="11.25" customHeight="1" thickBot="1" x14ac:dyDescent="0.25">
      <c r="A176" s="44"/>
      <c r="B176" s="45"/>
      <c r="C176" s="45"/>
      <c r="D176" s="45"/>
      <c r="E176" s="45"/>
      <c r="F176" s="45"/>
      <c r="G176" s="45"/>
      <c r="H176" s="45"/>
      <c r="I176" s="45"/>
      <c r="J176" s="45"/>
      <c r="K176" s="46"/>
      <c r="L176" s="45"/>
      <c r="M176" s="45"/>
      <c r="N176" s="45"/>
      <c r="O176" s="45"/>
      <c r="P176" s="45"/>
      <c r="Q176" s="45"/>
      <c r="R176" s="45"/>
      <c r="S176" s="45"/>
      <c r="T176" s="45"/>
      <c r="U176" s="47"/>
      <c r="W176" s="303" t="e">
        <f ca="1">IF(OFFSET(D143,$W$5,0)=0,NA(),OFFSET(D143,$W$5,0))</f>
        <v>#N/A</v>
      </c>
      <c r="X176" s="303" t="e">
        <f ca="1">IF(OFFSET(E143,$W$5,0)=0,NA(),OFFSET(E143,$W$5,0))</f>
        <v>#N/A</v>
      </c>
      <c r="Y176" s="303" t="e">
        <f ca="1">IF(OFFSET(F143,$W$5,0)=0,NA(),OFFSET(F143,$W$5,0))</f>
        <v>#N/A</v>
      </c>
      <c r="Z176" s="303" t="e">
        <f ca="1">IF(OFFSET(G143,$W$5,0)=0,NA(),OFFSET(G143,$W$5,0))</f>
        <v>#N/A</v>
      </c>
      <c r="AA176" s="303" t="e">
        <f ca="1">IF(OFFSET(H143,$W$5,0)=0,NA(),OFFSET(H143,$W$5,0))</f>
        <v>#N/A</v>
      </c>
    </row>
    <row r="177" spans="1:35" ht="15" customHeight="1" x14ac:dyDescent="0.2">
      <c r="L177" s="28"/>
      <c r="M177" s="28"/>
      <c r="N177" s="28"/>
      <c r="O177" s="28"/>
      <c r="P177" s="28"/>
      <c r="Q177" s="28"/>
      <c r="R177" s="28"/>
      <c r="S177" s="28"/>
      <c r="T177" s="28"/>
      <c r="X177" s="229"/>
    </row>
    <row r="178" spans="1:35" ht="18.75" thickBot="1" x14ac:dyDescent="0.3">
      <c r="A178" s="48" t="s">
        <v>1</v>
      </c>
      <c r="B178" s="49"/>
      <c r="C178" s="49"/>
      <c r="D178" s="49"/>
      <c r="E178" s="49"/>
      <c r="F178" s="49"/>
      <c r="G178" s="49"/>
      <c r="H178" s="49"/>
      <c r="I178" s="49"/>
      <c r="J178" s="49"/>
      <c r="K178" s="50"/>
      <c r="L178" s="49"/>
      <c r="M178" s="49"/>
      <c r="N178" s="49"/>
      <c r="O178" s="49"/>
      <c r="P178" s="49"/>
      <c r="Q178" s="49"/>
      <c r="R178" s="49"/>
      <c r="S178" s="49"/>
      <c r="T178" s="49"/>
      <c r="U178" s="28"/>
      <c r="X178" s="229"/>
    </row>
    <row r="179" spans="1:35" ht="11.25" customHeight="1" x14ac:dyDescent="0.2">
      <c r="Q179" s="28"/>
      <c r="R179" s="28"/>
      <c r="S179" s="28"/>
      <c r="T179" s="28"/>
      <c r="X179" s="229"/>
    </row>
    <row r="180" spans="1:35" ht="21" customHeight="1" thickBot="1" x14ac:dyDescent="0.25">
      <c r="X180" s="229"/>
    </row>
    <row r="181" spans="1:35" ht="15" customHeight="1" x14ac:dyDescent="0.2">
      <c r="A181" s="36"/>
      <c r="B181" s="37"/>
      <c r="C181" s="37"/>
      <c r="D181" s="37"/>
      <c r="E181" s="37"/>
      <c r="F181" s="37"/>
      <c r="G181" s="37"/>
      <c r="H181" s="37"/>
      <c r="I181" s="37"/>
      <c r="J181" s="37"/>
      <c r="K181" s="38"/>
      <c r="L181" s="37"/>
      <c r="M181" s="37"/>
      <c r="N181" s="37"/>
      <c r="O181" s="37"/>
      <c r="P181" s="37"/>
      <c r="Q181" s="37"/>
      <c r="R181" s="37"/>
      <c r="S181" s="37"/>
      <c r="T181" s="37"/>
      <c r="U181" s="39"/>
      <c r="X181" s="229"/>
    </row>
    <row r="182" spans="1:35" ht="7.5" customHeight="1" x14ac:dyDescent="0.2">
      <c r="A182" s="40"/>
      <c r="B182" s="28"/>
      <c r="C182" s="28"/>
      <c r="D182" s="28"/>
      <c r="E182" s="28"/>
      <c r="F182" s="28"/>
      <c r="G182" s="28"/>
      <c r="H182" s="28"/>
      <c r="I182" s="28"/>
      <c r="J182" s="28"/>
      <c r="K182" s="3"/>
      <c r="L182" s="8"/>
      <c r="M182" s="8"/>
      <c r="N182" s="8"/>
      <c r="O182" s="8"/>
      <c r="P182" s="8"/>
      <c r="Q182" s="83"/>
      <c r="R182" s="83"/>
      <c r="S182" s="83"/>
      <c r="T182" s="83"/>
      <c r="U182" s="41"/>
      <c r="X182" s="229"/>
    </row>
    <row r="183" spans="1:35" s="30" customFormat="1" ht="11.25" customHeight="1" x14ac:dyDescent="0.2">
      <c r="A183" s="42"/>
      <c r="B183" s="724" t="s">
        <v>210</v>
      </c>
      <c r="C183" s="724"/>
      <c r="D183" s="725"/>
      <c r="E183" s="725"/>
      <c r="F183" s="725"/>
      <c r="G183" s="725"/>
      <c r="H183" s="725"/>
      <c r="I183" s="414"/>
      <c r="J183" s="414"/>
      <c r="K183" s="397"/>
      <c r="L183" s="28"/>
      <c r="M183" s="28"/>
      <c r="N183" s="28"/>
      <c r="O183" s="28"/>
      <c r="P183" s="28"/>
      <c r="Q183" s="28"/>
      <c r="R183" s="28"/>
      <c r="S183" s="28"/>
      <c r="T183" s="28"/>
      <c r="U183" s="43"/>
      <c r="V183" s="26"/>
      <c r="W183" s="228"/>
      <c r="X183" s="229"/>
      <c r="Y183" s="228"/>
      <c r="Z183" s="228"/>
      <c r="AA183" s="228"/>
      <c r="AB183" s="32"/>
      <c r="AC183" s="32"/>
      <c r="AD183" s="32"/>
      <c r="AE183" s="32"/>
      <c r="AF183" s="32"/>
      <c r="AG183" s="26"/>
      <c r="AH183" s="83"/>
    </row>
    <row r="184" spans="1:35" ht="21" customHeight="1" x14ac:dyDescent="0.2">
      <c r="A184" s="40"/>
      <c r="B184" s="725"/>
      <c r="C184" s="725"/>
      <c r="D184" s="725"/>
      <c r="E184" s="725"/>
      <c r="F184" s="725"/>
      <c r="G184" s="725"/>
      <c r="H184" s="725"/>
      <c r="I184" s="414"/>
      <c r="J184" s="414"/>
      <c r="K184" s="3"/>
      <c r="L184" s="83"/>
      <c r="M184" s="83"/>
      <c r="N184" s="83"/>
      <c r="O184" s="83"/>
      <c r="P184" s="83"/>
      <c r="Q184" s="28"/>
      <c r="R184" s="28"/>
      <c r="S184" s="28"/>
      <c r="T184" s="28"/>
      <c r="U184" s="41"/>
      <c r="X184" s="229"/>
    </row>
    <row r="185" spans="1:35" ht="11.25" customHeight="1" x14ac:dyDescent="0.2">
      <c r="A185" s="40"/>
      <c r="B185" s="617"/>
      <c r="C185" s="617"/>
      <c r="D185" s="617"/>
      <c r="E185" s="617"/>
      <c r="F185" s="617"/>
      <c r="G185" s="617"/>
      <c r="H185" s="617"/>
      <c r="I185" s="178"/>
      <c r="J185" s="178"/>
      <c r="K185" s="3"/>
      <c r="L185" s="83"/>
      <c r="M185" s="83"/>
      <c r="N185" s="83"/>
      <c r="O185" s="83"/>
      <c r="P185" s="83"/>
      <c r="Q185" s="28"/>
      <c r="R185" s="28"/>
      <c r="S185" s="28"/>
      <c r="T185" s="28"/>
      <c r="U185" s="41"/>
      <c r="W185" s="417" t="s">
        <v>211</v>
      </c>
      <c r="X185" s="229"/>
      <c r="AD185" s="417" t="s">
        <v>212</v>
      </c>
      <c r="AE185" s="229"/>
      <c r="AF185" s="228"/>
      <c r="AG185" s="228"/>
      <c r="AH185" s="228"/>
      <c r="AI185" s="32"/>
    </row>
    <row r="186" spans="1:35" ht="11.25" customHeight="1" x14ac:dyDescent="0.2">
      <c r="A186" s="40"/>
      <c r="B186" s="190"/>
      <c r="C186" s="190"/>
      <c r="D186" s="415"/>
      <c r="E186" s="414"/>
      <c r="F186" s="190"/>
      <c r="G186" s="190"/>
      <c r="H186" s="190"/>
      <c r="I186" s="190"/>
      <c r="J186" s="190"/>
      <c r="K186" s="397"/>
      <c r="L186" s="83"/>
      <c r="M186" s="83"/>
      <c r="N186" s="83"/>
      <c r="O186" s="83"/>
      <c r="P186" s="83"/>
      <c r="Q186" s="83"/>
      <c r="R186" s="83"/>
      <c r="S186" s="83"/>
      <c r="T186" s="83"/>
      <c r="U186" s="41"/>
      <c r="X186" s="229"/>
      <c r="AD186" s="228"/>
      <c r="AE186" s="229"/>
      <c r="AF186" s="228"/>
      <c r="AG186" s="228"/>
      <c r="AH186" s="228"/>
      <c r="AI186" s="32"/>
    </row>
    <row r="187" spans="1:35" ht="11.25" customHeight="1" x14ac:dyDescent="0.2">
      <c r="A187" s="56"/>
      <c r="B187" s="190"/>
      <c r="C187" s="190"/>
      <c r="D187" s="75">
        <v>2010</v>
      </c>
      <c r="E187" s="75">
        <v>2011</v>
      </c>
      <c r="F187" s="75">
        <v>2012</v>
      </c>
      <c r="G187" s="75">
        <v>2013</v>
      </c>
      <c r="H187" s="76">
        <v>2014</v>
      </c>
      <c r="I187" s="190"/>
      <c r="J187" s="190"/>
      <c r="K187" s="397"/>
      <c r="L187" s="83"/>
      <c r="M187" s="83"/>
      <c r="N187" s="83"/>
      <c r="O187" s="83"/>
      <c r="P187" s="83"/>
      <c r="Q187" s="83"/>
      <c r="R187" s="83"/>
      <c r="S187" s="83"/>
      <c r="T187" s="83"/>
      <c r="U187" s="41"/>
      <c r="W187" s="233"/>
      <c r="X187" s="418">
        <f>D187</f>
        <v>2010</v>
      </c>
      <c r="Y187" s="418">
        <f t="shared" ref="Y187" si="28">E187</f>
        <v>2011</v>
      </c>
      <c r="Z187" s="418">
        <f t="shared" ref="Z187" si="29">F187</f>
        <v>2012</v>
      </c>
      <c r="AA187" s="418">
        <f>G187</f>
        <v>2013</v>
      </c>
      <c r="AB187" s="418">
        <f t="shared" ref="AB187" si="30">H187</f>
        <v>2014</v>
      </c>
      <c r="AD187" s="233"/>
      <c r="AE187" s="418">
        <f>X187</f>
        <v>2010</v>
      </c>
      <c r="AF187" s="418">
        <f t="shared" ref="AF187:AI187" si="31">Y187</f>
        <v>2011</v>
      </c>
      <c r="AG187" s="418">
        <f t="shared" si="31"/>
        <v>2012</v>
      </c>
      <c r="AH187" s="418">
        <f t="shared" si="31"/>
        <v>2013</v>
      </c>
      <c r="AI187" s="418">
        <f t="shared" si="31"/>
        <v>2014</v>
      </c>
    </row>
    <row r="188" spans="1:35" ht="11.25" customHeight="1" x14ac:dyDescent="0.2">
      <c r="A188" s="56"/>
      <c r="B188" s="288" t="s">
        <v>2</v>
      </c>
      <c r="C188" s="218"/>
      <c r="D188" s="416">
        <f>IF(ISBLANK(X188),NA(),X188/AE188)</f>
        <v>0.81640625</v>
      </c>
      <c r="E188" s="416">
        <f t="shared" ref="E188:H188" si="32">IF(ISBLANK(Y188),NA(),Y188/AF188)</f>
        <v>0.78840579710144931</v>
      </c>
      <c r="F188" s="416">
        <f t="shared" si="32"/>
        <v>0.80555555555555558</v>
      </c>
      <c r="G188" s="416">
        <f t="shared" si="32"/>
        <v>0.85063291139240504</v>
      </c>
      <c r="H188" s="305">
        <f t="shared" si="32"/>
        <v>0.67164179104477617</v>
      </c>
      <c r="I188" s="178"/>
      <c r="J188" s="178"/>
      <c r="K188" s="3"/>
      <c r="L188" s="83"/>
      <c r="M188" s="83"/>
      <c r="N188" s="83"/>
      <c r="O188" s="83"/>
      <c r="P188" s="83"/>
      <c r="Q188" s="28"/>
      <c r="R188" s="28"/>
      <c r="S188" s="28"/>
      <c r="T188" s="28"/>
      <c r="U188" s="41"/>
      <c r="W188" s="425" t="str">
        <f>B188</f>
        <v>Bracknell Forest</v>
      </c>
      <c r="X188" s="418">
        <v>209</v>
      </c>
      <c r="Y188" s="233">
        <v>272</v>
      </c>
      <c r="Z188" s="233">
        <v>319</v>
      </c>
      <c r="AA188" s="233">
        <v>336</v>
      </c>
      <c r="AB188" s="419">
        <v>45</v>
      </c>
      <c r="AD188" s="425" t="str">
        <f>W188</f>
        <v>Bracknell Forest</v>
      </c>
      <c r="AE188" s="418">
        <v>256</v>
      </c>
      <c r="AF188" s="233">
        <v>345</v>
      </c>
      <c r="AG188" s="233">
        <v>396</v>
      </c>
      <c r="AH188" s="233">
        <v>395</v>
      </c>
      <c r="AI188" s="419">
        <v>67</v>
      </c>
    </row>
    <row r="189" spans="1:35" s="228" customFormat="1" ht="11.25" customHeight="1" x14ac:dyDescent="0.2">
      <c r="A189" s="56"/>
      <c r="B189" s="288" t="s">
        <v>84</v>
      </c>
      <c r="C189" s="218"/>
      <c r="D189" s="416">
        <f t="shared" ref="D189:D209" si="33">IF(ISBLANK(X189),NA(),X189/AE189)</f>
        <v>0.74524714828897343</v>
      </c>
      <c r="E189" s="416">
        <f t="shared" ref="E189:E209" si="34">IF(ISBLANK(Y189),NA(),Y189/AF189)</f>
        <v>0.50267379679144386</v>
      </c>
      <c r="F189" s="416">
        <f t="shared" ref="F189:F209" si="35">IF(ISBLANK(Z189),NA(),Z189/AG189)</f>
        <v>0.74798154555940022</v>
      </c>
      <c r="G189" s="416">
        <f t="shared" ref="G189:G209" si="36">IF(ISBLANK(AA189),NA(),AA189/AH189)</f>
        <v>0.88723667905824044</v>
      </c>
      <c r="H189" s="305">
        <f t="shared" ref="H189:H209" si="37">IF(ISBLANK(AB189),NA(),AB189/AI189)</f>
        <v>0.86301369863013699</v>
      </c>
      <c r="I189" s="178"/>
      <c r="J189" s="178"/>
      <c r="K189" s="3"/>
      <c r="L189" s="83"/>
      <c r="M189" s="83"/>
      <c r="N189" s="83"/>
      <c r="O189" s="83"/>
      <c r="P189" s="83"/>
      <c r="Q189" s="28"/>
      <c r="R189" s="28"/>
      <c r="S189" s="28"/>
      <c r="T189" s="28"/>
      <c r="U189" s="41"/>
      <c r="V189" s="25"/>
      <c r="W189" s="425" t="str">
        <f t="shared" ref="W189:W209" si="38">B189</f>
        <v>Brighton &amp; Hove</v>
      </c>
      <c r="X189" s="418">
        <v>588</v>
      </c>
      <c r="Y189" s="233">
        <v>940</v>
      </c>
      <c r="Z189" s="233">
        <v>1297</v>
      </c>
      <c r="AA189" s="233">
        <v>1432</v>
      </c>
      <c r="AB189" s="419">
        <v>126</v>
      </c>
      <c r="AC189" s="32"/>
      <c r="AD189" s="425" t="str">
        <f t="shared" ref="AD189:AD209" si="39">W189</f>
        <v>Brighton &amp; Hove</v>
      </c>
      <c r="AE189" s="418">
        <v>789</v>
      </c>
      <c r="AF189" s="233">
        <v>1870</v>
      </c>
      <c r="AG189" s="233">
        <v>1734</v>
      </c>
      <c r="AH189" s="233">
        <v>1614</v>
      </c>
      <c r="AI189" s="419">
        <v>146</v>
      </c>
    </row>
    <row r="190" spans="1:35" s="228" customFormat="1" ht="11.25" customHeight="1" x14ac:dyDescent="0.2">
      <c r="A190" s="56"/>
      <c r="B190" s="288" t="s">
        <v>13</v>
      </c>
      <c r="C190" s="218"/>
      <c r="D190" s="416">
        <f t="shared" si="33"/>
        <v>0.58899999999999997</v>
      </c>
      <c r="E190" s="416">
        <f t="shared" si="34"/>
        <v>0.63670133729569089</v>
      </c>
      <c r="F190" s="416">
        <f t="shared" si="35"/>
        <v>0.56394557823129254</v>
      </c>
      <c r="G190" s="416">
        <f t="shared" si="36"/>
        <v>0.63465703971119136</v>
      </c>
      <c r="H190" s="305">
        <f t="shared" si="37"/>
        <v>0.25630252100840334</v>
      </c>
      <c r="I190" s="178"/>
      <c r="J190" s="178"/>
      <c r="K190" s="3"/>
      <c r="L190" s="83"/>
      <c r="M190" s="83"/>
      <c r="N190" s="83"/>
      <c r="O190" s="83"/>
      <c r="P190" s="83"/>
      <c r="Q190" s="28"/>
      <c r="R190" s="28"/>
      <c r="S190" s="28"/>
      <c r="T190" s="28"/>
      <c r="U190" s="41"/>
      <c r="V190" s="25"/>
      <c r="W190" s="425" t="str">
        <f t="shared" si="38"/>
        <v>Buckinghamshire</v>
      </c>
      <c r="X190" s="418">
        <v>589</v>
      </c>
      <c r="Y190" s="233">
        <v>857</v>
      </c>
      <c r="Z190" s="233">
        <v>829</v>
      </c>
      <c r="AA190" s="233">
        <v>879</v>
      </c>
      <c r="AB190" s="419">
        <v>61</v>
      </c>
      <c r="AC190" s="32"/>
      <c r="AD190" s="425" t="str">
        <f t="shared" si="39"/>
        <v>Buckinghamshire</v>
      </c>
      <c r="AE190" s="418">
        <v>1000</v>
      </c>
      <c r="AF190" s="233">
        <v>1346</v>
      </c>
      <c r="AG190" s="233">
        <v>1470</v>
      </c>
      <c r="AH190" s="233">
        <v>1385</v>
      </c>
      <c r="AI190" s="419">
        <v>238</v>
      </c>
    </row>
    <row r="191" spans="1:35" s="228" customFormat="1" ht="11.25" customHeight="1" x14ac:dyDescent="0.2">
      <c r="A191" s="56"/>
      <c r="B191" s="288" t="s">
        <v>6</v>
      </c>
      <c r="C191" s="218"/>
      <c r="D191" s="416">
        <f t="shared" si="33"/>
        <v>0.7397402597402597</v>
      </c>
      <c r="E191" s="416">
        <f t="shared" si="34"/>
        <v>0.71918505942275046</v>
      </c>
      <c r="F191" s="416">
        <f t="shared" si="35"/>
        <v>0.69030732860520094</v>
      </c>
      <c r="G191" s="416" t="e">
        <f t="shared" si="36"/>
        <v>#N/A</v>
      </c>
      <c r="H191" s="305" t="e">
        <f t="shared" si="37"/>
        <v>#N/A</v>
      </c>
      <c r="I191" s="178"/>
      <c r="J191" s="178"/>
      <c r="K191" s="3"/>
      <c r="L191" s="83"/>
      <c r="M191" s="83"/>
      <c r="N191" s="83"/>
      <c r="O191" s="83"/>
      <c r="P191" s="83"/>
      <c r="Q191" s="28"/>
      <c r="R191" s="28"/>
      <c r="S191" s="28"/>
      <c r="T191" s="28"/>
      <c r="U191" s="41"/>
      <c r="V191" s="25"/>
      <c r="W191" s="425" t="str">
        <f t="shared" si="38"/>
        <v>East Sussex</v>
      </c>
      <c r="X191" s="418">
        <v>1424</v>
      </c>
      <c r="Y191" s="233">
        <v>2118</v>
      </c>
      <c r="Z191" s="233">
        <v>1752</v>
      </c>
      <c r="AA191" s="233"/>
      <c r="AB191" s="419"/>
      <c r="AC191" s="32"/>
      <c r="AD191" s="425" t="str">
        <f t="shared" si="39"/>
        <v>East Sussex</v>
      </c>
      <c r="AE191" s="418">
        <v>1925</v>
      </c>
      <c r="AF191" s="233">
        <v>2945</v>
      </c>
      <c r="AG191" s="233">
        <v>2538</v>
      </c>
      <c r="AH191" s="233"/>
      <c r="AI191" s="419"/>
    </row>
    <row r="192" spans="1:35" s="228" customFormat="1" ht="11.25" customHeight="1" x14ac:dyDescent="0.2">
      <c r="A192" s="56"/>
      <c r="B192" s="288" t="s">
        <v>7</v>
      </c>
      <c r="C192" s="218"/>
      <c r="D192" s="416">
        <f t="shared" si="33"/>
        <v>0.69403630077787382</v>
      </c>
      <c r="E192" s="416">
        <f t="shared" si="34"/>
        <v>0.70188003581020586</v>
      </c>
      <c r="F192" s="416">
        <f t="shared" si="35"/>
        <v>0.7800783435926133</v>
      </c>
      <c r="G192" s="416">
        <f t="shared" si="36"/>
        <v>0.78969505783385907</v>
      </c>
      <c r="H192" s="305">
        <f t="shared" si="37"/>
        <v>0.75839222614840984</v>
      </c>
      <c r="I192" s="178"/>
      <c r="J192" s="178"/>
      <c r="K192" s="3"/>
      <c r="L192" s="83"/>
      <c r="M192" s="83"/>
      <c r="N192" s="83"/>
      <c r="O192" s="83"/>
      <c r="P192" s="83"/>
      <c r="Q192" s="28"/>
      <c r="R192" s="28"/>
      <c r="S192" s="28"/>
      <c r="T192" s="28"/>
      <c r="U192" s="41"/>
      <c r="V192" s="25"/>
      <c r="W192" s="425" t="str">
        <f t="shared" si="38"/>
        <v>Gloucestershire</v>
      </c>
      <c r="X192" s="418">
        <v>803</v>
      </c>
      <c r="Y192" s="233">
        <v>1568</v>
      </c>
      <c r="Z192" s="233">
        <v>1394</v>
      </c>
      <c r="AA192" s="233">
        <v>1502</v>
      </c>
      <c r="AB192" s="419">
        <v>1717</v>
      </c>
      <c r="AC192" s="32"/>
      <c r="AD192" s="425" t="str">
        <f t="shared" si="39"/>
        <v>Gloucestershire</v>
      </c>
      <c r="AE192" s="418">
        <v>1157</v>
      </c>
      <c r="AF192" s="233">
        <v>2234</v>
      </c>
      <c r="AG192" s="233">
        <v>1787</v>
      </c>
      <c r="AH192" s="233">
        <v>1902</v>
      </c>
      <c r="AI192" s="419">
        <v>2264</v>
      </c>
    </row>
    <row r="193" spans="1:35" s="228" customFormat="1" ht="11.25" customHeight="1" x14ac:dyDescent="0.2">
      <c r="A193" s="56"/>
      <c r="B193" s="288" t="s">
        <v>9</v>
      </c>
      <c r="C193" s="218"/>
      <c r="D193" s="416">
        <f t="shared" si="33"/>
        <v>0.80252412769116555</v>
      </c>
      <c r="E193" s="416">
        <f t="shared" si="34"/>
        <v>0.76747682285141572</v>
      </c>
      <c r="F193" s="416">
        <f t="shared" si="35"/>
        <v>0.72330565746283071</v>
      </c>
      <c r="G193" s="416">
        <f t="shared" si="36"/>
        <v>0.75584658559401308</v>
      </c>
      <c r="H193" s="305">
        <f t="shared" si="37"/>
        <v>0.66588884174798468</v>
      </c>
      <c r="I193" s="178"/>
      <c r="J193" s="178"/>
      <c r="K193" s="3"/>
      <c r="L193" s="83"/>
      <c r="M193" s="83"/>
      <c r="N193" s="83"/>
      <c r="O193" s="83"/>
      <c r="P193" s="83"/>
      <c r="Q193" s="28"/>
      <c r="R193" s="28"/>
      <c r="S193" s="28"/>
      <c r="T193" s="28"/>
      <c r="U193" s="41"/>
      <c r="V193" s="25"/>
      <c r="W193" s="425" t="str">
        <f t="shared" si="38"/>
        <v>Hampshire</v>
      </c>
      <c r="X193" s="418">
        <v>2162</v>
      </c>
      <c r="Y193" s="233">
        <v>3063</v>
      </c>
      <c r="Z193" s="233">
        <v>3746</v>
      </c>
      <c r="AA193" s="233">
        <v>4040</v>
      </c>
      <c r="AB193" s="419">
        <v>3139</v>
      </c>
      <c r="AC193" s="32"/>
      <c r="AD193" s="425" t="str">
        <f t="shared" si="39"/>
        <v>Hampshire</v>
      </c>
      <c r="AE193" s="418">
        <v>2694</v>
      </c>
      <c r="AF193" s="233">
        <v>3991</v>
      </c>
      <c r="AG193" s="233">
        <v>5179</v>
      </c>
      <c r="AH193" s="233">
        <v>5345</v>
      </c>
      <c r="AI193" s="419">
        <v>4714</v>
      </c>
    </row>
    <row r="194" spans="1:35" s="228" customFormat="1" ht="11.25" customHeight="1" x14ac:dyDescent="0.2">
      <c r="A194" s="56"/>
      <c r="B194" s="288" t="s">
        <v>3</v>
      </c>
      <c r="C194" s="218"/>
      <c r="D194" s="416">
        <f t="shared" si="33"/>
        <v>0.74669603524229078</v>
      </c>
      <c r="E194" s="416">
        <f t="shared" si="34"/>
        <v>0.63636363636363635</v>
      </c>
      <c r="F194" s="416">
        <f t="shared" si="35"/>
        <v>0.75409836065573765</v>
      </c>
      <c r="G194" s="416">
        <f t="shared" si="36"/>
        <v>0.69844357976653693</v>
      </c>
      <c r="H194" s="305">
        <f t="shared" si="37"/>
        <v>0.5864197530864198</v>
      </c>
      <c r="I194" s="178"/>
      <c r="J194" s="178"/>
      <c r="K194" s="3"/>
      <c r="L194" s="83"/>
      <c r="M194" s="83"/>
      <c r="N194" s="83"/>
      <c r="O194" s="83"/>
      <c r="P194" s="83"/>
      <c r="Q194" s="28"/>
      <c r="R194" s="28"/>
      <c r="S194" s="28"/>
      <c r="T194" s="28"/>
      <c r="U194" s="41"/>
      <c r="V194" s="25"/>
      <c r="W194" s="425" t="str">
        <f t="shared" si="38"/>
        <v>Isle of Wight</v>
      </c>
      <c r="X194" s="418">
        <v>339</v>
      </c>
      <c r="Y194" s="233">
        <v>287</v>
      </c>
      <c r="Z194" s="233">
        <v>322</v>
      </c>
      <c r="AA194" s="233">
        <v>359</v>
      </c>
      <c r="AB194" s="419">
        <v>285</v>
      </c>
      <c r="AC194" s="32"/>
      <c r="AD194" s="425" t="str">
        <f t="shared" si="39"/>
        <v>Isle of Wight</v>
      </c>
      <c r="AE194" s="418">
        <v>454</v>
      </c>
      <c r="AF194" s="233">
        <v>451</v>
      </c>
      <c r="AG194" s="233">
        <v>427</v>
      </c>
      <c r="AH194" s="233">
        <v>514</v>
      </c>
      <c r="AI194" s="419">
        <v>486</v>
      </c>
    </row>
    <row r="195" spans="1:35" s="228" customFormat="1" ht="11.25" customHeight="1" x14ac:dyDescent="0.2">
      <c r="A195" s="56"/>
      <c r="B195" s="288" t="s">
        <v>14</v>
      </c>
      <c r="C195" s="218"/>
      <c r="D195" s="416">
        <f t="shared" si="33"/>
        <v>0.80397727272727271</v>
      </c>
      <c r="E195" s="416">
        <f t="shared" si="34"/>
        <v>0.72211580963606892</v>
      </c>
      <c r="F195" s="416">
        <f t="shared" si="35"/>
        <v>0.71313965262092061</v>
      </c>
      <c r="G195" s="416">
        <f t="shared" si="36"/>
        <v>0.72285906945380984</v>
      </c>
      <c r="H195" s="305">
        <f t="shared" si="37"/>
        <v>0.68200421679275702</v>
      </c>
      <c r="I195" s="178"/>
      <c r="J195" s="178"/>
      <c r="K195" s="3"/>
      <c r="L195" s="83"/>
      <c r="M195" s="83"/>
      <c r="N195" s="83"/>
      <c r="O195" s="83"/>
      <c r="P195" s="83"/>
      <c r="Q195" s="28"/>
      <c r="R195" s="28"/>
      <c r="S195" s="28"/>
      <c r="T195" s="28"/>
      <c r="U195" s="41"/>
      <c r="V195" s="25"/>
      <c r="W195" s="425" t="str">
        <f t="shared" si="38"/>
        <v>Kent</v>
      </c>
      <c r="X195" s="418">
        <v>3113</v>
      </c>
      <c r="Y195" s="233">
        <v>4901</v>
      </c>
      <c r="Z195" s="233">
        <v>9156</v>
      </c>
      <c r="AA195" s="233">
        <v>7504</v>
      </c>
      <c r="AB195" s="419">
        <v>5499</v>
      </c>
      <c r="AC195" s="32"/>
      <c r="AD195" s="425" t="str">
        <f t="shared" si="39"/>
        <v>Kent</v>
      </c>
      <c r="AE195" s="418">
        <v>3872</v>
      </c>
      <c r="AF195" s="233">
        <v>6787</v>
      </c>
      <c r="AG195" s="233">
        <v>12839</v>
      </c>
      <c r="AH195" s="233">
        <v>10381</v>
      </c>
      <c r="AI195" s="419">
        <v>8063</v>
      </c>
    </row>
    <row r="196" spans="1:35" s="228" customFormat="1" ht="11.25" customHeight="1" x14ac:dyDescent="0.2">
      <c r="A196" s="56"/>
      <c r="B196" s="288" t="s">
        <v>4</v>
      </c>
      <c r="C196" s="218"/>
      <c r="D196" s="416">
        <f t="shared" si="33"/>
        <v>0.68287292817679557</v>
      </c>
      <c r="E196" s="416">
        <f t="shared" si="34"/>
        <v>0.73216245883644349</v>
      </c>
      <c r="F196" s="416">
        <f t="shared" si="35"/>
        <v>0.69076823757262751</v>
      </c>
      <c r="G196" s="416">
        <f t="shared" si="36"/>
        <v>0.57722660653889513</v>
      </c>
      <c r="H196" s="305" t="e">
        <f t="shared" si="37"/>
        <v>#N/A</v>
      </c>
      <c r="I196" s="178"/>
      <c r="J196" s="178"/>
      <c r="K196" s="3"/>
      <c r="L196" s="83"/>
      <c r="M196" s="83"/>
      <c r="N196" s="83"/>
      <c r="O196" s="83"/>
      <c r="P196" s="83"/>
      <c r="Q196" s="28"/>
      <c r="R196" s="28"/>
      <c r="S196" s="28"/>
      <c r="T196" s="28"/>
      <c r="U196" s="41"/>
      <c r="V196" s="25"/>
      <c r="W196" s="425" t="str">
        <f t="shared" si="38"/>
        <v>Medway</v>
      </c>
      <c r="X196" s="418">
        <v>618</v>
      </c>
      <c r="Y196" s="233">
        <v>667</v>
      </c>
      <c r="Z196" s="233">
        <v>1070</v>
      </c>
      <c r="AA196" s="233">
        <v>1024</v>
      </c>
      <c r="AB196" s="419"/>
      <c r="AC196" s="32"/>
      <c r="AD196" s="425" t="str">
        <f t="shared" si="39"/>
        <v>Medway</v>
      </c>
      <c r="AE196" s="418">
        <v>905</v>
      </c>
      <c r="AF196" s="233">
        <v>911</v>
      </c>
      <c r="AG196" s="233">
        <v>1549</v>
      </c>
      <c r="AH196" s="233">
        <v>1774</v>
      </c>
      <c r="AI196" s="419"/>
    </row>
    <row r="197" spans="1:35" s="228" customFormat="1" ht="11.25" customHeight="1" x14ac:dyDescent="0.2">
      <c r="A197" s="56"/>
      <c r="B197" s="288" t="s">
        <v>15</v>
      </c>
      <c r="C197" s="218"/>
      <c r="D197" s="416">
        <f t="shared" si="33"/>
        <v>0.83614864864864868</v>
      </c>
      <c r="E197" s="416">
        <f t="shared" si="34"/>
        <v>0.72809667673716016</v>
      </c>
      <c r="F197" s="416">
        <f t="shared" si="35"/>
        <v>0.77710843373493976</v>
      </c>
      <c r="G197" s="416">
        <f t="shared" si="36"/>
        <v>0.79880774962742174</v>
      </c>
      <c r="H197" s="305">
        <f t="shared" si="37"/>
        <v>0.76142697881828314</v>
      </c>
      <c r="I197" s="178"/>
      <c r="J197" s="178"/>
      <c r="K197" s="3"/>
      <c r="L197" s="83"/>
      <c r="M197" s="83"/>
      <c r="N197" s="83"/>
      <c r="O197" s="83"/>
      <c r="P197" s="83"/>
      <c r="Q197" s="28"/>
      <c r="R197" s="28"/>
      <c r="S197" s="28"/>
      <c r="T197" s="28"/>
      <c r="U197" s="41"/>
      <c r="V197" s="25"/>
      <c r="W197" s="425" t="str">
        <f t="shared" si="38"/>
        <v>Milton Keynes</v>
      </c>
      <c r="X197" s="418">
        <v>495</v>
      </c>
      <c r="Y197" s="233">
        <v>482</v>
      </c>
      <c r="Z197" s="233">
        <v>516</v>
      </c>
      <c r="AA197" s="233">
        <v>536</v>
      </c>
      <c r="AB197" s="419">
        <v>683</v>
      </c>
      <c r="AC197" s="32"/>
      <c r="AD197" s="425" t="str">
        <f t="shared" si="39"/>
        <v>Milton Keynes</v>
      </c>
      <c r="AE197" s="418">
        <v>592</v>
      </c>
      <c r="AF197" s="233">
        <v>662</v>
      </c>
      <c r="AG197" s="233">
        <v>664</v>
      </c>
      <c r="AH197" s="233">
        <v>671</v>
      </c>
      <c r="AI197" s="419">
        <v>897</v>
      </c>
    </row>
    <row r="198" spans="1:35" s="228" customFormat="1" ht="11.25" customHeight="1" x14ac:dyDescent="0.2">
      <c r="A198" s="56"/>
      <c r="B198" s="288" t="s">
        <v>16</v>
      </c>
      <c r="C198" s="218"/>
      <c r="D198" s="416">
        <f t="shared" si="33"/>
        <v>0.6590736522399393</v>
      </c>
      <c r="E198" s="416">
        <f t="shared" si="34"/>
        <v>0.82430299842188326</v>
      </c>
      <c r="F198" s="416">
        <f t="shared" si="35"/>
        <v>0.81140162880411493</v>
      </c>
      <c r="G198" s="416">
        <f t="shared" si="36"/>
        <v>0.84482079558881451</v>
      </c>
      <c r="H198" s="305">
        <f t="shared" si="37"/>
        <v>0.79989384288747345</v>
      </c>
      <c r="I198" s="178"/>
      <c r="J198" s="178"/>
      <c r="K198" s="3"/>
      <c r="L198" s="83"/>
      <c r="M198" s="83"/>
      <c r="N198" s="83"/>
      <c r="O198" s="83"/>
      <c r="P198" s="83"/>
      <c r="Q198" s="28"/>
      <c r="R198" s="28"/>
      <c r="S198" s="28"/>
      <c r="T198" s="28"/>
      <c r="U198" s="41"/>
      <c r="V198" s="25"/>
      <c r="W198" s="425" t="str">
        <f t="shared" si="38"/>
        <v>Oxfordshire</v>
      </c>
      <c r="X198" s="418">
        <v>868</v>
      </c>
      <c r="Y198" s="233">
        <v>1567</v>
      </c>
      <c r="Z198" s="233">
        <v>1893</v>
      </c>
      <c r="AA198" s="233">
        <v>2145</v>
      </c>
      <c r="AB198" s="419">
        <v>1507</v>
      </c>
      <c r="AC198" s="32"/>
      <c r="AD198" s="425" t="str">
        <f t="shared" si="39"/>
        <v>Oxfordshire</v>
      </c>
      <c r="AE198" s="418">
        <v>1317</v>
      </c>
      <c r="AF198" s="233">
        <v>1901</v>
      </c>
      <c r="AG198" s="233">
        <v>2333</v>
      </c>
      <c r="AH198" s="233">
        <v>2539</v>
      </c>
      <c r="AI198" s="419">
        <v>1884</v>
      </c>
    </row>
    <row r="199" spans="1:35" s="228" customFormat="1" ht="11.25" customHeight="1" x14ac:dyDescent="0.2">
      <c r="A199" s="56"/>
      <c r="B199" s="288" t="s">
        <v>17</v>
      </c>
      <c r="C199" s="218"/>
      <c r="D199" s="416">
        <f t="shared" si="33"/>
        <v>0.85555555555555551</v>
      </c>
      <c r="E199" s="416">
        <f t="shared" si="34"/>
        <v>0.92321116928446767</v>
      </c>
      <c r="F199" s="416">
        <f t="shared" si="35"/>
        <v>0.67583732057416268</v>
      </c>
      <c r="G199" s="416">
        <f t="shared" si="36"/>
        <v>0.77169334456613314</v>
      </c>
      <c r="H199" s="305">
        <f t="shared" si="37"/>
        <v>0.79635258358662619</v>
      </c>
      <c r="I199" s="178"/>
      <c r="J199" s="178"/>
      <c r="K199" s="3"/>
      <c r="L199" s="83"/>
      <c r="M199" s="83"/>
      <c r="N199" s="83"/>
      <c r="O199" s="83"/>
      <c r="P199" s="83"/>
      <c r="Q199" s="28"/>
      <c r="R199" s="28"/>
      <c r="S199" s="28"/>
      <c r="T199" s="28"/>
      <c r="U199" s="41"/>
      <c r="V199" s="25"/>
      <c r="W199" s="425" t="str">
        <f t="shared" si="38"/>
        <v>Portsmouth</v>
      </c>
      <c r="X199" s="418">
        <v>308</v>
      </c>
      <c r="Y199" s="233">
        <v>529</v>
      </c>
      <c r="Z199" s="233">
        <v>565</v>
      </c>
      <c r="AA199" s="233">
        <v>916</v>
      </c>
      <c r="AB199" s="419">
        <v>1310</v>
      </c>
      <c r="AC199" s="32"/>
      <c r="AD199" s="425" t="str">
        <f t="shared" si="39"/>
        <v>Portsmouth</v>
      </c>
      <c r="AE199" s="418">
        <v>360</v>
      </c>
      <c r="AF199" s="233">
        <v>573</v>
      </c>
      <c r="AG199" s="233">
        <v>836</v>
      </c>
      <c r="AH199" s="233">
        <v>1187</v>
      </c>
      <c r="AI199" s="419">
        <v>1645</v>
      </c>
    </row>
    <row r="200" spans="1:35" s="228" customFormat="1" ht="11.25" customHeight="1" x14ac:dyDescent="0.2">
      <c r="A200" s="56"/>
      <c r="B200" s="288" t="s">
        <v>5</v>
      </c>
      <c r="C200" s="218"/>
      <c r="D200" s="416">
        <f t="shared" si="33"/>
        <v>0.63293650793650791</v>
      </c>
      <c r="E200" s="416">
        <f t="shared" si="34"/>
        <v>0.62048192771084343</v>
      </c>
      <c r="F200" s="416">
        <f t="shared" si="35"/>
        <v>0.63372093023255816</v>
      </c>
      <c r="G200" s="416">
        <f t="shared" si="36"/>
        <v>0.69281914893617025</v>
      </c>
      <c r="H200" s="305">
        <f t="shared" si="37"/>
        <v>0.64978292329956588</v>
      </c>
      <c r="I200" s="178"/>
      <c r="J200" s="178"/>
      <c r="K200" s="3"/>
      <c r="L200" s="83"/>
      <c r="M200" s="83"/>
      <c r="N200" s="83"/>
      <c r="O200" s="83"/>
      <c r="P200" s="83"/>
      <c r="Q200" s="28"/>
      <c r="R200" s="28"/>
      <c r="S200" s="28"/>
      <c r="T200" s="28"/>
      <c r="U200" s="41"/>
      <c r="V200" s="25"/>
      <c r="W200" s="425" t="str">
        <f t="shared" si="38"/>
        <v>Reading</v>
      </c>
      <c r="X200" s="418">
        <v>319</v>
      </c>
      <c r="Y200" s="233">
        <v>618</v>
      </c>
      <c r="Z200" s="233">
        <v>654</v>
      </c>
      <c r="AA200" s="233">
        <v>521</v>
      </c>
      <c r="AB200" s="419">
        <v>449</v>
      </c>
      <c r="AC200" s="32"/>
      <c r="AD200" s="425" t="str">
        <f t="shared" si="39"/>
        <v>Reading</v>
      </c>
      <c r="AE200" s="418">
        <v>504</v>
      </c>
      <c r="AF200" s="233">
        <v>996</v>
      </c>
      <c r="AG200" s="233">
        <v>1032</v>
      </c>
      <c r="AH200" s="233">
        <v>752</v>
      </c>
      <c r="AI200" s="419">
        <v>691</v>
      </c>
    </row>
    <row r="201" spans="1:35" s="228" customFormat="1" ht="11.25" customHeight="1" x14ac:dyDescent="0.2">
      <c r="A201" s="56"/>
      <c r="B201" s="288" t="s">
        <v>18</v>
      </c>
      <c r="C201" s="218"/>
      <c r="D201" s="416">
        <f t="shared" si="33"/>
        <v>0.83921568627450982</v>
      </c>
      <c r="E201" s="416">
        <f t="shared" si="34"/>
        <v>0.66901408450704225</v>
      </c>
      <c r="F201" s="416">
        <f t="shared" si="35"/>
        <v>0.56569343065693434</v>
      </c>
      <c r="G201" s="416">
        <f t="shared" si="36"/>
        <v>0.7565415244596132</v>
      </c>
      <c r="H201" s="305">
        <f t="shared" si="37"/>
        <v>0.3464788732394366</v>
      </c>
      <c r="I201" s="178"/>
      <c r="J201" s="178"/>
      <c r="K201" s="3"/>
      <c r="L201" s="83"/>
      <c r="M201" s="83"/>
      <c r="N201" s="83"/>
      <c r="O201" s="83"/>
      <c r="P201" s="83"/>
      <c r="Q201" s="28"/>
      <c r="R201" s="28"/>
      <c r="S201" s="28"/>
      <c r="T201" s="28"/>
      <c r="U201" s="41"/>
      <c r="V201" s="25"/>
      <c r="W201" s="425" t="str">
        <f t="shared" si="38"/>
        <v>Slough</v>
      </c>
      <c r="X201" s="418">
        <v>214</v>
      </c>
      <c r="Y201" s="233">
        <v>285</v>
      </c>
      <c r="Z201" s="233">
        <v>465</v>
      </c>
      <c r="AA201" s="233">
        <v>665</v>
      </c>
      <c r="AB201" s="419">
        <v>369</v>
      </c>
      <c r="AC201" s="32"/>
      <c r="AD201" s="425" t="str">
        <f t="shared" si="39"/>
        <v>Slough</v>
      </c>
      <c r="AE201" s="418">
        <v>255</v>
      </c>
      <c r="AF201" s="233">
        <v>426</v>
      </c>
      <c r="AG201" s="233">
        <v>822</v>
      </c>
      <c r="AH201" s="233">
        <v>879</v>
      </c>
      <c r="AI201" s="419">
        <v>1065</v>
      </c>
    </row>
    <row r="202" spans="1:35" s="228" customFormat="1" ht="11.25" customHeight="1" x14ac:dyDescent="0.2">
      <c r="A202" s="56"/>
      <c r="B202" s="288" t="s">
        <v>19</v>
      </c>
      <c r="C202" s="218"/>
      <c r="D202" s="416">
        <f t="shared" si="33"/>
        <v>0.30054151624548736</v>
      </c>
      <c r="E202" s="416">
        <f t="shared" si="34"/>
        <v>0.6301476301476302</v>
      </c>
      <c r="F202" s="416">
        <f t="shared" si="35"/>
        <v>0.43099999999999999</v>
      </c>
      <c r="G202" s="416">
        <f t="shared" si="36"/>
        <v>0.3814026792750197</v>
      </c>
      <c r="H202" s="305" t="e">
        <f t="shared" si="37"/>
        <v>#N/A</v>
      </c>
      <c r="I202" s="178"/>
      <c r="J202" s="178"/>
      <c r="K202" s="3"/>
      <c r="L202" s="83"/>
      <c r="M202" s="83"/>
      <c r="N202" s="83"/>
      <c r="O202" s="83"/>
      <c r="P202" s="83"/>
      <c r="Q202" s="28"/>
      <c r="R202" s="28"/>
      <c r="S202" s="28"/>
      <c r="T202" s="28"/>
      <c r="U202" s="41"/>
      <c r="V202" s="25"/>
      <c r="W202" s="425" t="str">
        <f t="shared" si="38"/>
        <v>Southampton</v>
      </c>
      <c r="X202" s="418">
        <v>333</v>
      </c>
      <c r="Y202" s="233">
        <v>811</v>
      </c>
      <c r="Z202" s="233">
        <v>431</v>
      </c>
      <c r="AA202" s="233">
        <v>484</v>
      </c>
      <c r="AB202" s="419"/>
      <c r="AC202" s="32"/>
      <c r="AD202" s="425" t="str">
        <f t="shared" si="39"/>
        <v>Southampton</v>
      </c>
      <c r="AE202" s="418">
        <v>1108</v>
      </c>
      <c r="AF202" s="233">
        <v>1287</v>
      </c>
      <c r="AG202" s="233">
        <v>1000</v>
      </c>
      <c r="AH202" s="233">
        <v>1269</v>
      </c>
      <c r="AI202" s="419"/>
    </row>
    <row r="203" spans="1:35" s="228" customFormat="1" ht="11.25" customHeight="1" x14ac:dyDescent="0.2">
      <c r="A203" s="56"/>
      <c r="B203" s="288" t="s">
        <v>10</v>
      </c>
      <c r="C203" s="218"/>
      <c r="D203" s="416">
        <f t="shared" si="33"/>
        <v>0.82172701949860727</v>
      </c>
      <c r="E203" s="416">
        <f t="shared" si="34"/>
        <v>0.7498154981549815</v>
      </c>
      <c r="F203" s="416">
        <f t="shared" si="35"/>
        <v>0.61659712563745939</v>
      </c>
      <c r="G203" s="416">
        <f t="shared" si="36"/>
        <v>0.64663461538461542</v>
      </c>
      <c r="H203" s="305">
        <f t="shared" si="37"/>
        <v>0.69102990033222589</v>
      </c>
      <c r="I203" s="178"/>
      <c r="J203" s="178"/>
      <c r="K203" s="3"/>
      <c r="L203" s="28"/>
      <c r="M203" s="28"/>
      <c r="N203" s="28"/>
      <c r="O203" s="28"/>
      <c r="P203" s="28"/>
      <c r="Q203" s="28"/>
      <c r="R203" s="28"/>
      <c r="S203" s="28"/>
      <c r="T203" s="28"/>
      <c r="U203" s="41"/>
      <c r="V203" s="25"/>
      <c r="W203" s="425" t="str">
        <f t="shared" si="38"/>
        <v>Surrey</v>
      </c>
      <c r="X203" s="418">
        <v>2065</v>
      </c>
      <c r="Y203" s="233">
        <v>2032</v>
      </c>
      <c r="Z203" s="233">
        <v>2660</v>
      </c>
      <c r="AA203" s="233">
        <v>2690</v>
      </c>
      <c r="AB203" s="419">
        <v>3120</v>
      </c>
      <c r="AC203" s="32"/>
      <c r="AD203" s="425" t="str">
        <f t="shared" si="39"/>
        <v>Surrey</v>
      </c>
      <c r="AE203" s="418">
        <v>2513</v>
      </c>
      <c r="AF203" s="233">
        <v>2710</v>
      </c>
      <c r="AG203" s="233">
        <v>4314</v>
      </c>
      <c r="AH203" s="233">
        <v>4160</v>
      </c>
      <c r="AI203" s="430">
        <v>4515</v>
      </c>
    </row>
    <row r="204" spans="1:35" s="228" customFormat="1" ht="11.25" customHeight="1" x14ac:dyDescent="0.2">
      <c r="A204" s="56"/>
      <c r="B204" s="288" t="s">
        <v>20</v>
      </c>
      <c r="C204" s="218"/>
      <c r="D204" s="416">
        <f t="shared" si="33"/>
        <v>0.74873096446700504</v>
      </c>
      <c r="E204" s="416">
        <f t="shared" si="34"/>
        <v>0.84188911704312119</v>
      </c>
      <c r="F204" s="416">
        <f t="shared" si="35"/>
        <v>0.8476394849785408</v>
      </c>
      <c r="G204" s="416">
        <f t="shared" si="36"/>
        <v>0.81663837011884555</v>
      </c>
      <c r="H204" s="305">
        <f t="shared" si="37"/>
        <v>0.80959520239880056</v>
      </c>
      <c r="I204" s="178"/>
      <c r="J204" s="178"/>
      <c r="K204" s="3"/>
      <c r="L204" s="28"/>
      <c r="M204" s="28"/>
      <c r="N204" s="28"/>
      <c r="O204" s="28"/>
      <c r="P204" s="28"/>
      <c r="Q204" s="28"/>
      <c r="R204" s="28"/>
      <c r="S204" s="28"/>
      <c r="T204" s="28"/>
      <c r="U204" s="41"/>
      <c r="V204" s="25"/>
      <c r="W204" s="425" t="str">
        <f t="shared" si="38"/>
        <v>West Berkshire</v>
      </c>
      <c r="X204" s="418">
        <v>295</v>
      </c>
      <c r="Y204" s="233">
        <v>410</v>
      </c>
      <c r="Z204" s="233">
        <v>395</v>
      </c>
      <c r="AA204" s="233">
        <v>481</v>
      </c>
      <c r="AB204" s="419">
        <v>540</v>
      </c>
      <c r="AC204" s="32"/>
      <c r="AD204" s="425" t="str">
        <f t="shared" si="39"/>
        <v>West Berkshire</v>
      </c>
      <c r="AE204" s="418">
        <v>394</v>
      </c>
      <c r="AF204" s="233">
        <v>487</v>
      </c>
      <c r="AG204" s="233">
        <v>466</v>
      </c>
      <c r="AH204" s="233">
        <v>589</v>
      </c>
      <c r="AI204" s="419">
        <v>667</v>
      </c>
    </row>
    <row r="205" spans="1:35" ht="11.25" customHeight="1" x14ac:dyDescent="0.2">
      <c r="A205" s="56"/>
      <c r="B205" s="288" t="s">
        <v>8</v>
      </c>
      <c r="C205" s="218"/>
      <c r="D205" s="416">
        <f t="shared" si="33"/>
        <v>0.60427078600636075</v>
      </c>
      <c r="E205" s="416">
        <f t="shared" si="34"/>
        <v>0.53315343099460288</v>
      </c>
      <c r="F205" s="416">
        <f t="shared" si="35"/>
        <v>0.81073764944732685</v>
      </c>
      <c r="G205" s="416">
        <f t="shared" si="36"/>
        <v>0.94994720168954594</v>
      </c>
      <c r="H205" s="305">
        <f t="shared" si="37"/>
        <v>0.95847581827063999</v>
      </c>
      <c r="I205" s="178"/>
      <c r="J205" s="178"/>
      <c r="K205" s="3"/>
      <c r="L205" s="28"/>
      <c r="M205" s="28"/>
      <c r="N205" s="28"/>
      <c r="O205" s="28"/>
      <c r="P205" s="28"/>
      <c r="Q205" s="28"/>
      <c r="R205" s="28"/>
      <c r="S205" s="28"/>
      <c r="T205" s="28"/>
      <c r="U205" s="41"/>
      <c r="W205" s="425" t="str">
        <f t="shared" si="38"/>
        <v>West Sussex</v>
      </c>
      <c r="X205" s="418">
        <v>1330</v>
      </c>
      <c r="Y205" s="233">
        <v>1383</v>
      </c>
      <c r="Z205" s="233">
        <v>3594</v>
      </c>
      <c r="AA205" s="233">
        <v>4498</v>
      </c>
      <c r="AB205" s="419">
        <v>1962</v>
      </c>
      <c r="AD205" s="425" t="str">
        <f t="shared" si="39"/>
        <v>West Sussex</v>
      </c>
      <c r="AE205" s="418">
        <v>2201</v>
      </c>
      <c r="AF205" s="233">
        <v>2594</v>
      </c>
      <c r="AG205" s="233">
        <v>4433</v>
      </c>
      <c r="AH205" s="233">
        <v>4735</v>
      </c>
      <c r="AI205" s="419">
        <v>2047</v>
      </c>
    </row>
    <row r="206" spans="1:35" ht="11.25" customHeight="1" x14ac:dyDescent="0.2">
      <c r="A206" s="56"/>
      <c r="B206" s="288" t="s">
        <v>83</v>
      </c>
      <c r="C206" s="218"/>
      <c r="D206" s="416">
        <f t="shared" si="33"/>
        <v>0.8</v>
      </c>
      <c r="E206" s="416">
        <f t="shared" si="34"/>
        <v>0.80442804428044279</v>
      </c>
      <c r="F206" s="416">
        <f t="shared" si="35"/>
        <v>0.82369942196531787</v>
      </c>
      <c r="G206" s="416">
        <f t="shared" si="36"/>
        <v>0.6096866096866097</v>
      </c>
      <c r="H206" s="305">
        <f t="shared" si="37"/>
        <v>0.60989010989010994</v>
      </c>
      <c r="I206" s="178"/>
      <c r="J206" s="178"/>
      <c r="K206" s="3"/>
      <c r="L206" s="28"/>
      <c r="M206" s="28"/>
      <c r="N206" s="28"/>
      <c r="O206" s="28"/>
      <c r="P206" s="28"/>
      <c r="Q206" s="28"/>
      <c r="R206" s="28"/>
      <c r="S206" s="28"/>
      <c r="T206" s="28"/>
      <c r="U206" s="41"/>
      <c r="W206" s="425" t="str">
        <f t="shared" si="38"/>
        <v>Windsor &amp; Maidenhead</v>
      </c>
      <c r="X206" s="418">
        <v>304</v>
      </c>
      <c r="Y206" s="233">
        <v>218</v>
      </c>
      <c r="Z206" s="233">
        <v>285</v>
      </c>
      <c r="AA206" s="233">
        <v>214</v>
      </c>
      <c r="AB206" s="419">
        <v>222</v>
      </c>
      <c r="AD206" s="425" t="str">
        <f t="shared" si="39"/>
        <v>Windsor &amp; Maidenhead</v>
      </c>
      <c r="AE206" s="418">
        <v>380</v>
      </c>
      <c r="AF206" s="233">
        <v>271</v>
      </c>
      <c r="AG206" s="233">
        <v>346</v>
      </c>
      <c r="AH206" s="233">
        <v>351</v>
      </c>
      <c r="AI206" s="419">
        <v>364</v>
      </c>
    </row>
    <row r="207" spans="1:35" ht="11.25" customHeight="1" x14ac:dyDescent="0.2">
      <c r="A207" s="56"/>
      <c r="B207" s="288" t="s">
        <v>21</v>
      </c>
      <c r="C207" s="218"/>
      <c r="D207" s="416">
        <f t="shared" si="33"/>
        <v>0.75429975429975427</v>
      </c>
      <c r="E207" s="416">
        <f t="shared" si="34"/>
        <v>0.83750000000000002</v>
      </c>
      <c r="F207" s="416">
        <f t="shared" si="35"/>
        <v>0.85102739726027399</v>
      </c>
      <c r="G207" s="416">
        <f t="shared" si="36"/>
        <v>0.90604026845637586</v>
      </c>
      <c r="H207" s="305">
        <f t="shared" si="37"/>
        <v>0.94017094017094016</v>
      </c>
      <c r="I207" s="178"/>
      <c r="J207" s="178"/>
      <c r="K207" s="3"/>
      <c r="L207" s="28"/>
      <c r="M207" s="28"/>
      <c r="N207" s="28"/>
      <c r="O207" s="28"/>
      <c r="P207" s="28"/>
      <c r="Q207" s="28"/>
      <c r="R207" s="28"/>
      <c r="S207" s="28"/>
      <c r="T207" s="28"/>
      <c r="U207" s="41"/>
      <c r="W207" s="425" t="str">
        <f t="shared" si="38"/>
        <v>Wokingham</v>
      </c>
      <c r="X207" s="418">
        <v>307</v>
      </c>
      <c r="Y207" s="233">
        <v>335</v>
      </c>
      <c r="Z207" s="233">
        <v>497</v>
      </c>
      <c r="AA207" s="233">
        <v>405</v>
      </c>
      <c r="AB207" s="419">
        <v>220</v>
      </c>
      <c r="AD207" s="425" t="str">
        <f t="shared" si="39"/>
        <v>Wokingham</v>
      </c>
      <c r="AE207" s="418">
        <v>407</v>
      </c>
      <c r="AF207" s="233">
        <v>400</v>
      </c>
      <c r="AG207" s="233">
        <v>584</v>
      </c>
      <c r="AH207" s="233">
        <v>447</v>
      </c>
      <c r="AI207" s="419">
        <v>234</v>
      </c>
    </row>
    <row r="208" spans="1:35" ht="11.25" customHeight="1" x14ac:dyDescent="0.2">
      <c r="A208" s="56"/>
      <c r="B208" s="289" t="s">
        <v>119</v>
      </c>
      <c r="C208" s="248"/>
      <c r="D208" s="307">
        <f t="shared" si="33"/>
        <v>0.72425430995165552</v>
      </c>
      <c r="E208" s="307">
        <f t="shared" si="34"/>
        <v>0.70322580645161292</v>
      </c>
      <c r="F208" s="307">
        <f t="shared" si="35"/>
        <v>0.70879888268156421</v>
      </c>
      <c r="G208" s="307">
        <f t="shared" si="36"/>
        <v>0.74787259907610015</v>
      </c>
      <c r="H208" s="308">
        <f t="shared" si="37"/>
        <v>0.70472171121451499</v>
      </c>
      <c r="I208" s="178"/>
      <c r="J208" s="178"/>
      <c r="K208" s="3"/>
      <c r="L208" s="28"/>
      <c r="M208" s="28"/>
      <c r="N208" s="28"/>
      <c r="O208" s="28"/>
      <c r="P208" s="28"/>
      <c r="Q208" s="28"/>
      <c r="R208" s="28"/>
      <c r="S208" s="28"/>
      <c r="T208" s="28"/>
      <c r="U208" s="41"/>
      <c r="W208" s="425" t="str">
        <f t="shared" si="38"/>
        <v>South East</v>
      </c>
      <c r="X208" s="418">
        <f>SUM(X188:X191,X193:X207)</f>
        <v>15880</v>
      </c>
      <c r="Y208" s="233">
        <v>21800</v>
      </c>
      <c r="Z208" s="233">
        <v>30450</v>
      </c>
      <c r="AA208" s="233">
        <v>30760</v>
      </c>
      <c r="AB208" s="233">
        <f>SUM(AB188:AB191,AB193:AB207)</f>
        <v>19537</v>
      </c>
      <c r="AD208" s="425" t="str">
        <f t="shared" si="39"/>
        <v>South East</v>
      </c>
      <c r="AE208" s="418">
        <f>SUM(AE188:AE191,AE193:AE207)</f>
        <v>21926</v>
      </c>
      <c r="AF208" s="233">
        <v>31000</v>
      </c>
      <c r="AG208" s="233">
        <v>42960</v>
      </c>
      <c r="AH208" s="233">
        <v>41130</v>
      </c>
      <c r="AI208" s="419">
        <f>SUM(AI188:AI191,AI193:AI207)</f>
        <v>27723</v>
      </c>
    </row>
    <row r="209" spans="1:35" ht="11.25" customHeight="1" x14ac:dyDescent="0.2">
      <c r="A209" s="40"/>
      <c r="B209" s="290" t="s">
        <v>101</v>
      </c>
      <c r="C209" s="248"/>
      <c r="D209" s="309">
        <f t="shared" si="33"/>
        <v>0.72436123037939049</v>
      </c>
      <c r="E209" s="310">
        <f t="shared" si="34"/>
        <v>0.750269687162891</v>
      </c>
      <c r="F209" s="310">
        <f t="shared" si="35"/>
        <v>0.75501880636244167</v>
      </c>
      <c r="G209" s="310">
        <f t="shared" si="36"/>
        <v>0.76658645582674456</v>
      </c>
      <c r="H209" s="311">
        <f t="shared" si="37"/>
        <v>0.72843413033286453</v>
      </c>
      <c r="I209" s="178"/>
      <c r="J209" s="178"/>
      <c r="K209" s="3"/>
      <c r="L209" s="28"/>
      <c r="M209" s="28"/>
      <c r="N209" s="28"/>
      <c r="O209" s="28"/>
      <c r="P209" s="28"/>
      <c r="Q209" s="28"/>
      <c r="R209" s="28"/>
      <c r="S209" s="28"/>
      <c r="T209" s="28"/>
      <c r="U209" s="41"/>
      <c r="W209" s="425" t="str">
        <f t="shared" si="38"/>
        <v>England</v>
      </c>
      <c r="X209" s="418">
        <v>102910</v>
      </c>
      <c r="Y209" s="233">
        <v>139100</v>
      </c>
      <c r="Z209" s="233">
        <v>166610</v>
      </c>
      <c r="AA209" s="233">
        <v>178400</v>
      </c>
      <c r="AB209" s="419">
        <v>124300</v>
      </c>
      <c r="AD209" s="425" t="str">
        <f t="shared" si="39"/>
        <v>England</v>
      </c>
      <c r="AE209" s="418">
        <v>142070</v>
      </c>
      <c r="AF209" s="233">
        <v>185400</v>
      </c>
      <c r="AG209" s="233">
        <v>220670</v>
      </c>
      <c r="AH209" s="233">
        <v>232720</v>
      </c>
      <c r="AI209" s="419">
        <v>170640</v>
      </c>
    </row>
    <row r="210" spans="1:35" ht="11.25" customHeight="1" x14ac:dyDescent="0.2">
      <c r="A210" s="40"/>
      <c r="B210" s="10"/>
      <c r="C210" s="10"/>
      <c r="I210" s="28"/>
      <c r="J210" s="28"/>
      <c r="K210" s="3"/>
      <c r="L210" s="28"/>
      <c r="M210" s="28"/>
      <c r="N210" s="28"/>
      <c r="O210" s="28"/>
      <c r="P210" s="28"/>
      <c r="Q210" s="28"/>
      <c r="R210" s="28"/>
      <c r="S210" s="28"/>
      <c r="T210" s="28"/>
      <c r="U210" s="41"/>
      <c r="AD210" s="25"/>
      <c r="AE210" s="28"/>
      <c r="AF210" s="27"/>
      <c r="AG210" s="27"/>
      <c r="AH210" s="27"/>
    </row>
    <row r="211" spans="1:35" ht="11.25" customHeight="1" x14ac:dyDescent="0.2">
      <c r="A211" s="40"/>
      <c r="B211" s="756"/>
      <c r="C211" s="728"/>
      <c r="D211" s="728"/>
      <c r="E211" s="728"/>
      <c r="F211" s="728"/>
      <c r="G211" s="728"/>
      <c r="H211" s="728"/>
      <c r="I211" s="28"/>
      <c r="J211" s="28"/>
      <c r="K211" s="3"/>
      <c r="L211" s="28"/>
      <c r="M211" s="28"/>
      <c r="N211" s="28"/>
      <c r="O211" s="28"/>
      <c r="P211" s="28"/>
      <c r="Q211" s="28"/>
      <c r="R211" s="28"/>
      <c r="S211" s="28"/>
      <c r="T211" s="28"/>
      <c r="U211" s="41"/>
      <c r="AD211" s="25"/>
      <c r="AE211" s="28"/>
      <c r="AF211" s="27"/>
      <c r="AG211" s="27"/>
      <c r="AH211" s="27"/>
    </row>
    <row r="212" spans="1:35" ht="11.25" customHeight="1" x14ac:dyDescent="0.2">
      <c r="A212" s="40"/>
      <c r="B212" s="728"/>
      <c r="C212" s="728"/>
      <c r="D212" s="728"/>
      <c r="E212" s="728"/>
      <c r="F212" s="728"/>
      <c r="G212" s="728"/>
      <c r="H212" s="728"/>
      <c r="I212" s="28"/>
      <c r="J212" s="28"/>
      <c r="K212" s="3"/>
      <c r="L212" s="28"/>
      <c r="M212" s="28"/>
      <c r="N212" s="28"/>
      <c r="O212" s="28"/>
      <c r="P212" s="28"/>
      <c r="Q212" s="28"/>
      <c r="R212" s="28"/>
      <c r="S212" s="28"/>
      <c r="T212" s="28"/>
      <c r="U212" s="41"/>
      <c r="W212" s="27"/>
      <c r="X212" s="27"/>
      <c r="Y212" s="27"/>
      <c r="Z212" s="27"/>
      <c r="AA212" s="27"/>
      <c r="AD212" s="25"/>
      <c r="AE212" s="28"/>
      <c r="AF212" s="27"/>
      <c r="AG212" s="27"/>
      <c r="AH212" s="27"/>
    </row>
    <row r="213" spans="1:35" ht="11.25" customHeight="1" x14ac:dyDescent="0.2">
      <c r="A213" s="40"/>
      <c r="B213" s="728"/>
      <c r="C213" s="728"/>
      <c r="D213" s="728"/>
      <c r="E213" s="728"/>
      <c r="F213" s="728"/>
      <c r="G213" s="728"/>
      <c r="H213" s="728"/>
      <c r="I213" s="28"/>
      <c r="J213" s="28"/>
      <c r="K213" s="3"/>
      <c r="L213" s="28"/>
      <c r="M213" s="28"/>
      <c r="N213" s="28"/>
      <c r="O213" s="28"/>
      <c r="P213" s="28"/>
      <c r="Q213" s="28"/>
      <c r="R213" s="28"/>
      <c r="S213" s="28"/>
      <c r="T213" s="28"/>
      <c r="U213" s="41"/>
      <c r="W213" s="27"/>
      <c r="X213" s="27"/>
      <c r="Y213" s="27"/>
      <c r="Z213" s="27"/>
      <c r="AA213" s="27"/>
      <c r="AD213" s="25"/>
      <c r="AE213" s="28"/>
      <c r="AF213" s="27"/>
      <c r="AG213" s="27"/>
      <c r="AH213" s="27"/>
    </row>
    <row r="214" spans="1:35" ht="11.25" customHeight="1" x14ac:dyDescent="0.2">
      <c r="A214" s="40"/>
      <c r="B214" s="728"/>
      <c r="C214" s="728"/>
      <c r="D214" s="728"/>
      <c r="E214" s="728"/>
      <c r="F214" s="728"/>
      <c r="G214" s="728"/>
      <c r="H214" s="728"/>
      <c r="I214" s="28"/>
      <c r="J214" s="28"/>
      <c r="K214" s="3"/>
      <c r="L214" s="28"/>
      <c r="M214" s="28"/>
      <c r="N214" s="28"/>
      <c r="O214" s="28"/>
      <c r="P214" s="28"/>
      <c r="Q214" s="28"/>
      <c r="R214" s="28"/>
      <c r="S214" s="28"/>
      <c r="T214" s="28"/>
      <c r="U214" s="41"/>
      <c r="AD214" s="25"/>
      <c r="AE214" s="28"/>
      <c r="AF214" s="27"/>
      <c r="AG214" s="27"/>
      <c r="AH214" s="27"/>
    </row>
    <row r="215" spans="1:35" ht="11.25" customHeight="1" x14ac:dyDescent="0.2">
      <c r="A215" s="40"/>
      <c r="B215" s="728"/>
      <c r="C215" s="728"/>
      <c r="D215" s="728"/>
      <c r="E215" s="728"/>
      <c r="F215" s="728"/>
      <c r="G215" s="728"/>
      <c r="H215" s="728"/>
      <c r="I215" s="28"/>
      <c r="J215" s="28"/>
      <c r="K215" s="3"/>
      <c r="L215" s="28"/>
      <c r="M215" s="28"/>
      <c r="N215" s="28"/>
      <c r="O215" s="28"/>
      <c r="P215" s="28"/>
      <c r="Q215" s="28"/>
      <c r="R215" s="28"/>
      <c r="S215" s="28"/>
      <c r="T215" s="28"/>
      <c r="U215" s="41"/>
      <c r="W215" s="27"/>
      <c r="X215" s="27"/>
      <c r="Y215" s="27"/>
      <c r="Z215" s="27"/>
      <c r="AA215" s="27"/>
      <c r="AD215" s="25"/>
      <c r="AE215" s="28"/>
      <c r="AF215" s="27"/>
      <c r="AG215" s="27"/>
      <c r="AH215" s="27"/>
    </row>
    <row r="216" spans="1:35" ht="11.25" customHeight="1" x14ac:dyDescent="0.2">
      <c r="A216" s="40"/>
      <c r="B216" s="728"/>
      <c r="C216" s="728"/>
      <c r="D216" s="728"/>
      <c r="E216" s="728"/>
      <c r="F216" s="728"/>
      <c r="G216" s="728"/>
      <c r="H216" s="728"/>
      <c r="I216" s="31"/>
      <c r="J216" s="31"/>
      <c r="K216" s="3"/>
      <c r="L216" s="83"/>
      <c r="M216" s="83"/>
      <c r="N216" s="83"/>
      <c r="O216" s="83"/>
      <c r="P216" s="83"/>
      <c r="Q216" s="28"/>
      <c r="R216" s="28"/>
      <c r="S216" s="28"/>
      <c r="T216" s="28"/>
      <c r="U216" s="41"/>
      <c r="W216" s="27"/>
      <c r="X216" s="27"/>
      <c r="Y216" s="27"/>
      <c r="Z216" s="27"/>
      <c r="AA216" s="27"/>
      <c r="AD216" s="25"/>
      <c r="AE216" s="28"/>
      <c r="AF216" s="27"/>
      <c r="AG216" s="27"/>
      <c r="AH216" s="27"/>
    </row>
    <row r="217" spans="1:35" ht="11.25" customHeight="1" x14ac:dyDescent="0.2">
      <c r="A217" s="40"/>
      <c r="B217" s="10"/>
      <c r="C217" s="10"/>
      <c r="D217" s="31"/>
      <c r="E217" s="31"/>
      <c r="F217" s="31"/>
      <c r="G217" s="31"/>
      <c r="H217" s="31"/>
      <c r="I217" s="31"/>
      <c r="J217" s="31"/>
      <c r="K217" s="3"/>
      <c r="L217" s="83"/>
      <c r="M217" s="83"/>
      <c r="N217" s="83"/>
      <c r="O217" s="83"/>
      <c r="P217" s="83"/>
      <c r="Q217" s="28"/>
      <c r="R217" s="28"/>
      <c r="S217" s="28"/>
      <c r="T217" s="28"/>
      <c r="U217" s="41"/>
      <c r="X217" s="229"/>
    </row>
    <row r="218" spans="1:35" ht="11.25" customHeight="1" x14ac:dyDescent="0.2">
      <c r="A218" s="40"/>
      <c r="B218" s="10"/>
      <c r="C218" s="10"/>
      <c r="D218" s="31"/>
      <c r="E218" s="31"/>
      <c r="F218" s="31"/>
      <c r="G218" s="31"/>
      <c r="H218" s="31"/>
      <c r="I218" s="31"/>
      <c r="J218" s="31"/>
      <c r="K218" s="3"/>
      <c r="L218" s="34"/>
      <c r="M218" s="34"/>
      <c r="N218" s="34"/>
      <c r="O218" s="34"/>
      <c r="P218" s="34"/>
      <c r="Q218" s="34"/>
      <c r="R218" s="34"/>
      <c r="S218" s="35"/>
      <c r="T218" s="35"/>
      <c r="U218" s="41"/>
      <c r="X218" s="229"/>
    </row>
    <row r="219" spans="1:35" ht="16.5" customHeight="1" x14ac:dyDescent="0.2">
      <c r="A219" s="713"/>
      <c r="B219" s="617"/>
      <c r="C219" s="617"/>
      <c r="D219" s="617"/>
      <c r="E219" s="617"/>
      <c r="F219" s="617"/>
      <c r="G219" s="617"/>
      <c r="H219" s="617"/>
      <c r="I219" s="617"/>
      <c r="J219" s="617"/>
      <c r="K219" s="617"/>
      <c r="L219" s="617"/>
      <c r="M219" s="617"/>
      <c r="N219" s="617"/>
      <c r="O219" s="617"/>
      <c r="P219" s="617"/>
      <c r="Q219" s="617"/>
      <c r="R219" s="617"/>
      <c r="S219" s="617"/>
      <c r="T219" s="617"/>
      <c r="U219" s="689"/>
      <c r="W219" s="232">
        <f>D187</f>
        <v>2010</v>
      </c>
      <c r="X219" s="232">
        <f>E187</f>
        <v>2011</v>
      </c>
      <c r="Y219" s="232">
        <f>F187</f>
        <v>2012</v>
      </c>
      <c r="Z219" s="232">
        <f>G187</f>
        <v>2013</v>
      </c>
      <c r="AA219" s="232">
        <f>H187</f>
        <v>2014</v>
      </c>
    </row>
    <row r="220" spans="1:35" ht="11.25" customHeight="1" thickBot="1" x14ac:dyDescent="0.25">
      <c r="A220" s="44"/>
      <c r="B220" s="45"/>
      <c r="C220" s="45"/>
      <c r="D220" s="45"/>
      <c r="E220" s="45"/>
      <c r="F220" s="45"/>
      <c r="G220" s="45"/>
      <c r="H220" s="45"/>
      <c r="I220" s="45"/>
      <c r="J220" s="45"/>
      <c r="K220" s="46"/>
      <c r="L220" s="45"/>
      <c r="M220" s="45"/>
      <c r="N220" s="45"/>
      <c r="O220" s="45"/>
      <c r="P220" s="45"/>
      <c r="Q220" s="45"/>
      <c r="R220" s="45"/>
      <c r="S220" s="45"/>
      <c r="T220" s="45"/>
      <c r="U220" s="47"/>
      <c r="W220" s="303" t="e">
        <f ca="1">IF(OFFSET(D187,$W$5,0)=0,NA(),OFFSET(D187,$W$5,0))</f>
        <v>#N/A</v>
      </c>
      <c r="X220" s="303" t="e">
        <f ca="1">IF(OFFSET(E187,$W$5,0)=0,NA(),OFFSET(E187,$W$5,0))</f>
        <v>#N/A</v>
      </c>
      <c r="Y220" s="303" t="e">
        <f ca="1">IF(OFFSET(F187,$W$5,0)=0,NA(),OFFSET(F187,$W$5,0))</f>
        <v>#N/A</v>
      </c>
      <c r="Z220" s="303" t="e">
        <f ca="1">IF(OFFSET(G187,$W$5,0)=0,NA(),OFFSET(G187,$W$5,0))</f>
        <v>#N/A</v>
      </c>
      <c r="AA220" s="303" t="e">
        <f ca="1">IF(OFFSET(H187,$W$5,0)=0,NA(),OFFSET(H187,$W$5,0))</f>
        <v>#N/A</v>
      </c>
    </row>
    <row r="221" spans="1:35" ht="15" customHeight="1" x14ac:dyDescent="0.2">
      <c r="L221" s="28"/>
      <c r="M221" s="28"/>
      <c r="N221" s="28"/>
      <c r="O221" s="28"/>
      <c r="P221" s="28"/>
      <c r="Q221" s="28"/>
      <c r="R221" s="28"/>
      <c r="S221" s="28"/>
      <c r="T221" s="28"/>
      <c r="X221" s="229"/>
    </row>
    <row r="222" spans="1:35" ht="18.75" thickBot="1" x14ac:dyDescent="0.3">
      <c r="A222" s="48" t="s">
        <v>1</v>
      </c>
      <c r="B222" s="49"/>
      <c r="C222" s="49"/>
      <c r="D222" s="49"/>
      <c r="E222" s="49"/>
      <c r="F222" s="49"/>
      <c r="G222" s="49"/>
      <c r="H222" s="49"/>
      <c r="I222" s="49"/>
      <c r="J222" s="49"/>
      <c r="K222" s="50"/>
      <c r="L222" s="49"/>
      <c r="M222" s="49"/>
      <c r="N222" s="49"/>
      <c r="O222" s="49"/>
      <c r="P222" s="49"/>
      <c r="Q222" s="49"/>
      <c r="R222" s="49"/>
      <c r="S222" s="49"/>
      <c r="T222" s="49"/>
      <c r="U222" s="28"/>
      <c r="X222" s="229"/>
    </row>
    <row r="223" spans="1:35" ht="11.25" customHeight="1" x14ac:dyDescent="0.2">
      <c r="Q223" s="28"/>
      <c r="R223" s="28"/>
      <c r="S223" s="28"/>
      <c r="T223" s="28"/>
      <c r="X223" s="229"/>
    </row>
    <row r="224" spans="1:35" ht="21" customHeight="1" thickBot="1" x14ac:dyDescent="0.25">
      <c r="X224" s="229"/>
    </row>
    <row r="225" spans="1:34" ht="15" customHeight="1" x14ac:dyDescent="0.2">
      <c r="A225" s="36"/>
      <c r="B225" s="37"/>
      <c r="C225" s="37"/>
      <c r="D225" s="37"/>
      <c r="E225" s="37"/>
      <c r="F225" s="37"/>
      <c r="G225" s="37"/>
      <c r="H225" s="37"/>
      <c r="I225" s="37"/>
      <c r="J225" s="37"/>
      <c r="K225" s="38"/>
      <c r="L225" s="37"/>
      <c r="M225" s="37"/>
      <c r="N225" s="37"/>
      <c r="O225" s="37"/>
      <c r="P225" s="37"/>
      <c r="Q225" s="37"/>
      <c r="R225" s="37"/>
      <c r="S225" s="37"/>
      <c r="T225" s="37"/>
      <c r="U225" s="39"/>
      <c r="X225" s="229"/>
    </row>
    <row r="226" spans="1:34" ht="7.5" customHeight="1" x14ac:dyDescent="0.2">
      <c r="A226" s="40"/>
      <c r="B226" s="28"/>
      <c r="C226" s="28"/>
      <c r="D226" s="28"/>
      <c r="E226" s="28"/>
      <c r="F226" s="28"/>
      <c r="G226" s="28"/>
      <c r="H226" s="28"/>
      <c r="I226" s="28"/>
      <c r="J226" s="28"/>
      <c r="K226" s="3"/>
      <c r="L226" s="8"/>
      <c r="M226" s="8"/>
      <c r="N226" s="8"/>
      <c r="O226" s="8"/>
      <c r="P226" s="8"/>
      <c r="Q226" s="83"/>
      <c r="R226" s="83"/>
      <c r="S226" s="83"/>
      <c r="T226" s="83"/>
      <c r="U226" s="41"/>
      <c r="X226" s="229"/>
    </row>
    <row r="227" spans="1:34" s="30" customFormat="1" ht="11.25" customHeight="1" x14ac:dyDescent="0.2">
      <c r="A227" s="42"/>
      <c r="B227" s="724" t="s">
        <v>215</v>
      </c>
      <c r="C227" s="724"/>
      <c r="D227" s="725"/>
      <c r="E227" s="725"/>
      <c r="F227" s="725"/>
      <c r="G227" s="725"/>
      <c r="H227" s="725"/>
      <c r="I227" s="414"/>
      <c r="J227" s="414"/>
      <c r="K227" s="397"/>
      <c r="L227" s="28"/>
      <c r="M227" s="28"/>
      <c r="N227" s="28"/>
      <c r="O227" s="28"/>
      <c r="P227" s="28"/>
      <c r="Q227" s="28"/>
      <c r="R227" s="28"/>
      <c r="S227" s="28"/>
      <c r="T227" s="28"/>
      <c r="U227" s="43"/>
      <c r="V227" s="26"/>
      <c r="W227" s="228"/>
      <c r="X227" s="229"/>
      <c r="Y227" s="228"/>
      <c r="Z227" s="228"/>
      <c r="AA227" s="228"/>
      <c r="AB227" s="32"/>
      <c r="AC227" s="32"/>
      <c r="AD227" s="32"/>
      <c r="AE227" s="32"/>
      <c r="AF227" s="32"/>
      <c r="AG227" s="26"/>
      <c r="AH227" s="83"/>
    </row>
    <row r="228" spans="1:34" ht="21" customHeight="1" x14ac:dyDescent="0.2">
      <c r="A228" s="40"/>
      <c r="B228" s="725"/>
      <c r="C228" s="725"/>
      <c r="D228" s="725"/>
      <c r="E228" s="725"/>
      <c r="F228" s="725"/>
      <c r="G228" s="725"/>
      <c r="H228" s="725"/>
      <c r="I228" s="414"/>
      <c r="J228" s="414"/>
      <c r="K228" s="3"/>
      <c r="L228" s="83"/>
      <c r="M228" s="83"/>
      <c r="N228" s="83"/>
      <c r="O228" s="83"/>
      <c r="P228" s="83"/>
      <c r="Q228" s="28"/>
      <c r="R228" s="28"/>
      <c r="S228" s="28"/>
      <c r="T228" s="28"/>
      <c r="U228" s="41"/>
      <c r="X228" s="229"/>
    </row>
    <row r="229" spans="1:34" ht="11.25" customHeight="1" x14ac:dyDescent="0.2">
      <c r="A229" s="40"/>
      <c r="B229" s="617"/>
      <c r="C229" s="617"/>
      <c r="D229" s="617"/>
      <c r="E229" s="617"/>
      <c r="F229" s="617"/>
      <c r="G229" s="617"/>
      <c r="H229" s="617"/>
      <c r="I229" s="178"/>
      <c r="J229" s="178"/>
      <c r="K229" s="3"/>
      <c r="L229" s="83"/>
      <c r="M229" s="83"/>
      <c r="N229" s="83"/>
      <c r="O229" s="83"/>
      <c r="P229" s="83"/>
      <c r="Q229" s="28"/>
      <c r="R229" s="28"/>
      <c r="S229" s="28"/>
      <c r="T229" s="28"/>
      <c r="U229" s="41"/>
      <c r="W229" s="417" t="str">
        <f>B227</f>
        <v>Percentage of Continuous Assessments completed during the year, which were completed in each time band (2013-14)</v>
      </c>
      <c r="X229" s="229"/>
    </row>
    <row r="230" spans="1:34" ht="11.25" customHeight="1" x14ac:dyDescent="0.2">
      <c r="A230" s="40"/>
      <c r="B230" s="190"/>
      <c r="C230" s="190"/>
      <c r="D230" s="752" t="s">
        <v>208</v>
      </c>
      <c r="E230" s="752" t="s">
        <v>242</v>
      </c>
      <c r="F230" s="752" t="s">
        <v>243</v>
      </c>
      <c r="G230" s="752" t="s">
        <v>244</v>
      </c>
      <c r="H230" s="754" t="s">
        <v>207</v>
      </c>
      <c r="I230" s="190"/>
      <c r="J230" s="190"/>
      <c r="K230" s="397"/>
      <c r="L230" s="83"/>
      <c r="M230" s="83"/>
      <c r="N230" s="83"/>
      <c r="O230" s="83"/>
      <c r="P230" s="83"/>
      <c r="Q230" s="83"/>
      <c r="R230" s="83"/>
      <c r="S230" s="83"/>
      <c r="T230" s="83"/>
      <c r="U230" s="41"/>
      <c r="X230" s="229"/>
    </row>
    <row r="231" spans="1:34" ht="11.25" customHeight="1" x14ac:dyDescent="0.2">
      <c r="A231" s="56"/>
      <c r="B231" s="190"/>
      <c r="C231" s="190"/>
      <c r="D231" s="753"/>
      <c r="E231" s="753"/>
      <c r="F231" s="753"/>
      <c r="G231" s="753"/>
      <c r="H231" s="755"/>
      <c r="I231" s="190"/>
      <c r="J231" s="190"/>
      <c r="K231" s="397"/>
      <c r="L231" s="83"/>
      <c r="M231" s="83"/>
      <c r="N231" s="83"/>
      <c r="O231" s="83"/>
      <c r="P231" s="83"/>
      <c r="Q231" s="83"/>
      <c r="R231" s="83"/>
      <c r="S231" s="83"/>
      <c r="T231" s="83"/>
      <c r="U231" s="41"/>
      <c r="W231" s="233"/>
      <c r="X231" s="418" t="str">
        <f>D230</f>
        <v>Within 10 Days</v>
      </c>
      <c r="Y231" s="418" t="str">
        <f>E230</f>
        <v>11-20 Days</v>
      </c>
      <c r="Z231" s="418" t="str">
        <f>F230</f>
        <v>21-30 Days</v>
      </c>
      <c r="AA231" s="418" t="str">
        <f>G230</f>
        <v>31-45 Days</v>
      </c>
      <c r="AB231" s="418" t="str">
        <f>H230</f>
        <v>Over 45 Days</v>
      </c>
      <c r="AC231" s="410" t="s">
        <v>144</v>
      </c>
    </row>
    <row r="232" spans="1:34" ht="11.25" customHeight="1" x14ac:dyDescent="0.2">
      <c r="A232" s="56"/>
      <c r="B232" s="288" t="s">
        <v>2</v>
      </c>
      <c r="C232" s="218"/>
      <c r="D232" s="416">
        <f>IF(SUM($X232:$AB232)&gt;0,X232/SUM($X232:$AB232),NA())</f>
        <v>0.50544135429262393</v>
      </c>
      <c r="E232" s="416" t="s">
        <v>241</v>
      </c>
      <c r="F232" s="416">
        <f t="shared" ref="F232:H232" si="40">IF(SUM($X232:$AB232)&gt;0,Z232/SUM($X232:$AB232),NA())</f>
        <v>0.13663845223700122</v>
      </c>
      <c r="G232" s="416">
        <f t="shared" si="40"/>
        <v>8.7061668681983076E-2</v>
      </c>
      <c r="H232" s="305">
        <f t="shared" si="40"/>
        <v>1.0882708585247884E-2</v>
      </c>
      <c r="I232" s="178"/>
      <c r="J232" s="178"/>
      <c r="K232" s="3"/>
      <c r="L232" s="83"/>
      <c r="M232" s="83"/>
      <c r="N232" s="83"/>
      <c r="O232" s="83"/>
      <c r="P232" s="83"/>
      <c r="Q232" s="28"/>
      <c r="R232" s="28"/>
      <c r="S232" s="28"/>
      <c r="T232" s="28"/>
      <c r="U232" s="41"/>
      <c r="W232" s="233" t="str">
        <f>B232</f>
        <v>Bracknell Forest</v>
      </c>
      <c r="X232" s="418">
        <v>418</v>
      </c>
      <c r="Y232" s="233">
        <v>215</v>
      </c>
      <c r="Z232" s="233">
        <v>113</v>
      </c>
      <c r="AA232" s="233">
        <v>72</v>
      </c>
      <c r="AB232" s="233">
        <v>9</v>
      </c>
      <c r="AC232" s="410">
        <f>SUM(X232:AB232)</f>
        <v>827</v>
      </c>
    </row>
    <row r="233" spans="1:34" s="228" customFormat="1" ht="11.25" customHeight="1" x14ac:dyDescent="0.2">
      <c r="A233" s="56"/>
      <c r="B233" s="288" t="s">
        <v>84</v>
      </c>
      <c r="C233" s="218"/>
      <c r="D233" s="416">
        <f t="shared" ref="D233:D234" si="41">IF(SUM($X233:$AB233)&gt;0,X233/SUM($X233:$AB233),NA())</f>
        <v>0.1658868566567418</v>
      </c>
      <c r="E233" s="416">
        <f t="shared" ref="E233:E234" si="42">IF(SUM($X233:$AB233)&gt;0,Y233/SUM($X233:$AB233),NA())</f>
        <v>0.1786473840918758</v>
      </c>
      <c r="F233" s="416">
        <f t="shared" ref="F233:F234" si="43">IF(SUM($X233:$AB233)&gt;0,Z233/SUM($X233:$AB233),NA())</f>
        <v>0.16120799659719268</v>
      </c>
      <c r="G233" s="416">
        <f t="shared" ref="G233:G234" si="44">IF(SUM($X233:$AB233)&gt;0,AA233/SUM($X233:$AB233),NA())</f>
        <v>0.31986388770735857</v>
      </c>
      <c r="H233" s="305">
        <f t="shared" ref="H233:H234" si="45">IF(SUM($X233:$AB233)&gt;0,AB233/SUM($X233:$AB233),NA())</f>
        <v>0.17439387494683115</v>
      </c>
      <c r="I233" s="178"/>
      <c r="J233" s="178"/>
      <c r="K233" s="3"/>
      <c r="L233" s="83"/>
      <c r="M233" s="83"/>
      <c r="N233" s="83"/>
      <c r="O233" s="83"/>
      <c r="P233" s="83"/>
      <c r="Q233" s="28"/>
      <c r="R233" s="28"/>
      <c r="S233" s="28"/>
      <c r="T233" s="28"/>
      <c r="U233" s="41"/>
      <c r="V233" s="25"/>
      <c r="W233" s="233" t="str">
        <f t="shared" ref="W233:W253" si="46">B233</f>
        <v>Brighton &amp; Hove</v>
      </c>
      <c r="X233" s="418">
        <v>390</v>
      </c>
      <c r="Y233" s="233">
        <v>420</v>
      </c>
      <c r="Z233" s="233">
        <v>379</v>
      </c>
      <c r="AA233" s="233">
        <v>752</v>
      </c>
      <c r="AB233" s="233">
        <v>410</v>
      </c>
      <c r="AC233" s="410">
        <f t="shared" ref="AC233:AC253" si="47">SUM(X233:AB233)</f>
        <v>2351</v>
      </c>
      <c r="AD233" s="32"/>
      <c r="AE233" s="32"/>
      <c r="AF233" s="32"/>
      <c r="AG233" s="25"/>
      <c r="AH233" s="28"/>
    </row>
    <row r="234" spans="1:34" s="228" customFormat="1" ht="11.25" customHeight="1" x14ac:dyDescent="0.2">
      <c r="A234" s="56"/>
      <c r="B234" s="288" t="s">
        <v>13</v>
      </c>
      <c r="C234" s="218"/>
      <c r="D234" s="416">
        <f t="shared" si="41"/>
        <v>0.37858183584264204</v>
      </c>
      <c r="E234" s="416">
        <f t="shared" si="42"/>
        <v>0.14764448761534726</v>
      </c>
      <c r="F234" s="416">
        <f t="shared" si="43"/>
        <v>0.19766877124817872</v>
      </c>
      <c r="G234" s="416">
        <f t="shared" si="44"/>
        <v>0.10587663914521613</v>
      </c>
      <c r="H234" s="305">
        <f t="shared" si="45"/>
        <v>0.17022826614861583</v>
      </c>
      <c r="I234" s="178"/>
      <c r="J234" s="178"/>
      <c r="K234" s="3"/>
      <c r="L234" s="83"/>
      <c r="M234" s="83"/>
      <c r="N234" s="83"/>
      <c r="O234" s="83"/>
      <c r="P234" s="83"/>
      <c r="Q234" s="28"/>
      <c r="R234" s="28"/>
      <c r="S234" s="28"/>
      <c r="T234" s="28"/>
      <c r="U234" s="41"/>
      <c r="V234" s="25"/>
      <c r="W234" s="233" t="str">
        <f t="shared" si="46"/>
        <v>Buckinghamshire</v>
      </c>
      <c r="X234" s="418">
        <v>1559</v>
      </c>
      <c r="Y234" s="233">
        <v>608</v>
      </c>
      <c r="Z234" s="233">
        <v>814</v>
      </c>
      <c r="AA234" s="233">
        <v>436</v>
      </c>
      <c r="AB234" s="233">
        <v>701</v>
      </c>
      <c r="AC234" s="410">
        <f t="shared" si="47"/>
        <v>4118</v>
      </c>
      <c r="AD234" s="32"/>
      <c r="AE234" s="32"/>
      <c r="AF234" s="32"/>
      <c r="AG234" s="25"/>
      <c r="AH234" s="28"/>
    </row>
    <row r="235" spans="1:34" s="228" customFormat="1" ht="11.25" customHeight="1" x14ac:dyDescent="0.2">
      <c r="A235" s="56"/>
      <c r="B235" s="288" t="s">
        <v>6</v>
      </c>
      <c r="C235" s="218"/>
      <c r="D235" s="416">
        <f t="shared" ref="D235:D253" si="48">IF(SUM($X235:$AB235)&gt;0,X235/SUM($X235:$AB235),NA())</f>
        <v>0.11937812326485286</v>
      </c>
      <c r="E235" s="416">
        <f t="shared" ref="E235:E253" si="49">IF(SUM($X235:$AB235)&gt;0,Y235/SUM($X235:$AB235),NA())</f>
        <v>9.4114380899500277E-2</v>
      </c>
      <c r="F235" s="416">
        <f t="shared" ref="F235:F253" si="50">IF(SUM($X235:$AB235)&gt;0,Z235/SUM($X235:$AB235),NA())</f>
        <v>0.13548028872848417</v>
      </c>
      <c r="G235" s="416">
        <f t="shared" ref="G235:G253" si="51">IF(SUM($X235:$AB235)&gt;0,AA235/SUM($X235:$AB235),NA())</f>
        <v>0.20571904497501389</v>
      </c>
      <c r="H235" s="305">
        <f t="shared" ref="H235:H253" si="52">IF(SUM($X235:$AB235)&gt;0,AB235/SUM($X235:$AB235),NA())</f>
        <v>0.4453081621321488</v>
      </c>
      <c r="I235" s="178"/>
      <c r="J235" s="178"/>
      <c r="K235" s="3"/>
      <c r="L235" s="83"/>
      <c r="M235" s="83"/>
      <c r="N235" s="83"/>
      <c r="O235" s="83"/>
      <c r="P235" s="83"/>
      <c r="Q235" s="28"/>
      <c r="R235" s="28"/>
      <c r="S235" s="28"/>
      <c r="T235" s="28"/>
      <c r="U235" s="41"/>
      <c r="V235" s="25"/>
      <c r="W235" s="233" t="str">
        <f t="shared" si="46"/>
        <v>East Sussex</v>
      </c>
      <c r="X235" s="418">
        <v>430</v>
      </c>
      <c r="Y235" s="233">
        <v>339</v>
      </c>
      <c r="Z235" s="233">
        <v>488</v>
      </c>
      <c r="AA235" s="233">
        <v>741</v>
      </c>
      <c r="AB235" s="233">
        <v>1604</v>
      </c>
      <c r="AC235" s="410">
        <f t="shared" si="47"/>
        <v>3602</v>
      </c>
      <c r="AD235" s="32"/>
      <c r="AE235" s="32"/>
      <c r="AF235" s="32"/>
      <c r="AG235" s="25"/>
      <c r="AH235" s="28"/>
    </row>
    <row r="236" spans="1:34" s="228" customFormat="1" ht="11.25" customHeight="1" x14ac:dyDescent="0.2">
      <c r="A236" s="56"/>
      <c r="B236" s="288" t="s">
        <v>7</v>
      </c>
      <c r="C236" s="218"/>
      <c r="D236" s="416" t="e">
        <f t="shared" si="48"/>
        <v>#N/A</v>
      </c>
      <c r="E236" s="416" t="e">
        <f t="shared" si="49"/>
        <v>#N/A</v>
      </c>
      <c r="F236" s="416" t="e">
        <f t="shared" si="50"/>
        <v>#N/A</v>
      </c>
      <c r="G236" s="416" t="e">
        <f t="shared" si="51"/>
        <v>#N/A</v>
      </c>
      <c r="H236" s="305" t="e">
        <f t="shared" si="52"/>
        <v>#N/A</v>
      </c>
      <c r="I236" s="178"/>
      <c r="J236" s="178"/>
      <c r="K236" s="3"/>
      <c r="L236" s="83"/>
      <c r="M236" s="83"/>
      <c r="N236" s="83"/>
      <c r="O236" s="83"/>
      <c r="P236" s="83"/>
      <c r="Q236" s="28"/>
      <c r="R236" s="28"/>
      <c r="S236" s="28"/>
      <c r="T236" s="28"/>
      <c r="U236" s="41"/>
      <c r="V236" s="25"/>
      <c r="W236" s="233" t="str">
        <f t="shared" si="46"/>
        <v>Gloucestershire</v>
      </c>
      <c r="X236" s="418">
        <v>0</v>
      </c>
      <c r="Y236" s="233" t="s">
        <v>239</v>
      </c>
      <c r="Z236" s="233" t="s">
        <v>239</v>
      </c>
      <c r="AA236" s="233">
        <v>0</v>
      </c>
      <c r="AB236" s="233">
        <v>0</v>
      </c>
      <c r="AC236" s="410">
        <f t="shared" si="47"/>
        <v>0</v>
      </c>
      <c r="AD236" s="32"/>
      <c r="AE236" s="32"/>
      <c r="AF236" s="32"/>
      <c r="AG236" s="25"/>
      <c r="AH236" s="28"/>
    </row>
    <row r="237" spans="1:34" s="228" customFormat="1" ht="11.25" customHeight="1" x14ac:dyDescent="0.2">
      <c r="A237" s="56"/>
      <c r="B237" s="288" t="s">
        <v>9</v>
      </c>
      <c r="C237" s="218"/>
      <c r="D237" s="416">
        <f t="shared" si="48"/>
        <v>0.25303470678748502</v>
      </c>
      <c r="E237" s="416">
        <f t="shared" si="49"/>
        <v>0.33287741494272527</v>
      </c>
      <c r="F237" s="416">
        <f t="shared" si="50"/>
        <v>0.17934689690545391</v>
      </c>
      <c r="G237" s="416">
        <f t="shared" si="51"/>
        <v>0.14840143614293042</v>
      </c>
      <c r="H237" s="305">
        <f t="shared" si="52"/>
        <v>8.633954522140537E-2</v>
      </c>
      <c r="I237" s="178"/>
      <c r="J237" s="178"/>
      <c r="K237" s="3"/>
      <c r="L237" s="83"/>
      <c r="M237" s="83"/>
      <c r="N237" s="83"/>
      <c r="O237" s="83"/>
      <c r="P237" s="83"/>
      <c r="Q237" s="28"/>
      <c r="R237" s="28"/>
      <c r="S237" s="28"/>
      <c r="T237" s="28"/>
      <c r="U237" s="41"/>
      <c r="V237" s="25"/>
      <c r="W237" s="233" t="str">
        <f t="shared" si="46"/>
        <v>Hampshire</v>
      </c>
      <c r="X237" s="418">
        <v>1480</v>
      </c>
      <c r="Y237" s="233">
        <v>1947</v>
      </c>
      <c r="Z237" s="233">
        <v>1049</v>
      </c>
      <c r="AA237" s="233">
        <v>868</v>
      </c>
      <c r="AB237" s="233">
        <v>505</v>
      </c>
      <c r="AC237" s="410">
        <f t="shared" si="47"/>
        <v>5849</v>
      </c>
      <c r="AD237" s="32"/>
      <c r="AE237" s="32"/>
      <c r="AF237" s="32"/>
      <c r="AG237" s="25"/>
      <c r="AH237" s="28"/>
    </row>
    <row r="238" spans="1:34" s="228" customFormat="1" ht="11.25" customHeight="1" x14ac:dyDescent="0.2">
      <c r="A238" s="56"/>
      <c r="B238" s="288" t="s">
        <v>3</v>
      </c>
      <c r="C238" s="218"/>
      <c r="D238" s="416">
        <f t="shared" si="48"/>
        <v>0.16071428571428573</v>
      </c>
      <c r="E238" s="416">
        <f t="shared" si="49"/>
        <v>0.30867346938775508</v>
      </c>
      <c r="F238" s="416">
        <f t="shared" si="50"/>
        <v>0.20918367346938777</v>
      </c>
      <c r="G238" s="416">
        <f t="shared" si="51"/>
        <v>0.22704081632653061</v>
      </c>
      <c r="H238" s="305">
        <f t="shared" si="52"/>
        <v>9.438775510204081E-2</v>
      </c>
      <c r="I238" s="178"/>
      <c r="J238" s="178"/>
      <c r="K238" s="3"/>
      <c r="L238" s="83"/>
      <c r="M238" s="83"/>
      <c r="N238" s="83"/>
      <c r="O238" s="83"/>
      <c r="P238" s="83"/>
      <c r="Q238" s="28"/>
      <c r="R238" s="28"/>
      <c r="S238" s="28"/>
      <c r="T238" s="28"/>
      <c r="U238" s="41"/>
      <c r="V238" s="25"/>
      <c r="W238" s="233" t="str">
        <f t="shared" si="46"/>
        <v>Isle of Wight</v>
      </c>
      <c r="X238" s="418">
        <v>63</v>
      </c>
      <c r="Y238" s="233">
        <v>121</v>
      </c>
      <c r="Z238" s="233">
        <v>82</v>
      </c>
      <c r="AA238" s="233">
        <v>89</v>
      </c>
      <c r="AB238" s="233">
        <v>37</v>
      </c>
      <c r="AC238" s="410">
        <f t="shared" si="47"/>
        <v>392</v>
      </c>
      <c r="AD238" s="32"/>
      <c r="AE238" s="32"/>
      <c r="AF238" s="32"/>
      <c r="AG238" s="25"/>
      <c r="AH238" s="28"/>
    </row>
    <row r="239" spans="1:34" s="228" customFormat="1" ht="11.25" customHeight="1" x14ac:dyDescent="0.2">
      <c r="A239" s="56"/>
      <c r="B239" s="288" t="s">
        <v>14</v>
      </c>
      <c r="C239" s="218"/>
      <c r="D239" s="416">
        <f t="shared" si="48"/>
        <v>0.19387964674471145</v>
      </c>
      <c r="E239" s="416">
        <f t="shared" si="49"/>
        <v>0.13719449578968987</v>
      </c>
      <c r="F239" s="416">
        <f t="shared" si="50"/>
        <v>0.13205997124666255</v>
      </c>
      <c r="G239" s="416">
        <f t="shared" si="51"/>
        <v>0.37399876771410967</v>
      </c>
      <c r="H239" s="305">
        <f t="shared" si="52"/>
        <v>0.16286711850482646</v>
      </c>
      <c r="I239" s="178"/>
      <c r="J239" s="178"/>
      <c r="K239" s="3"/>
      <c r="L239" s="83"/>
      <c r="M239" s="83"/>
      <c r="N239" s="83"/>
      <c r="O239" s="83"/>
      <c r="P239" s="83"/>
      <c r="Q239" s="28"/>
      <c r="R239" s="28"/>
      <c r="S239" s="28"/>
      <c r="T239" s="28"/>
      <c r="U239" s="41"/>
      <c r="V239" s="25"/>
      <c r="W239" s="233" t="str">
        <f t="shared" si="46"/>
        <v>Kent</v>
      </c>
      <c r="X239" s="429">
        <v>944</v>
      </c>
      <c r="Y239" s="234">
        <v>668</v>
      </c>
      <c r="Z239" s="234">
        <v>643</v>
      </c>
      <c r="AA239" s="234">
        <v>1821</v>
      </c>
      <c r="AB239" s="234">
        <v>793</v>
      </c>
      <c r="AC239" s="410">
        <f t="shared" si="47"/>
        <v>4869</v>
      </c>
      <c r="AD239" s="32"/>
      <c r="AE239" s="32"/>
      <c r="AF239" s="32"/>
      <c r="AG239" s="25"/>
      <c r="AH239" s="28"/>
    </row>
    <row r="240" spans="1:34" s="228" customFormat="1" ht="11.25" customHeight="1" x14ac:dyDescent="0.2">
      <c r="A240" s="56"/>
      <c r="B240" s="288" t="s">
        <v>4</v>
      </c>
      <c r="C240" s="218"/>
      <c r="D240" s="416">
        <f t="shared" si="48"/>
        <v>8.6556169429097607E-2</v>
      </c>
      <c r="E240" s="416">
        <f t="shared" si="49"/>
        <v>0.15574848724019993</v>
      </c>
      <c r="F240" s="416">
        <f t="shared" si="50"/>
        <v>0.16285188108392529</v>
      </c>
      <c r="G240" s="416">
        <f t="shared" si="51"/>
        <v>0.28229413312286239</v>
      </c>
      <c r="H240" s="305">
        <f t="shared" si="52"/>
        <v>0.31254932912391475</v>
      </c>
      <c r="I240" s="178"/>
      <c r="J240" s="178"/>
      <c r="K240" s="3"/>
      <c r="L240" s="83"/>
      <c r="M240" s="83"/>
      <c r="N240" s="83"/>
      <c r="O240" s="83"/>
      <c r="P240" s="83"/>
      <c r="Q240" s="28"/>
      <c r="R240" s="28"/>
      <c r="S240" s="28"/>
      <c r="T240" s="28"/>
      <c r="U240" s="41"/>
      <c r="V240" s="25"/>
      <c r="W240" s="233" t="str">
        <f t="shared" si="46"/>
        <v>Medway</v>
      </c>
      <c r="X240" s="418">
        <v>329</v>
      </c>
      <c r="Y240" s="233">
        <v>592</v>
      </c>
      <c r="Z240" s="233">
        <v>619</v>
      </c>
      <c r="AA240" s="233">
        <v>1073</v>
      </c>
      <c r="AB240" s="233">
        <v>1188</v>
      </c>
      <c r="AC240" s="410">
        <f t="shared" si="47"/>
        <v>3801</v>
      </c>
      <c r="AD240" s="32"/>
      <c r="AE240" s="32"/>
      <c r="AF240" s="32"/>
      <c r="AG240" s="25"/>
      <c r="AH240" s="28"/>
    </row>
    <row r="241" spans="1:34" s="228" customFormat="1" ht="11.25" customHeight="1" x14ac:dyDescent="0.2">
      <c r="A241" s="56"/>
      <c r="B241" s="288" t="s">
        <v>15</v>
      </c>
      <c r="C241" s="218"/>
      <c r="D241" s="416" t="e">
        <f t="shared" si="48"/>
        <v>#N/A</v>
      </c>
      <c r="E241" s="416" t="e">
        <f t="shared" si="49"/>
        <v>#N/A</v>
      </c>
      <c r="F241" s="416" t="e">
        <f t="shared" si="50"/>
        <v>#N/A</v>
      </c>
      <c r="G241" s="416" t="e">
        <f t="shared" si="51"/>
        <v>#N/A</v>
      </c>
      <c r="H241" s="305" t="e">
        <f t="shared" si="52"/>
        <v>#N/A</v>
      </c>
      <c r="I241" s="178"/>
      <c r="J241" s="178"/>
      <c r="K241" s="3"/>
      <c r="L241" s="83"/>
      <c r="M241" s="83"/>
      <c r="N241" s="83"/>
      <c r="O241" s="83"/>
      <c r="P241" s="83"/>
      <c r="Q241" s="28"/>
      <c r="R241" s="28"/>
      <c r="S241" s="28"/>
      <c r="T241" s="28"/>
      <c r="U241" s="41"/>
      <c r="V241" s="25"/>
      <c r="W241" s="233" t="str">
        <f t="shared" si="46"/>
        <v>Milton Keynes</v>
      </c>
      <c r="X241" s="418">
        <v>0</v>
      </c>
      <c r="Y241" s="233">
        <v>0</v>
      </c>
      <c r="Z241" s="233">
        <v>0</v>
      </c>
      <c r="AA241" s="233">
        <v>0</v>
      </c>
      <c r="AB241" s="233">
        <v>0</v>
      </c>
      <c r="AC241" s="410">
        <f t="shared" si="47"/>
        <v>0</v>
      </c>
      <c r="AD241" s="32"/>
      <c r="AE241" s="32"/>
      <c r="AF241" s="32"/>
      <c r="AG241" s="25"/>
      <c r="AH241" s="28"/>
    </row>
    <row r="242" spans="1:34" s="228" customFormat="1" ht="11.25" customHeight="1" x14ac:dyDescent="0.2">
      <c r="A242" s="56"/>
      <c r="B242" s="288" t="s">
        <v>16</v>
      </c>
      <c r="C242" s="218"/>
      <c r="D242" s="416">
        <f t="shared" si="48"/>
        <v>0.13807531380753138</v>
      </c>
      <c r="E242" s="416">
        <f t="shared" si="49"/>
        <v>0.2292887029288703</v>
      </c>
      <c r="F242" s="416">
        <f t="shared" si="50"/>
        <v>0.1698744769874477</v>
      </c>
      <c r="G242" s="416">
        <f t="shared" si="51"/>
        <v>0.33054393305439328</v>
      </c>
      <c r="H242" s="305">
        <f t="shared" si="52"/>
        <v>0.13221757322175731</v>
      </c>
      <c r="I242" s="178"/>
      <c r="J242" s="178"/>
      <c r="K242" s="3"/>
      <c r="L242" s="83"/>
      <c r="M242" s="83"/>
      <c r="N242" s="83"/>
      <c r="O242" s="83"/>
      <c r="P242" s="83"/>
      <c r="Q242" s="28"/>
      <c r="R242" s="28"/>
      <c r="S242" s="28"/>
      <c r="T242" s="28"/>
      <c r="U242" s="41"/>
      <c r="V242" s="25"/>
      <c r="W242" s="233" t="str">
        <f t="shared" si="46"/>
        <v>Oxfordshire</v>
      </c>
      <c r="X242" s="418">
        <v>165</v>
      </c>
      <c r="Y242" s="233">
        <v>274</v>
      </c>
      <c r="Z242" s="233">
        <v>203</v>
      </c>
      <c r="AA242" s="233">
        <v>395</v>
      </c>
      <c r="AB242" s="233">
        <v>158</v>
      </c>
      <c r="AC242" s="410">
        <f t="shared" si="47"/>
        <v>1195</v>
      </c>
      <c r="AD242" s="32"/>
      <c r="AE242" s="32"/>
      <c r="AF242" s="32"/>
      <c r="AG242" s="25"/>
      <c r="AH242" s="28"/>
    </row>
    <row r="243" spans="1:34" s="228" customFormat="1" ht="11.25" customHeight="1" x14ac:dyDescent="0.2">
      <c r="A243" s="56"/>
      <c r="B243" s="288" t="s">
        <v>17</v>
      </c>
      <c r="C243" s="218"/>
      <c r="D243" s="416" t="e">
        <f t="shared" si="48"/>
        <v>#N/A</v>
      </c>
      <c r="E243" s="416" t="e">
        <f t="shared" si="49"/>
        <v>#N/A</v>
      </c>
      <c r="F243" s="416" t="e">
        <f t="shared" si="50"/>
        <v>#N/A</v>
      </c>
      <c r="G243" s="416" t="e">
        <f t="shared" si="51"/>
        <v>#N/A</v>
      </c>
      <c r="H243" s="305" t="e">
        <f t="shared" si="52"/>
        <v>#N/A</v>
      </c>
      <c r="I243" s="178"/>
      <c r="J243" s="178"/>
      <c r="K243" s="3"/>
      <c r="L243" s="83"/>
      <c r="M243" s="83"/>
      <c r="N243" s="83"/>
      <c r="O243" s="83"/>
      <c r="P243" s="83"/>
      <c r="Q243" s="28"/>
      <c r="R243" s="28"/>
      <c r="S243" s="28"/>
      <c r="T243" s="28"/>
      <c r="U243" s="41"/>
      <c r="V243" s="25"/>
      <c r="W243" s="233" t="str">
        <f t="shared" si="46"/>
        <v>Portsmouth</v>
      </c>
      <c r="X243" s="418">
        <v>0</v>
      </c>
      <c r="Y243" s="233" t="s">
        <v>239</v>
      </c>
      <c r="Z243" s="233" t="s">
        <v>239</v>
      </c>
      <c r="AA243" s="233">
        <v>0</v>
      </c>
      <c r="AB243" s="233">
        <v>0</v>
      </c>
      <c r="AC243" s="410">
        <f t="shared" si="47"/>
        <v>0</v>
      </c>
      <c r="AD243" s="32"/>
      <c r="AE243" s="32"/>
      <c r="AF243" s="32"/>
      <c r="AG243" s="25"/>
      <c r="AH243" s="28"/>
    </row>
    <row r="244" spans="1:34" s="228" customFormat="1" ht="11.25" customHeight="1" x14ac:dyDescent="0.2">
      <c r="A244" s="56"/>
      <c r="B244" s="288" t="s">
        <v>5</v>
      </c>
      <c r="C244" s="218"/>
      <c r="D244" s="416">
        <f t="shared" si="48"/>
        <v>0.46413502109704641</v>
      </c>
      <c r="E244" s="416">
        <f t="shared" si="49"/>
        <v>0.28270042194092826</v>
      </c>
      <c r="F244" s="416">
        <f t="shared" si="50"/>
        <v>0.12236286919831224</v>
      </c>
      <c r="G244" s="416">
        <f t="shared" si="51"/>
        <v>0.13080168776371309</v>
      </c>
      <c r="H244" s="305">
        <f t="shared" si="52"/>
        <v>0</v>
      </c>
      <c r="I244" s="178"/>
      <c r="J244" s="178"/>
      <c r="K244" s="3"/>
      <c r="L244" s="83"/>
      <c r="M244" s="83"/>
      <c r="N244" s="83"/>
      <c r="O244" s="83"/>
      <c r="P244" s="83"/>
      <c r="Q244" s="28"/>
      <c r="R244" s="28"/>
      <c r="S244" s="28"/>
      <c r="T244" s="28"/>
      <c r="U244" s="41"/>
      <c r="V244" s="25"/>
      <c r="W244" s="233" t="str">
        <f t="shared" si="46"/>
        <v>Reading</v>
      </c>
      <c r="X244" s="418">
        <v>110</v>
      </c>
      <c r="Y244" s="233">
        <v>67</v>
      </c>
      <c r="Z244" s="233">
        <v>29</v>
      </c>
      <c r="AA244" s="233">
        <v>31</v>
      </c>
      <c r="AB244" s="233">
        <v>0</v>
      </c>
      <c r="AC244" s="410">
        <f t="shared" si="47"/>
        <v>237</v>
      </c>
      <c r="AD244" s="32"/>
      <c r="AE244" s="32"/>
      <c r="AF244" s="32"/>
      <c r="AG244" s="25"/>
      <c r="AH244" s="28"/>
    </row>
    <row r="245" spans="1:34" s="228" customFormat="1" ht="11.25" customHeight="1" x14ac:dyDescent="0.2">
      <c r="A245" s="56"/>
      <c r="B245" s="288" t="s">
        <v>18</v>
      </c>
      <c r="C245" s="218"/>
      <c r="D245" s="416">
        <f t="shared" si="48"/>
        <v>0.28833172613307617</v>
      </c>
      <c r="E245" s="416">
        <f t="shared" si="49"/>
        <v>6.1716489874638382E-2</v>
      </c>
      <c r="F245" s="416">
        <f t="shared" si="50"/>
        <v>7.2324011571841845E-2</v>
      </c>
      <c r="G245" s="416">
        <f t="shared" si="51"/>
        <v>0.23915139826422371</v>
      </c>
      <c r="H245" s="305">
        <f t="shared" si="52"/>
        <v>0.33847637415621984</v>
      </c>
      <c r="I245" s="178"/>
      <c r="J245" s="178"/>
      <c r="K245" s="3"/>
      <c r="L245" s="83"/>
      <c r="M245" s="83"/>
      <c r="N245" s="83"/>
      <c r="O245" s="83"/>
      <c r="P245" s="83"/>
      <c r="Q245" s="28"/>
      <c r="R245" s="28"/>
      <c r="S245" s="28"/>
      <c r="T245" s="28"/>
      <c r="U245" s="41"/>
      <c r="V245" s="25"/>
      <c r="W245" s="233" t="str">
        <f t="shared" si="46"/>
        <v>Slough</v>
      </c>
      <c r="X245" s="418">
        <v>299</v>
      </c>
      <c r="Y245" s="233">
        <v>64</v>
      </c>
      <c r="Z245" s="233">
        <v>75</v>
      </c>
      <c r="AA245" s="233">
        <v>248</v>
      </c>
      <c r="AB245" s="233">
        <v>351</v>
      </c>
      <c r="AC245" s="410">
        <f t="shared" si="47"/>
        <v>1037</v>
      </c>
      <c r="AD245" s="32"/>
      <c r="AE245" s="32"/>
      <c r="AF245" s="32"/>
      <c r="AG245" s="25"/>
      <c r="AH245" s="28"/>
    </row>
    <row r="246" spans="1:34" s="228" customFormat="1" ht="11.25" customHeight="1" x14ac:dyDescent="0.2">
      <c r="A246" s="56"/>
      <c r="B246" s="288" t="s">
        <v>19</v>
      </c>
      <c r="C246" s="218"/>
      <c r="D246" s="416" t="e">
        <f t="shared" si="48"/>
        <v>#N/A</v>
      </c>
      <c r="E246" s="416" t="e">
        <f t="shared" si="49"/>
        <v>#N/A</v>
      </c>
      <c r="F246" s="416" t="e">
        <f t="shared" si="50"/>
        <v>#N/A</v>
      </c>
      <c r="G246" s="416" t="e">
        <f t="shared" si="51"/>
        <v>#N/A</v>
      </c>
      <c r="H246" s="305" t="e">
        <f t="shared" si="52"/>
        <v>#N/A</v>
      </c>
      <c r="I246" s="178"/>
      <c r="J246" s="178"/>
      <c r="K246" s="3"/>
      <c r="L246" s="83"/>
      <c r="M246" s="83"/>
      <c r="N246" s="83"/>
      <c r="O246" s="83"/>
      <c r="P246" s="83"/>
      <c r="Q246" s="28"/>
      <c r="R246" s="28"/>
      <c r="S246" s="28"/>
      <c r="T246" s="28"/>
      <c r="U246" s="41"/>
      <c r="V246" s="25"/>
      <c r="W246" s="233" t="str">
        <f t="shared" si="46"/>
        <v>Southampton</v>
      </c>
      <c r="X246" s="418">
        <v>0</v>
      </c>
      <c r="Y246" s="233" t="s">
        <v>240</v>
      </c>
      <c r="Z246" s="233" t="s">
        <v>240</v>
      </c>
      <c r="AA246" s="233">
        <v>0</v>
      </c>
      <c r="AB246" s="233">
        <v>0</v>
      </c>
      <c r="AC246" s="410">
        <f t="shared" si="47"/>
        <v>0</v>
      </c>
      <c r="AD246" s="32"/>
      <c r="AE246" s="32"/>
      <c r="AF246" s="32"/>
      <c r="AG246" s="25"/>
      <c r="AH246" s="28"/>
    </row>
    <row r="247" spans="1:34" s="228" customFormat="1" ht="11.25" customHeight="1" x14ac:dyDescent="0.2">
      <c r="A247" s="56"/>
      <c r="B247" s="288" t="s">
        <v>10</v>
      </c>
      <c r="C247" s="218"/>
      <c r="D247" s="416">
        <f t="shared" si="48"/>
        <v>0.25</v>
      </c>
      <c r="E247" s="416">
        <f t="shared" si="49"/>
        <v>0.6216216216216216</v>
      </c>
      <c r="F247" s="416">
        <f t="shared" si="50"/>
        <v>0.12837837837837837</v>
      </c>
      <c r="G247" s="416">
        <f t="shared" si="51"/>
        <v>0</v>
      </c>
      <c r="H247" s="305">
        <f t="shared" si="52"/>
        <v>0</v>
      </c>
      <c r="I247" s="178"/>
      <c r="J247" s="178"/>
      <c r="K247" s="3"/>
      <c r="L247" s="28"/>
      <c r="M247" s="28"/>
      <c r="N247" s="28"/>
      <c r="O247" s="28"/>
      <c r="P247" s="28"/>
      <c r="Q247" s="28"/>
      <c r="R247" s="28"/>
      <c r="S247" s="28"/>
      <c r="T247" s="28"/>
      <c r="U247" s="41"/>
      <c r="V247" s="25"/>
      <c r="W247" s="233" t="str">
        <f t="shared" si="46"/>
        <v>Surrey</v>
      </c>
      <c r="X247" s="418">
        <v>74</v>
      </c>
      <c r="Y247" s="233">
        <v>184</v>
      </c>
      <c r="Z247" s="233">
        <v>38</v>
      </c>
      <c r="AA247" s="233">
        <v>0</v>
      </c>
      <c r="AB247" s="233">
        <v>0</v>
      </c>
      <c r="AC247" s="410">
        <f t="shared" si="47"/>
        <v>296</v>
      </c>
      <c r="AD247" s="32"/>
      <c r="AE247" s="32"/>
      <c r="AF247" s="32"/>
      <c r="AG247" s="25"/>
      <c r="AH247" s="28"/>
    </row>
    <row r="248" spans="1:34" s="228" customFormat="1" ht="11.25" customHeight="1" x14ac:dyDescent="0.2">
      <c r="A248" s="56"/>
      <c r="B248" s="288" t="s">
        <v>20</v>
      </c>
      <c r="C248" s="218"/>
      <c r="D248" s="416" t="e">
        <f t="shared" si="48"/>
        <v>#N/A</v>
      </c>
      <c r="E248" s="416" t="e">
        <f t="shared" si="49"/>
        <v>#N/A</v>
      </c>
      <c r="F248" s="416" t="e">
        <f t="shared" si="50"/>
        <v>#N/A</v>
      </c>
      <c r="G248" s="416" t="e">
        <f t="shared" si="51"/>
        <v>#N/A</v>
      </c>
      <c r="H248" s="305" t="e">
        <f t="shared" si="52"/>
        <v>#N/A</v>
      </c>
      <c r="I248" s="178"/>
      <c r="J248" s="178"/>
      <c r="K248" s="3"/>
      <c r="L248" s="28"/>
      <c r="M248" s="28"/>
      <c r="N248" s="28"/>
      <c r="O248" s="28"/>
      <c r="P248" s="28"/>
      <c r="Q248" s="28"/>
      <c r="R248" s="28"/>
      <c r="S248" s="28"/>
      <c r="T248" s="28"/>
      <c r="U248" s="41"/>
      <c r="V248" s="25"/>
      <c r="W248" s="233" t="str">
        <f t="shared" si="46"/>
        <v>West Berkshire</v>
      </c>
      <c r="X248" s="418">
        <v>0</v>
      </c>
      <c r="Y248" s="233" t="s">
        <v>237</v>
      </c>
      <c r="Z248" s="233">
        <v>0</v>
      </c>
      <c r="AA248" s="233">
        <v>0</v>
      </c>
      <c r="AB248" s="233">
        <v>0</v>
      </c>
      <c r="AC248" s="410">
        <f t="shared" si="47"/>
        <v>0</v>
      </c>
      <c r="AD248" s="32"/>
      <c r="AE248" s="32"/>
      <c r="AF248" s="32"/>
      <c r="AG248" s="25"/>
      <c r="AH248" s="28"/>
    </row>
    <row r="249" spans="1:34" ht="11.25" customHeight="1" x14ac:dyDescent="0.2">
      <c r="A249" s="56"/>
      <c r="B249" s="288" t="s">
        <v>8</v>
      </c>
      <c r="C249" s="218"/>
      <c r="D249" s="416">
        <f t="shared" si="48"/>
        <v>0.43498452012383904</v>
      </c>
      <c r="E249" s="416">
        <f t="shared" si="49"/>
        <v>0.16718266253869968</v>
      </c>
      <c r="F249" s="416">
        <f t="shared" si="50"/>
        <v>0.11506707946336429</v>
      </c>
      <c r="G249" s="416">
        <f t="shared" si="51"/>
        <v>0.24458204334365324</v>
      </c>
      <c r="H249" s="305">
        <f t="shared" si="52"/>
        <v>3.8183694530443756E-2</v>
      </c>
      <c r="I249" s="178"/>
      <c r="J249" s="178"/>
      <c r="K249" s="3"/>
      <c r="L249" s="28"/>
      <c r="M249" s="28"/>
      <c r="N249" s="28"/>
      <c r="O249" s="28"/>
      <c r="P249" s="28"/>
      <c r="Q249" s="28"/>
      <c r="R249" s="28"/>
      <c r="S249" s="28"/>
      <c r="T249" s="28"/>
      <c r="U249" s="41"/>
      <c r="W249" s="233" t="str">
        <f t="shared" si="46"/>
        <v>West Sussex</v>
      </c>
      <c r="X249" s="418">
        <v>843</v>
      </c>
      <c r="Y249" s="233">
        <v>324</v>
      </c>
      <c r="Z249" s="233">
        <v>223</v>
      </c>
      <c r="AA249" s="233">
        <v>474</v>
      </c>
      <c r="AB249" s="233">
        <v>74</v>
      </c>
      <c r="AC249" s="410">
        <f t="shared" si="47"/>
        <v>1938</v>
      </c>
    </row>
    <row r="250" spans="1:34" ht="11.25" customHeight="1" x14ac:dyDescent="0.2">
      <c r="A250" s="56"/>
      <c r="B250" s="288" t="s">
        <v>83</v>
      </c>
      <c r="C250" s="218"/>
      <c r="D250" s="416" t="e">
        <f t="shared" si="48"/>
        <v>#N/A</v>
      </c>
      <c r="E250" s="416" t="e">
        <f t="shared" si="49"/>
        <v>#N/A</v>
      </c>
      <c r="F250" s="416" t="e">
        <f t="shared" si="50"/>
        <v>#N/A</v>
      </c>
      <c r="G250" s="416" t="e">
        <f t="shared" si="51"/>
        <v>#N/A</v>
      </c>
      <c r="H250" s="305" t="e">
        <f t="shared" si="52"/>
        <v>#N/A</v>
      </c>
      <c r="I250" s="178"/>
      <c r="J250" s="178"/>
      <c r="K250" s="3"/>
      <c r="L250" s="28"/>
      <c r="M250" s="28"/>
      <c r="N250" s="28"/>
      <c r="O250" s="28"/>
      <c r="P250" s="28"/>
      <c r="Q250" s="28"/>
      <c r="R250" s="28"/>
      <c r="S250" s="28"/>
      <c r="T250" s="28"/>
      <c r="U250" s="41"/>
      <c r="W250" s="233" t="str">
        <f t="shared" si="46"/>
        <v>Windsor &amp; Maidenhead</v>
      </c>
      <c r="X250" s="418">
        <v>0</v>
      </c>
      <c r="Y250" s="233" t="s">
        <v>237</v>
      </c>
      <c r="Z250" s="233">
        <v>0</v>
      </c>
      <c r="AA250" s="233">
        <v>0</v>
      </c>
      <c r="AB250" s="233">
        <v>0</v>
      </c>
      <c r="AC250" s="410">
        <f t="shared" si="47"/>
        <v>0</v>
      </c>
    </row>
    <row r="251" spans="1:34" ht="11.25" customHeight="1" x14ac:dyDescent="0.2">
      <c r="A251" s="56"/>
      <c r="B251" s="288" t="s">
        <v>21</v>
      </c>
      <c r="C251" s="218"/>
      <c r="D251" s="416">
        <f t="shared" si="48"/>
        <v>0.76595744680851063</v>
      </c>
      <c r="E251" s="416">
        <f t="shared" si="49"/>
        <v>0.13539651837524178</v>
      </c>
      <c r="F251" s="416">
        <f t="shared" si="50"/>
        <v>5.0290135396518373E-2</v>
      </c>
      <c r="G251" s="416">
        <f t="shared" si="51"/>
        <v>4.8355899419729204E-2</v>
      </c>
      <c r="H251" s="305">
        <f t="shared" si="52"/>
        <v>0</v>
      </c>
      <c r="I251" s="178"/>
      <c r="J251" s="178"/>
      <c r="K251" s="3"/>
      <c r="L251" s="28"/>
      <c r="M251" s="28"/>
      <c r="N251" s="28"/>
      <c r="O251" s="28"/>
      <c r="P251" s="28"/>
      <c r="Q251" s="28"/>
      <c r="R251" s="28"/>
      <c r="S251" s="28"/>
      <c r="T251" s="28"/>
      <c r="U251" s="41"/>
      <c r="W251" s="233" t="str">
        <f t="shared" si="46"/>
        <v>Wokingham</v>
      </c>
      <c r="X251" s="429">
        <v>396</v>
      </c>
      <c r="Y251" s="234">
        <v>70</v>
      </c>
      <c r="Z251" s="234">
        <v>26</v>
      </c>
      <c r="AA251" s="234">
        <v>25</v>
      </c>
      <c r="AB251" s="234">
        <v>0</v>
      </c>
      <c r="AC251" s="410">
        <f t="shared" si="47"/>
        <v>517</v>
      </c>
    </row>
    <row r="252" spans="1:34" ht="11.25" customHeight="1" x14ac:dyDescent="0.2">
      <c r="A252" s="56"/>
      <c r="B252" s="289" t="s">
        <v>119</v>
      </c>
      <c r="C252" s="248"/>
      <c r="D252" s="307">
        <f t="shared" si="48"/>
        <v>0.2420443587270974</v>
      </c>
      <c r="E252" s="307">
        <f t="shared" si="49"/>
        <v>0.18964963034394086</v>
      </c>
      <c r="F252" s="307">
        <f t="shared" si="50"/>
        <v>0.15364834458373514</v>
      </c>
      <c r="G252" s="307">
        <f t="shared" si="51"/>
        <v>0.2262937962070074</v>
      </c>
      <c r="H252" s="308">
        <f t="shared" si="52"/>
        <v>0.18836387013821923</v>
      </c>
      <c r="I252" s="178"/>
      <c r="J252" s="178"/>
      <c r="K252" s="3"/>
      <c r="L252" s="28"/>
      <c r="M252" s="28"/>
      <c r="N252" s="28"/>
      <c r="O252" s="28"/>
      <c r="P252" s="28"/>
      <c r="Q252" s="28"/>
      <c r="R252" s="28"/>
      <c r="S252" s="28"/>
      <c r="T252" s="28"/>
      <c r="U252" s="41"/>
      <c r="W252" s="233" t="str">
        <f t="shared" si="46"/>
        <v>South East</v>
      </c>
      <c r="X252" s="418">
        <v>7530</v>
      </c>
      <c r="Y252" s="418">
        <v>5900</v>
      </c>
      <c r="Z252" s="418">
        <v>4780</v>
      </c>
      <c r="AA252" s="418">
        <v>7040</v>
      </c>
      <c r="AB252" s="418">
        <v>5860</v>
      </c>
      <c r="AC252" s="410">
        <f>SUM(X252:AB252)</f>
        <v>31110</v>
      </c>
    </row>
    <row r="253" spans="1:34" ht="11.25" customHeight="1" x14ac:dyDescent="0.2">
      <c r="A253" s="40"/>
      <c r="B253" s="290" t="s">
        <v>101</v>
      </c>
      <c r="C253" s="248"/>
      <c r="D253" s="310">
        <f t="shared" si="48"/>
        <v>0.23786158498316884</v>
      </c>
      <c r="E253" s="310">
        <f t="shared" si="49"/>
        <v>0.19375820163176813</v>
      </c>
      <c r="F253" s="310">
        <f t="shared" si="50"/>
        <v>0.14879899583499742</v>
      </c>
      <c r="G253" s="310">
        <f t="shared" si="51"/>
        <v>0.24214069721001882</v>
      </c>
      <c r="H253" s="311">
        <f t="shared" si="52"/>
        <v>0.17744052034004679</v>
      </c>
      <c r="I253" s="178"/>
      <c r="J253" s="178"/>
      <c r="K253" s="3"/>
      <c r="L253" s="28"/>
      <c r="M253" s="28"/>
      <c r="N253" s="28"/>
      <c r="O253" s="28"/>
      <c r="P253" s="28"/>
      <c r="Q253" s="28"/>
      <c r="R253" s="28"/>
      <c r="S253" s="28"/>
      <c r="T253" s="28"/>
      <c r="U253" s="41"/>
      <c r="W253" s="233" t="str">
        <f t="shared" si="46"/>
        <v>England</v>
      </c>
      <c r="X253" s="418">
        <v>41690</v>
      </c>
      <c r="Y253" s="233">
        <v>33960</v>
      </c>
      <c r="Z253" s="233">
        <v>26080</v>
      </c>
      <c r="AA253" s="233">
        <v>42440</v>
      </c>
      <c r="AB253" s="233">
        <v>31100</v>
      </c>
      <c r="AC253" s="410">
        <f t="shared" si="47"/>
        <v>175270</v>
      </c>
    </row>
    <row r="254" spans="1:34" ht="11.25" customHeight="1" x14ac:dyDescent="0.2">
      <c r="A254" s="40"/>
      <c r="B254" s="10"/>
      <c r="C254" s="10"/>
      <c r="I254" s="28"/>
      <c r="J254" s="28"/>
      <c r="K254" s="3"/>
      <c r="L254" s="28"/>
      <c r="M254" s="28"/>
      <c r="N254" s="28"/>
      <c r="O254" s="28"/>
      <c r="P254" s="28"/>
      <c r="Q254" s="28"/>
      <c r="R254" s="28"/>
      <c r="S254" s="28"/>
      <c r="T254" s="28"/>
      <c r="U254" s="41"/>
      <c r="AD254" s="25"/>
      <c r="AE254" s="28"/>
      <c r="AF254" s="27"/>
      <c r="AG254" s="27"/>
      <c r="AH254" s="27"/>
    </row>
    <row r="255" spans="1:34" ht="11.25" customHeight="1" x14ac:dyDescent="0.2">
      <c r="A255" s="40"/>
      <c r="B255" s="756"/>
      <c r="C255" s="728"/>
      <c r="D255" s="728"/>
      <c r="E255" s="728"/>
      <c r="F255" s="728"/>
      <c r="G255" s="728"/>
      <c r="H255" s="728"/>
      <c r="I255" s="28"/>
      <c r="J255" s="28"/>
      <c r="K255" s="3"/>
      <c r="L255" s="28"/>
      <c r="M255" s="28"/>
      <c r="N255" s="28"/>
      <c r="O255" s="28"/>
      <c r="P255" s="28"/>
      <c r="Q255" s="28"/>
      <c r="R255" s="28"/>
      <c r="S255" s="28"/>
      <c r="T255" s="28"/>
      <c r="U255" s="41"/>
      <c r="AD255" s="25"/>
      <c r="AE255" s="28"/>
      <c r="AF255" s="27"/>
      <c r="AG255" s="27"/>
      <c r="AH255" s="27"/>
    </row>
    <row r="256" spans="1:34" ht="11.25" customHeight="1" x14ac:dyDescent="0.2">
      <c r="A256" s="40"/>
      <c r="B256" s="728"/>
      <c r="C256" s="728"/>
      <c r="D256" s="728"/>
      <c r="E256" s="728"/>
      <c r="F256" s="728"/>
      <c r="G256" s="728"/>
      <c r="H256" s="728"/>
      <c r="I256" s="28"/>
      <c r="J256" s="28"/>
      <c r="K256" s="3"/>
      <c r="L256" s="28"/>
      <c r="M256" s="28"/>
      <c r="N256" s="28"/>
      <c r="O256" s="28"/>
      <c r="P256" s="28"/>
      <c r="Q256" s="28"/>
      <c r="R256" s="28"/>
      <c r="S256" s="28"/>
      <c r="T256" s="28"/>
      <c r="U256" s="41"/>
      <c r="W256" s="27"/>
      <c r="X256" s="27"/>
      <c r="Y256" s="27"/>
      <c r="Z256" s="27"/>
      <c r="AA256" s="27"/>
      <c r="AD256" s="25"/>
      <c r="AE256" s="28"/>
      <c r="AF256" s="27"/>
      <c r="AG256" s="27"/>
      <c r="AH256" s="27"/>
    </row>
    <row r="257" spans="1:35" ht="11.25" customHeight="1" x14ac:dyDescent="0.2">
      <c r="A257" s="40"/>
      <c r="B257" s="728"/>
      <c r="C257" s="728"/>
      <c r="D257" s="728"/>
      <c r="E257" s="728"/>
      <c r="F257" s="728"/>
      <c r="G257" s="728"/>
      <c r="H257" s="728"/>
      <c r="I257" s="28"/>
      <c r="J257" s="28"/>
      <c r="K257" s="3"/>
      <c r="L257" s="28"/>
      <c r="M257" s="28"/>
      <c r="N257" s="28"/>
      <c r="O257" s="28"/>
      <c r="P257" s="28"/>
      <c r="Q257" s="28"/>
      <c r="R257" s="28"/>
      <c r="S257" s="28"/>
      <c r="T257" s="28"/>
      <c r="U257" s="41"/>
      <c r="W257" s="27"/>
      <c r="X257" s="27"/>
      <c r="Y257" s="27"/>
      <c r="Z257" s="27"/>
      <c r="AA257" s="27"/>
      <c r="AD257" s="25"/>
      <c r="AE257" s="28"/>
      <c r="AF257" s="27"/>
      <c r="AG257" s="27"/>
      <c r="AH257" s="27"/>
    </row>
    <row r="258" spans="1:35" ht="11.25" customHeight="1" x14ac:dyDescent="0.2">
      <c r="A258" s="40"/>
      <c r="B258" s="728"/>
      <c r="C258" s="728"/>
      <c r="D258" s="728"/>
      <c r="E258" s="728"/>
      <c r="F258" s="728"/>
      <c r="G258" s="728"/>
      <c r="H258" s="728"/>
      <c r="I258" s="28"/>
      <c r="J258" s="28"/>
      <c r="K258" s="3"/>
      <c r="L258" s="28"/>
      <c r="M258" s="28"/>
      <c r="N258" s="28"/>
      <c r="O258" s="28"/>
      <c r="P258" s="28"/>
      <c r="Q258" s="28"/>
      <c r="R258" s="28"/>
      <c r="S258" s="28"/>
      <c r="T258" s="28"/>
      <c r="U258" s="41"/>
      <c r="AD258" s="25"/>
      <c r="AE258" s="28"/>
      <c r="AF258" s="27"/>
      <c r="AG258" s="27"/>
      <c r="AH258" s="27"/>
    </row>
    <row r="259" spans="1:35" ht="11.25" customHeight="1" x14ac:dyDescent="0.2">
      <c r="A259" s="40"/>
      <c r="B259" s="728"/>
      <c r="C259" s="728"/>
      <c r="D259" s="728"/>
      <c r="E259" s="728"/>
      <c r="F259" s="728"/>
      <c r="G259" s="728"/>
      <c r="H259" s="728"/>
      <c r="I259" s="28"/>
      <c r="J259" s="28"/>
      <c r="K259" s="3"/>
      <c r="L259" s="28"/>
      <c r="M259" s="28"/>
      <c r="N259" s="28"/>
      <c r="O259" s="28"/>
      <c r="P259" s="28"/>
      <c r="Q259" s="28"/>
      <c r="R259" s="28"/>
      <c r="S259" s="28"/>
      <c r="T259" s="28"/>
      <c r="U259" s="41"/>
      <c r="W259" s="27"/>
      <c r="X259" s="27"/>
      <c r="Y259" s="27"/>
      <c r="Z259" s="27"/>
      <c r="AA259" s="27"/>
      <c r="AD259" s="25"/>
      <c r="AE259" s="28"/>
      <c r="AF259" s="27"/>
      <c r="AG259" s="27"/>
      <c r="AH259" s="27"/>
    </row>
    <row r="260" spans="1:35" ht="11.25" customHeight="1" x14ac:dyDescent="0.2">
      <c r="A260" s="40"/>
      <c r="B260" s="728"/>
      <c r="C260" s="728"/>
      <c r="D260" s="728"/>
      <c r="E260" s="728"/>
      <c r="F260" s="728"/>
      <c r="G260" s="728"/>
      <c r="H260" s="728"/>
      <c r="I260" s="31"/>
      <c r="J260" s="31"/>
      <c r="K260" s="3"/>
      <c r="L260" s="83"/>
      <c r="M260" s="83"/>
      <c r="N260" s="83"/>
      <c r="O260" s="83"/>
      <c r="P260" s="83"/>
      <c r="Q260" s="28"/>
      <c r="R260" s="28"/>
      <c r="S260" s="28"/>
      <c r="T260" s="28"/>
      <c r="U260" s="41"/>
      <c r="W260" s="27"/>
      <c r="X260" s="27"/>
      <c r="Y260" s="27"/>
      <c r="Z260" s="27"/>
      <c r="AA260" s="27"/>
      <c r="AD260" s="25"/>
      <c r="AE260" s="28"/>
      <c r="AF260" s="27"/>
      <c r="AG260" s="27"/>
      <c r="AH260" s="27"/>
    </row>
    <row r="261" spans="1:35" ht="11.25" customHeight="1" x14ac:dyDescent="0.2">
      <c r="A261" s="40"/>
      <c r="B261" s="10"/>
      <c r="C261" s="10"/>
      <c r="D261" s="31"/>
      <c r="E261" s="31"/>
      <c r="F261" s="31"/>
      <c r="G261" s="31"/>
      <c r="H261" s="31"/>
      <c r="I261" s="31"/>
      <c r="J261" s="31"/>
      <c r="K261" s="3"/>
      <c r="L261" s="83"/>
      <c r="M261" s="83"/>
      <c r="N261" s="83"/>
      <c r="O261" s="83"/>
      <c r="P261" s="83"/>
      <c r="Q261" s="28"/>
      <c r="R261" s="28"/>
      <c r="S261" s="28"/>
      <c r="T261" s="28"/>
      <c r="U261" s="41"/>
      <c r="X261" s="229"/>
    </row>
    <row r="262" spans="1:35" ht="11.25" customHeight="1" x14ac:dyDescent="0.2">
      <c r="A262" s="40"/>
      <c r="B262" s="10"/>
      <c r="C262" s="10"/>
      <c r="D262" s="31"/>
      <c r="E262" s="31"/>
      <c r="F262" s="31"/>
      <c r="G262" s="31"/>
      <c r="H262" s="31"/>
      <c r="I262" s="31"/>
      <c r="J262" s="31"/>
      <c r="K262" s="3"/>
      <c r="L262" s="34"/>
      <c r="M262" s="34"/>
      <c r="N262" s="34"/>
      <c r="O262" s="34"/>
      <c r="P262" s="34"/>
      <c r="Q262" s="34"/>
      <c r="R262" s="34"/>
      <c r="S262" s="35"/>
      <c r="T262" s="35"/>
      <c r="U262" s="41"/>
      <c r="X262" s="229"/>
    </row>
    <row r="263" spans="1:35" ht="16.5" customHeight="1" x14ac:dyDescent="0.2">
      <c r="A263" s="713"/>
      <c r="B263" s="617"/>
      <c r="C263" s="617"/>
      <c r="D263" s="617"/>
      <c r="E263" s="617"/>
      <c r="F263" s="617"/>
      <c r="G263" s="617"/>
      <c r="H263" s="617"/>
      <c r="I263" s="617"/>
      <c r="J263" s="617"/>
      <c r="K263" s="617"/>
      <c r="L263" s="617"/>
      <c r="M263" s="617"/>
      <c r="N263" s="617"/>
      <c r="O263" s="617"/>
      <c r="P263" s="617"/>
      <c r="Q263" s="617"/>
      <c r="R263" s="617"/>
      <c r="S263" s="617"/>
      <c r="T263" s="617"/>
      <c r="U263" s="689"/>
      <c r="W263" s="232" t="str">
        <f>D230</f>
        <v>Within 10 Days</v>
      </c>
      <c r="X263" s="232" t="str">
        <f>E230</f>
        <v>11-20 Days</v>
      </c>
      <c r="Y263" s="232" t="str">
        <f>F230</f>
        <v>21-30 Days</v>
      </c>
      <c r="Z263" s="232" t="str">
        <f>G230</f>
        <v>31-45 Days</v>
      </c>
      <c r="AA263" s="232" t="str">
        <f>H230</f>
        <v>Over 45 Days</v>
      </c>
    </row>
    <row r="264" spans="1:35" ht="11.25" customHeight="1" thickBot="1" x14ac:dyDescent="0.25">
      <c r="A264" s="44"/>
      <c r="B264" s="45"/>
      <c r="C264" s="45"/>
      <c r="D264" s="45"/>
      <c r="E264" s="45"/>
      <c r="F264" s="45"/>
      <c r="G264" s="45"/>
      <c r="H264" s="45"/>
      <c r="I264" s="45"/>
      <c r="J264" s="45"/>
      <c r="K264" s="46"/>
      <c r="L264" s="45"/>
      <c r="M264" s="45"/>
      <c r="N264" s="45"/>
      <c r="O264" s="45"/>
      <c r="P264" s="45"/>
      <c r="Q264" s="45"/>
      <c r="R264" s="45"/>
      <c r="S264" s="45"/>
      <c r="T264" s="45"/>
      <c r="U264" s="47"/>
      <c r="W264" s="303" t="e">
        <f ca="1">IF(OFFSET(D230,$W$5,0)=0,NA(),OFFSET(D230,$W$5,0))</f>
        <v>#N/A</v>
      </c>
      <c r="X264" s="303" t="e">
        <f ca="1">IF(OFFSET(E230,$W$5,0)=0,NA(),OFFSET(E230,$W$5,0))</f>
        <v>#N/A</v>
      </c>
      <c r="Y264" s="303" t="e">
        <f ca="1">IF(OFFSET(F230,$W$5,0)=0,NA(),OFFSET(F230,$W$5,0))</f>
        <v>#N/A</v>
      </c>
      <c r="Z264" s="303" t="e">
        <f ca="1">IF(OFFSET(G230,$W$5,0)=0,NA(),OFFSET(G230,$W$5,0))</f>
        <v>#N/A</v>
      </c>
      <c r="AA264" s="303" t="e">
        <f ca="1">IF(OFFSET(H230,$W$5,0)=0,NA(),OFFSET(H230,$W$5,0))</f>
        <v>#N/A</v>
      </c>
    </row>
    <row r="265" spans="1:35" s="91" customFormat="1" ht="11.25" customHeight="1" x14ac:dyDescent="0.2">
      <c r="K265" s="85"/>
      <c r="V265" s="148"/>
      <c r="W265" s="239"/>
      <c r="X265" s="239"/>
      <c r="Y265" s="239"/>
      <c r="Z265" s="239"/>
      <c r="AA265" s="239"/>
      <c r="AB265" s="149"/>
      <c r="AC265" s="149"/>
      <c r="AD265" s="150"/>
      <c r="AE265" s="149"/>
      <c r="AF265" s="149"/>
    </row>
    <row r="266" spans="1:35" s="91" customFormat="1" ht="11.25" customHeight="1" x14ac:dyDescent="0.2">
      <c r="A266" s="90"/>
      <c r="B266" s="90"/>
      <c r="C266" s="90"/>
      <c r="D266" s="90"/>
      <c r="E266" s="90"/>
      <c r="F266" s="90"/>
      <c r="K266" s="85"/>
      <c r="V266" s="148"/>
      <c r="W266" s="239"/>
      <c r="X266" s="239"/>
      <c r="Y266" s="239"/>
      <c r="Z266" s="239"/>
      <c r="AA266" s="239"/>
      <c r="AB266" s="149"/>
      <c r="AC266" s="149"/>
      <c r="AD266" s="150"/>
      <c r="AE266" s="149"/>
      <c r="AF266" s="149"/>
    </row>
    <row r="267" spans="1:35" s="91" customFormat="1" ht="11.25" customHeight="1" x14ac:dyDescent="0.2">
      <c r="A267" s="90"/>
      <c r="B267" s="662" t="s">
        <v>121</v>
      </c>
      <c r="C267" s="411"/>
      <c r="D267" s="102"/>
      <c r="E267" s="102"/>
      <c r="F267" s="90"/>
      <c r="K267" s="85"/>
      <c r="V267" s="148"/>
      <c r="W267" s="239"/>
      <c r="X267" s="239"/>
      <c r="Y267" s="239"/>
      <c r="Z267" s="239"/>
      <c r="AA267" s="239"/>
      <c r="AB267" s="149"/>
      <c r="AC267" s="149"/>
      <c r="AD267" s="150"/>
      <c r="AE267" s="149"/>
      <c r="AF267" s="149"/>
    </row>
    <row r="268" spans="1:35" s="91" customFormat="1" ht="11.25" customHeight="1" x14ac:dyDescent="0.2">
      <c r="A268" s="90"/>
      <c r="B268" s="663"/>
      <c r="C268" s="412"/>
      <c r="D268" s="90"/>
      <c r="E268" s="90"/>
      <c r="F268" s="90"/>
      <c r="K268" s="85"/>
      <c r="V268" s="148"/>
      <c r="W268" s="239"/>
      <c r="X268" s="239"/>
      <c r="Y268" s="239"/>
      <c r="Z268" s="239"/>
      <c r="AA268" s="239"/>
      <c r="AB268" s="149"/>
      <c r="AC268" s="149"/>
      <c r="AD268" s="150"/>
      <c r="AE268" s="149"/>
      <c r="AF268" s="149"/>
    </row>
    <row r="269" spans="1:35" s="91" customFormat="1" ht="11.25" customHeight="1" x14ac:dyDescent="0.2">
      <c r="A269" s="90"/>
      <c r="B269" s="653" t="s">
        <v>122</v>
      </c>
      <c r="C269" s="653"/>
      <c r="D269" s="654"/>
      <c r="E269" s="654"/>
      <c r="F269" s="654"/>
      <c r="K269" s="85"/>
      <c r="V269" s="148"/>
      <c r="W269" s="239"/>
      <c r="X269" s="239"/>
      <c r="Y269" s="239"/>
      <c r="Z269" s="239"/>
      <c r="AA269" s="239"/>
      <c r="AB269" s="149"/>
      <c r="AC269" s="149"/>
      <c r="AD269" s="150"/>
      <c r="AE269" s="149"/>
      <c r="AF269" s="149"/>
    </row>
    <row r="270" spans="1:35" s="91" customFormat="1" ht="11.25" customHeight="1" x14ac:dyDescent="0.2">
      <c r="A270" s="90"/>
      <c r="B270" s="653"/>
      <c r="C270" s="653"/>
      <c r="D270" s="654"/>
      <c r="E270" s="654"/>
      <c r="F270" s="654"/>
      <c r="K270" s="85"/>
      <c r="V270" s="148"/>
      <c r="W270" s="239"/>
      <c r="X270" s="239"/>
      <c r="Y270" s="239"/>
      <c r="Z270" s="239"/>
      <c r="AA270" s="239"/>
      <c r="AB270" s="149"/>
      <c r="AC270" s="149"/>
      <c r="AD270" s="150"/>
      <c r="AE270" s="149"/>
      <c r="AF270" s="149"/>
      <c r="AG270" s="142"/>
      <c r="AH270" s="142"/>
      <c r="AI270" s="142"/>
    </row>
    <row r="271" spans="1:35" s="91" customFormat="1" ht="11.25" customHeight="1" x14ac:dyDescent="0.2">
      <c r="A271" s="90"/>
      <c r="B271" s="653" t="s">
        <v>28</v>
      </c>
      <c r="C271" s="653"/>
      <c r="D271" s="654"/>
      <c r="E271" s="654"/>
      <c r="F271" s="654"/>
      <c r="K271" s="85"/>
      <c r="V271" s="148"/>
      <c r="W271" s="239"/>
      <c r="X271" s="239"/>
      <c r="Y271" s="239"/>
      <c r="Z271" s="239"/>
      <c r="AA271" s="239"/>
      <c r="AB271" s="149"/>
      <c r="AC271" s="149"/>
      <c r="AD271" s="150"/>
      <c r="AE271" s="149"/>
      <c r="AF271" s="149"/>
    </row>
    <row r="272" spans="1:35" s="91" customFormat="1" ht="11.25" customHeight="1" x14ac:dyDescent="0.2">
      <c r="A272" s="90"/>
      <c r="B272" s="653"/>
      <c r="C272" s="653"/>
      <c r="D272" s="654"/>
      <c r="E272" s="654"/>
      <c r="F272" s="654"/>
      <c r="K272" s="85"/>
      <c r="V272" s="148"/>
      <c r="W272" s="239"/>
      <c r="X272" s="239"/>
      <c r="Y272" s="239"/>
      <c r="Z272" s="239"/>
      <c r="AA272" s="239"/>
      <c r="AB272" s="149"/>
      <c r="AC272" s="149"/>
      <c r="AD272" s="150"/>
      <c r="AE272" s="149"/>
      <c r="AF272" s="149"/>
    </row>
    <row r="273" spans="1:32" s="91" customFormat="1" ht="11.25" customHeight="1" x14ac:dyDescent="0.2">
      <c r="A273" s="90"/>
      <c r="B273" s="653" t="s">
        <v>29</v>
      </c>
      <c r="C273" s="653"/>
      <c r="D273" s="654"/>
      <c r="E273" s="654"/>
      <c r="F273" s="654"/>
      <c r="K273" s="85"/>
      <c r="V273" s="148"/>
      <c r="W273" s="239"/>
      <c r="X273" s="239"/>
      <c r="Y273" s="239"/>
      <c r="Z273" s="239"/>
      <c r="AA273" s="239"/>
      <c r="AB273" s="149"/>
      <c r="AC273" s="149"/>
      <c r="AD273" s="150"/>
      <c r="AE273" s="149"/>
      <c r="AF273" s="149"/>
    </row>
    <row r="274" spans="1:32" s="91" customFormat="1" ht="11.25" customHeight="1" x14ac:dyDescent="0.2">
      <c r="A274" s="90"/>
      <c r="B274" s="653"/>
      <c r="C274" s="653"/>
      <c r="D274" s="654"/>
      <c r="E274" s="654"/>
      <c r="F274" s="654"/>
      <c r="K274" s="85"/>
      <c r="V274" s="148"/>
      <c r="W274" s="239"/>
      <c r="X274" s="239"/>
      <c r="Y274" s="239"/>
      <c r="Z274" s="239"/>
      <c r="AA274" s="239"/>
      <c r="AB274" s="149"/>
      <c r="AC274" s="149"/>
      <c r="AD274" s="150"/>
      <c r="AE274" s="149"/>
      <c r="AF274" s="149"/>
    </row>
    <row r="275" spans="1:32" s="91" customFormat="1" ht="11.25" customHeight="1" x14ac:dyDescent="0.2">
      <c r="A275" s="90"/>
      <c r="B275" s="653" t="s">
        <v>151</v>
      </c>
      <c r="C275" s="653"/>
      <c r="D275" s="654"/>
      <c r="E275" s="654"/>
      <c r="F275" s="654"/>
      <c r="K275" s="85"/>
      <c r="V275" s="148"/>
      <c r="W275" s="239"/>
      <c r="X275" s="239"/>
      <c r="Y275" s="239"/>
      <c r="Z275" s="239"/>
      <c r="AA275" s="239"/>
      <c r="AB275" s="149"/>
      <c r="AC275" s="149"/>
      <c r="AD275" s="150"/>
      <c r="AE275" s="149"/>
      <c r="AF275" s="149"/>
    </row>
    <row r="276" spans="1:32" s="91" customFormat="1" ht="11.25" customHeight="1" x14ac:dyDescent="0.2">
      <c r="A276" s="90"/>
      <c r="B276" s="653"/>
      <c r="C276" s="653"/>
      <c r="D276" s="654"/>
      <c r="E276" s="654"/>
      <c r="F276" s="654"/>
      <c r="K276" s="85"/>
      <c r="V276" s="148"/>
      <c r="W276" s="239"/>
      <c r="X276" s="239"/>
      <c r="Y276" s="239"/>
      <c r="Z276" s="239"/>
      <c r="AA276" s="239"/>
      <c r="AB276" s="149"/>
      <c r="AC276" s="149"/>
      <c r="AD276" s="150"/>
      <c r="AE276" s="149"/>
      <c r="AF276" s="149"/>
    </row>
    <row r="277" spans="1:32" s="91" customFormat="1" ht="11.25" customHeight="1" x14ac:dyDescent="0.2">
      <c r="A277" s="90"/>
      <c r="B277" s="653" t="s">
        <v>41</v>
      </c>
      <c r="C277" s="653"/>
      <c r="D277" s="654"/>
      <c r="E277" s="654"/>
      <c r="F277" s="654"/>
      <c r="K277" s="85"/>
      <c r="V277" s="148"/>
      <c r="W277" s="239"/>
      <c r="X277" s="239"/>
      <c r="Y277" s="239"/>
      <c r="Z277" s="239"/>
      <c r="AA277" s="239"/>
      <c r="AB277" s="149"/>
      <c r="AC277" s="149"/>
      <c r="AD277" s="150"/>
      <c r="AE277" s="149"/>
      <c r="AF277" s="149"/>
    </row>
    <row r="278" spans="1:32" s="91" customFormat="1" ht="11.25" customHeight="1" x14ac:dyDescent="0.2">
      <c r="A278" s="90"/>
      <c r="B278" s="653"/>
      <c r="C278" s="653"/>
      <c r="D278" s="654"/>
      <c r="E278" s="654"/>
      <c r="F278" s="654"/>
      <c r="K278" s="85"/>
      <c r="V278" s="148"/>
      <c r="W278" s="239"/>
      <c r="X278" s="239"/>
      <c r="Y278" s="239"/>
      <c r="Z278" s="239"/>
      <c r="AA278" s="239"/>
      <c r="AB278" s="149"/>
      <c r="AC278" s="149"/>
      <c r="AD278" s="150"/>
      <c r="AE278" s="149"/>
      <c r="AF278" s="149"/>
    </row>
    <row r="279" spans="1:32" s="91" customFormat="1" ht="11.25" customHeight="1" x14ac:dyDescent="0.2">
      <c r="A279" s="90"/>
      <c r="B279" s="653" t="s">
        <v>35</v>
      </c>
      <c r="C279" s="653"/>
      <c r="D279" s="654"/>
      <c r="E279" s="654"/>
      <c r="F279" s="654"/>
      <c r="K279" s="85"/>
      <c r="V279" s="148"/>
      <c r="W279" s="239"/>
      <c r="X279" s="239"/>
      <c r="Y279" s="239"/>
      <c r="Z279" s="239"/>
      <c r="AA279" s="239"/>
      <c r="AB279" s="149"/>
      <c r="AC279" s="149"/>
      <c r="AD279" s="150"/>
      <c r="AE279" s="149"/>
      <c r="AF279" s="149"/>
    </row>
    <row r="280" spans="1:32" s="91" customFormat="1" ht="11.25" customHeight="1" x14ac:dyDescent="0.2">
      <c r="A280" s="90"/>
      <c r="B280" s="653"/>
      <c r="C280" s="653"/>
      <c r="D280" s="654"/>
      <c r="E280" s="654"/>
      <c r="F280" s="654"/>
      <c r="K280" s="85"/>
      <c r="V280" s="148"/>
      <c r="W280" s="239"/>
      <c r="X280" s="239"/>
      <c r="Y280" s="239"/>
      <c r="Z280" s="239"/>
      <c r="AA280" s="239"/>
      <c r="AB280" s="149"/>
      <c r="AC280" s="149"/>
      <c r="AD280" s="150"/>
      <c r="AE280" s="149"/>
      <c r="AF280" s="149"/>
    </row>
    <row r="281" spans="1:32" s="91" customFormat="1" ht="11.25" customHeight="1" x14ac:dyDescent="0.2">
      <c r="A281" s="90"/>
      <c r="B281" s="653" t="s">
        <v>54</v>
      </c>
      <c r="C281" s="653"/>
      <c r="D281" s="654"/>
      <c r="E281" s="654"/>
      <c r="F281" s="654"/>
      <c r="K281" s="85"/>
      <c r="V281" s="148"/>
      <c r="W281" s="239"/>
      <c r="X281" s="239"/>
      <c r="Y281" s="239"/>
      <c r="Z281" s="239"/>
      <c r="AA281" s="239"/>
      <c r="AB281" s="149"/>
      <c r="AC281" s="149"/>
      <c r="AD281" s="150"/>
      <c r="AE281" s="149"/>
      <c r="AF281" s="149"/>
    </row>
    <row r="282" spans="1:32" s="91" customFormat="1" ht="11.25" customHeight="1" x14ac:dyDescent="0.2">
      <c r="A282" s="90"/>
      <c r="B282" s="653"/>
      <c r="C282" s="653"/>
      <c r="D282" s="654"/>
      <c r="E282" s="654"/>
      <c r="F282" s="654"/>
      <c r="K282" s="85"/>
      <c r="V282" s="148"/>
      <c r="W282" s="239"/>
      <c r="X282" s="239"/>
      <c r="Y282" s="239"/>
      <c r="Z282" s="239"/>
      <c r="AA282" s="239"/>
      <c r="AB282" s="149"/>
      <c r="AC282" s="149"/>
      <c r="AD282" s="150"/>
      <c r="AE282" s="149"/>
      <c r="AF282" s="149"/>
    </row>
    <row r="283" spans="1:32" s="91" customFormat="1" ht="11.25" customHeight="1" x14ac:dyDescent="0.2">
      <c r="A283" s="90"/>
      <c r="B283" s="653" t="s">
        <v>30</v>
      </c>
      <c r="C283" s="653"/>
      <c r="D283" s="654"/>
      <c r="E283" s="654"/>
      <c r="F283" s="654"/>
      <c r="K283" s="85"/>
      <c r="V283" s="148"/>
      <c r="W283" s="239"/>
      <c r="X283" s="239"/>
      <c r="Y283" s="239"/>
      <c r="Z283" s="239"/>
      <c r="AA283" s="239"/>
      <c r="AB283" s="149"/>
      <c r="AC283" s="149"/>
      <c r="AD283" s="150"/>
      <c r="AE283" s="149"/>
      <c r="AF283" s="149"/>
    </row>
    <row r="284" spans="1:32" s="91" customFormat="1" ht="11.25" customHeight="1" x14ac:dyDescent="0.2">
      <c r="A284" s="90"/>
      <c r="B284" s="653"/>
      <c r="C284" s="653"/>
      <c r="D284" s="654"/>
      <c r="E284" s="654"/>
      <c r="F284" s="654"/>
      <c r="K284" s="85"/>
      <c r="V284" s="148"/>
      <c r="W284" s="239"/>
      <c r="X284" s="239"/>
      <c r="Y284" s="239"/>
      <c r="Z284" s="239"/>
      <c r="AA284" s="239"/>
      <c r="AB284" s="149"/>
      <c r="AC284" s="149"/>
      <c r="AD284" s="150"/>
      <c r="AE284" s="149"/>
      <c r="AF284" s="149"/>
    </row>
    <row r="285" spans="1:32" s="91" customFormat="1" ht="11.25" customHeight="1" x14ac:dyDescent="0.2">
      <c r="A285" s="90"/>
      <c r="B285" s="653" t="s">
        <v>31</v>
      </c>
      <c r="C285" s="653"/>
      <c r="D285" s="664"/>
      <c r="E285" s="664"/>
      <c r="F285" s="664"/>
      <c r="G285" s="617"/>
      <c r="K285" s="85"/>
      <c r="V285" s="148"/>
      <c r="W285" s="239"/>
      <c r="X285" s="239"/>
      <c r="Y285" s="239"/>
      <c r="Z285" s="239"/>
      <c r="AA285" s="239"/>
      <c r="AB285" s="149"/>
      <c r="AC285" s="149"/>
      <c r="AD285" s="150"/>
      <c r="AE285" s="149"/>
      <c r="AF285" s="149"/>
    </row>
    <row r="286" spans="1:32" s="91" customFormat="1" ht="11.25" customHeight="1" x14ac:dyDescent="0.2">
      <c r="A286" s="90"/>
      <c r="B286" s="664"/>
      <c r="C286" s="664"/>
      <c r="D286" s="664"/>
      <c r="E286" s="664"/>
      <c r="F286" s="664"/>
      <c r="G286" s="617"/>
      <c r="K286" s="85"/>
      <c r="V286" s="148"/>
      <c r="W286" s="239"/>
      <c r="X286" s="239"/>
      <c r="Y286" s="239"/>
      <c r="Z286" s="239"/>
      <c r="AA286" s="239"/>
      <c r="AB286" s="149"/>
      <c r="AC286" s="149"/>
      <c r="AD286" s="150"/>
      <c r="AE286" s="149"/>
      <c r="AF286" s="149"/>
    </row>
    <row r="287" spans="1:32" s="91" customFormat="1" ht="11.25" customHeight="1" x14ac:dyDescent="0.2">
      <c r="A287" s="90"/>
      <c r="B287" s="653" t="s">
        <v>32</v>
      </c>
      <c r="C287" s="653"/>
      <c r="D287" s="654"/>
      <c r="E287" s="654"/>
      <c r="F287" s="654"/>
      <c r="K287" s="85"/>
      <c r="V287" s="148"/>
      <c r="W287" s="239"/>
      <c r="X287" s="239"/>
      <c r="Y287" s="239"/>
      <c r="Z287" s="239"/>
      <c r="AA287" s="239"/>
      <c r="AB287" s="149"/>
      <c r="AC287" s="149"/>
      <c r="AD287" s="150"/>
      <c r="AE287" s="149"/>
      <c r="AF287" s="149"/>
    </row>
    <row r="288" spans="1:32" s="91" customFormat="1" ht="11.25" customHeight="1" x14ac:dyDescent="0.2">
      <c r="A288" s="90"/>
      <c r="B288" s="653"/>
      <c r="C288" s="653"/>
      <c r="D288" s="654"/>
      <c r="E288" s="654"/>
      <c r="F288" s="654"/>
      <c r="K288" s="85"/>
      <c r="V288" s="148"/>
      <c r="W288" s="239"/>
      <c r="X288" s="239"/>
      <c r="Y288" s="239"/>
      <c r="Z288" s="239"/>
      <c r="AA288" s="239"/>
      <c r="AB288" s="149"/>
      <c r="AC288" s="149"/>
      <c r="AD288" s="150"/>
      <c r="AE288" s="149"/>
      <c r="AF288" s="149"/>
    </row>
    <row r="289" spans="1:35" s="91" customFormat="1" ht="11.25" customHeight="1" x14ac:dyDescent="0.2">
      <c r="A289" s="90"/>
      <c r="B289" s="653" t="s">
        <v>55</v>
      </c>
      <c r="C289" s="653"/>
      <c r="D289" s="654"/>
      <c r="E289" s="654"/>
      <c r="F289" s="654"/>
      <c r="K289" s="85"/>
      <c r="V289" s="148"/>
      <c r="W289" s="239"/>
      <c r="X289" s="239"/>
      <c r="Y289" s="239"/>
      <c r="Z289" s="239"/>
      <c r="AA289" s="239"/>
      <c r="AB289" s="149"/>
      <c r="AC289" s="149"/>
      <c r="AD289" s="150"/>
      <c r="AE289" s="149"/>
      <c r="AF289" s="149"/>
    </row>
    <row r="290" spans="1:35" s="91" customFormat="1" ht="11.25" customHeight="1" x14ac:dyDescent="0.2">
      <c r="A290" s="90"/>
      <c r="B290" s="653"/>
      <c r="C290" s="653"/>
      <c r="D290" s="654"/>
      <c r="E290" s="654"/>
      <c r="F290" s="654"/>
      <c r="K290" s="85"/>
      <c r="V290" s="148"/>
      <c r="W290" s="239"/>
      <c r="X290" s="239"/>
      <c r="Y290" s="239"/>
      <c r="Z290" s="239"/>
      <c r="AA290" s="239"/>
      <c r="AB290" s="149"/>
      <c r="AC290" s="149"/>
      <c r="AD290" s="150"/>
      <c r="AE290" s="149"/>
      <c r="AF290" s="149"/>
    </row>
    <row r="291" spans="1:35" s="91" customFormat="1" ht="11.25" customHeight="1" x14ac:dyDescent="0.2">
      <c r="A291" s="90"/>
      <c r="B291" s="653" t="s">
        <v>33</v>
      </c>
      <c r="C291" s="653"/>
      <c r="D291" s="654"/>
      <c r="E291" s="654"/>
      <c r="F291" s="654"/>
      <c r="K291" s="85"/>
      <c r="V291" s="148"/>
      <c r="W291" s="239"/>
      <c r="X291" s="239"/>
      <c r="Y291" s="239"/>
      <c r="Z291" s="239"/>
      <c r="AA291" s="239"/>
      <c r="AB291" s="149"/>
      <c r="AC291" s="149"/>
      <c r="AD291" s="150"/>
      <c r="AE291" s="149"/>
      <c r="AF291" s="149"/>
    </row>
    <row r="292" spans="1:35" s="91" customFormat="1" ht="11.25" customHeight="1" x14ac:dyDescent="0.2">
      <c r="A292" s="90"/>
      <c r="B292" s="653"/>
      <c r="C292" s="653"/>
      <c r="D292" s="654"/>
      <c r="E292" s="654"/>
      <c r="F292" s="654"/>
      <c r="K292" s="85"/>
      <c r="V292" s="148"/>
      <c r="W292" s="239"/>
      <c r="X292" s="239"/>
      <c r="Y292" s="239"/>
      <c r="Z292" s="239"/>
      <c r="AA292" s="239"/>
      <c r="AB292" s="149"/>
      <c r="AC292" s="149"/>
      <c r="AD292" s="150"/>
      <c r="AE292" s="149"/>
      <c r="AF292" s="149"/>
    </row>
    <row r="293" spans="1:35" s="91" customFormat="1" ht="11.25" customHeight="1" x14ac:dyDescent="0.2">
      <c r="A293" s="90"/>
      <c r="B293" s="653" t="s">
        <v>126</v>
      </c>
      <c r="C293" s="653"/>
      <c r="D293" s="654"/>
      <c r="E293" s="654"/>
      <c r="F293" s="654"/>
      <c r="K293" s="85"/>
      <c r="V293" s="148"/>
      <c r="W293" s="239"/>
      <c r="X293" s="239"/>
      <c r="Y293" s="239"/>
      <c r="Z293" s="239"/>
      <c r="AA293" s="239"/>
      <c r="AB293" s="149"/>
      <c r="AC293" s="149"/>
      <c r="AD293" s="150"/>
      <c r="AE293" s="149"/>
      <c r="AF293" s="149"/>
    </row>
    <row r="294" spans="1:35" s="91" customFormat="1" ht="11.25" customHeight="1" x14ac:dyDescent="0.2">
      <c r="B294" s="653"/>
      <c r="C294" s="653"/>
      <c r="D294" s="654"/>
      <c r="E294" s="654"/>
      <c r="F294" s="654"/>
      <c r="K294" s="85"/>
      <c r="V294" s="148"/>
      <c r="W294" s="239"/>
      <c r="X294" s="239"/>
      <c r="Y294" s="239"/>
      <c r="Z294" s="239"/>
      <c r="AA294" s="239"/>
      <c r="AB294" s="149"/>
      <c r="AC294" s="149"/>
      <c r="AD294" s="150"/>
      <c r="AE294" s="149"/>
      <c r="AF294" s="149"/>
    </row>
    <row r="295" spans="1:35" s="91" customFormat="1" ht="11.25" hidden="1" customHeight="1" x14ac:dyDescent="0.2">
      <c r="B295" s="653" t="s">
        <v>104</v>
      </c>
      <c r="C295" s="653"/>
      <c r="D295" s="654"/>
      <c r="E295" s="654"/>
      <c r="F295" s="654"/>
      <c r="W295" s="240"/>
      <c r="X295" s="240"/>
      <c r="Y295" s="240"/>
      <c r="Z295" s="240"/>
      <c r="AA295" s="240"/>
    </row>
    <row r="296" spans="1:35" s="91" customFormat="1" ht="11.25" hidden="1" customHeight="1" x14ac:dyDescent="0.2">
      <c r="B296" s="653"/>
      <c r="C296" s="653"/>
      <c r="D296" s="654"/>
      <c r="E296" s="654"/>
      <c r="F296" s="654"/>
      <c r="W296" s="240"/>
      <c r="X296" s="240"/>
      <c r="Y296" s="240"/>
      <c r="Z296" s="240"/>
      <c r="AA296" s="240"/>
    </row>
    <row r="297" spans="1:35" s="84" customFormat="1" ht="11.25" hidden="1" customHeight="1" x14ac:dyDescent="0.2">
      <c r="B297" s="653" t="s">
        <v>105</v>
      </c>
      <c r="C297" s="653"/>
      <c r="D297" s="654"/>
      <c r="E297" s="654"/>
      <c r="F297" s="654"/>
      <c r="G297" s="91"/>
      <c r="K297" s="85"/>
      <c r="W297" s="240"/>
      <c r="X297" s="240"/>
      <c r="Y297" s="240"/>
      <c r="Z297" s="240"/>
      <c r="AA297" s="240"/>
    </row>
    <row r="298" spans="1:35" s="32" customFormat="1" ht="11.25" hidden="1" customHeight="1" x14ac:dyDescent="0.2">
      <c r="A298" s="27"/>
      <c r="B298" s="653"/>
      <c r="C298" s="653"/>
      <c r="D298" s="654"/>
      <c r="E298" s="654"/>
      <c r="F298" s="654"/>
      <c r="G298" s="91"/>
      <c r="H298" s="27"/>
      <c r="I298" s="27"/>
      <c r="J298" s="27"/>
      <c r="K298" s="2"/>
      <c r="L298" s="27"/>
      <c r="M298" s="27"/>
      <c r="N298" s="27"/>
      <c r="O298" s="27"/>
      <c r="P298" s="27"/>
      <c r="Q298" s="27"/>
      <c r="R298" s="27"/>
      <c r="S298" s="27"/>
      <c r="T298" s="27"/>
      <c r="U298" s="27"/>
      <c r="V298" s="25"/>
      <c r="W298" s="228"/>
      <c r="X298" s="228"/>
      <c r="Y298" s="228"/>
      <c r="Z298" s="228"/>
      <c r="AA298" s="228"/>
      <c r="AG298" s="25"/>
      <c r="AH298" s="28"/>
      <c r="AI298" s="27"/>
    </row>
    <row r="299" spans="1:35" ht="11.25" customHeight="1" x14ac:dyDescent="0.2">
      <c r="B299" s="653" t="s">
        <v>56</v>
      </c>
      <c r="C299" s="653"/>
      <c r="D299" s="654"/>
      <c r="E299" s="654"/>
      <c r="F299" s="654"/>
      <c r="G299" s="84"/>
    </row>
    <row r="300" spans="1:35" ht="11.25" customHeight="1" x14ac:dyDescent="0.2">
      <c r="B300" s="653"/>
      <c r="C300" s="653"/>
      <c r="D300" s="654"/>
      <c r="E300" s="654"/>
      <c r="F300" s="654"/>
    </row>
  </sheetData>
  <sheetProtection sheet="1" objects="1" scenarios="1"/>
  <mergeCells count="52">
    <mergeCell ref="B273:F274"/>
    <mergeCell ref="B275:F276"/>
    <mergeCell ref="B277:F278"/>
    <mergeCell ref="B167:H172"/>
    <mergeCell ref="A175:U175"/>
    <mergeCell ref="B183:H185"/>
    <mergeCell ref="B211:H216"/>
    <mergeCell ref="B227:H229"/>
    <mergeCell ref="B255:H260"/>
    <mergeCell ref="A263:U263"/>
    <mergeCell ref="D230:D231"/>
    <mergeCell ref="E230:E231"/>
    <mergeCell ref="F230:F231"/>
    <mergeCell ref="B271:F272"/>
    <mergeCell ref="B299:F300"/>
    <mergeCell ref="B297:F298"/>
    <mergeCell ref="Z11:Z12"/>
    <mergeCell ref="A43:U43"/>
    <mergeCell ref="B51:H52"/>
    <mergeCell ref="B53:H53"/>
    <mergeCell ref="X82:X83"/>
    <mergeCell ref="Y82:Y83"/>
    <mergeCell ref="B291:F292"/>
    <mergeCell ref="B283:F284"/>
    <mergeCell ref="B285:G286"/>
    <mergeCell ref="X84:X85"/>
    <mergeCell ref="Y84:Y85"/>
    <mergeCell ref="L85:T85"/>
    <mergeCell ref="B279:F280"/>
    <mergeCell ref="B95:H96"/>
    <mergeCell ref="B7:T8"/>
    <mergeCell ref="D9:H10"/>
    <mergeCell ref="I9:I11"/>
    <mergeCell ref="K9:O10"/>
    <mergeCell ref="P9:P11"/>
    <mergeCell ref="R9:T10"/>
    <mergeCell ref="A87:U87"/>
    <mergeCell ref="L84:O84"/>
    <mergeCell ref="Q84:T84"/>
    <mergeCell ref="B293:F294"/>
    <mergeCell ref="B295:F296"/>
    <mergeCell ref="B281:F282"/>
    <mergeCell ref="B287:F288"/>
    <mergeCell ref="B289:F290"/>
    <mergeCell ref="G230:G231"/>
    <mergeCell ref="H230:H231"/>
    <mergeCell ref="A219:U219"/>
    <mergeCell ref="B139:H141"/>
    <mergeCell ref="D98:E99"/>
    <mergeCell ref="A131:U131"/>
    <mergeCell ref="B267:B268"/>
    <mergeCell ref="B269:F270"/>
  </mergeCells>
  <conditionalFormatting sqref="B12:B31 D12:I31 R12:T31 B144:B163 D144:H163 B188:B207 D188:H207 B232:B251 D232:H251 K12:P31">
    <cfRule type="containsErrors" dxfId="27" priority="3">
      <formula>ISERROR(B12)</formula>
    </cfRule>
    <cfRule type="expression" dxfId="26" priority="4">
      <formula>$B12=$X$5</formula>
    </cfRule>
  </conditionalFormatting>
  <conditionalFormatting sqref="AA25:AB29 AA12:AB24">
    <cfRule type="containsErrors" dxfId="25" priority="1">
      <formula>ISERROR(AA12)</formula>
    </cfRule>
    <cfRule type="expression" dxfId="24" priority="2">
      <formula>$B12=$X$5</formula>
    </cfRule>
  </conditionalFormatting>
  <hyperlinks>
    <hyperlink ref="B269:B270" location="Coverage!A1" display="Participating LA's"/>
    <hyperlink ref="B293:B294" location="Adoption!A1" display="Adoption"/>
    <hyperlink ref="B291:B292" location="'Looked After Children'!A1" display="Looked After Children"/>
    <hyperlink ref="B289:B290" location="'Court Applications'!A1" display="Court Applications"/>
    <hyperlink ref="B287:B288" location="'Child Protection Plans'!A1" display="Child Protection Plans"/>
    <hyperlink ref="B285:B286" location="'Initial CP Conferences'!A1" display="Initial Child Protection Conferences"/>
    <hyperlink ref="B283:B284" location="'Section 47 Enquiries'!A1" display="Section 47 Enquiries"/>
    <hyperlink ref="B281:B282" location="'Children in Need'!A1" display="Children in Need"/>
    <hyperlink ref="B279:B280" location="Assessments!A1" display="Assessments"/>
    <hyperlink ref="B277:B278" location="'Re-referrals'!A1" display="Re-referrals"/>
    <hyperlink ref="B273:B274" location="Referrals!A1" display="Referrals"/>
    <hyperlink ref="B271:B272" location="Population!A1" display="Population"/>
    <hyperlink ref="B293:F294" location="Adoption_RO_SGO!A1" display="Adoption &amp; RO/SGO"/>
    <hyperlink ref="B297:B298" location="Adoption!A1" display="Adoption"/>
    <hyperlink ref="B295:B296" location="Adoption!A1" display="Adoption"/>
    <hyperlink ref="B295:F296" location="Ofsted!A1" display="Ofsted"/>
    <hyperlink ref="B297:F298" location="Education!A1" display="Education"/>
    <hyperlink ref="B299:B300" location="Adoption!A1" display="Adoption"/>
    <hyperlink ref="B299:F300" location="Sources!A1" display="Sources"/>
    <hyperlink ref="B275:F276"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&amp;C&amp;"Arial,Bold"&amp;F- Page &amp;P</oddFooter>
    <firstFooter>&amp;C&amp;"Arial,Bold"&amp;F</firstFooter>
  </headerFooter>
  <rowBreaks count="2" manualBreakCount="2">
    <brk id="44" max="20" man="1"/>
    <brk id="88"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39"/>
  </sheetPr>
  <dimension ref="A1:AH168"/>
  <sheetViews>
    <sheetView showRowColHeaders="0" topLeftCell="A112" workbookViewId="0">
      <selection activeCell="B151" sqref="B151:F152"/>
    </sheetView>
  </sheetViews>
  <sheetFormatPr defaultRowHeight="11.25" customHeight="1" x14ac:dyDescent="0.2"/>
  <cols>
    <col min="1" max="1" width="2.85546875" style="27" customWidth="1"/>
    <col min="2" max="2" width="19.28515625" style="27" customWidth="1"/>
    <col min="3" max="3" width="0.85546875" style="27" customWidth="1"/>
    <col min="4" max="8" width="7.42578125" style="27" customWidth="1"/>
    <col min="9" max="9" width="7.85546875" style="27" customWidth="1"/>
    <col min="10" max="10" width="0.85546875" style="27" customWidth="1"/>
    <col min="11" max="11" width="7.42578125" style="2" customWidth="1"/>
    <col min="12" max="15" width="7.42578125" style="27" customWidth="1"/>
    <col min="16" max="16" width="6.28515625" style="27" customWidth="1"/>
    <col min="17" max="17" width="0.85546875" style="27" customWidth="1"/>
    <col min="18" max="18" width="6" style="27" customWidth="1"/>
    <col min="19" max="19" width="8" style="27" customWidth="1"/>
    <col min="20" max="20" width="7.7109375" style="27" customWidth="1"/>
    <col min="21" max="21" width="2.85546875" style="27" customWidth="1"/>
    <col min="22" max="22" width="10.140625" style="25" customWidth="1"/>
    <col min="23" max="24" width="21.85546875" style="228" hidden="1" customWidth="1"/>
    <col min="25" max="25" width="30.28515625" style="228" hidden="1" customWidth="1"/>
    <col min="26" max="27" width="17" style="228" hidden="1" customWidth="1"/>
    <col min="28" max="28" width="17" style="32" hidden="1" customWidth="1"/>
    <col min="29" max="29" width="15.7109375" style="32" hidden="1" customWidth="1"/>
    <col min="30" max="30" width="17" style="32" hidden="1" customWidth="1"/>
    <col min="31" max="31" width="7" style="32" hidden="1" customWidth="1"/>
    <col min="32" max="32" width="10.140625" style="25" customWidth="1"/>
    <col min="33" max="33" width="10.140625" style="28" customWidth="1"/>
    <col min="34" max="16384" width="9.140625" style="27"/>
  </cols>
  <sheetData>
    <row r="1" spans="1:33" ht="15" customHeight="1" x14ac:dyDescent="0.2">
      <c r="L1" s="28"/>
      <c r="M1" s="28"/>
      <c r="N1" s="28"/>
      <c r="O1" s="28"/>
      <c r="P1" s="28"/>
      <c r="Q1" s="28"/>
      <c r="R1" s="28"/>
      <c r="S1" s="28"/>
      <c r="T1" s="28"/>
    </row>
    <row r="2" spans="1:33" ht="18.75" thickBot="1" x14ac:dyDescent="0.3">
      <c r="A2" s="48" t="s">
        <v>1</v>
      </c>
      <c r="B2" s="45"/>
      <c r="C2" s="45"/>
      <c r="D2" s="45"/>
      <c r="E2" s="45"/>
      <c r="F2" s="45"/>
      <c r="G2" s="45"/>
      <c r="H2" s="45"/>
      <c r="I2" s="45"/>
      <c r="J2" s="45"/>
      <c r="K2" s="46"/>
      <c r="L2" s="45"/>
      <c r="M2" s="45"/>
      <c r="N2" s="45"/>
      <c r="O2" s="45"/>
      <c r="P2" s="45"/>
      <c r="Q2" s="45"/>
      <c r="R2" s="45"/>
      <c r="S2" s="45"/>
      <c r="T2" s="45"/>
      <c r="U2" s="28"/>
    </row>
    <row r="3" spans="1:33" ht="11.25" customHeight="1" x14ac:dyDescent="0.2">
      <c r="A3" s="28"/>
      <c r="B3" s="28"/>
      <c r="C3" s="28"/>
      <c r="D3" s="28"/>
      <c r="E3" s="28"/>
      <c r="F3" s="28"/>
      <c r="G3" s="28"/>
      <c r="H3" s="28"/>
      <c r="I3" s="28"/>
      <c r="J3" s="28"/>
      <c r="K3" s="3"/>
      <c r="L3" s="28"/>
      <c r="M3" s="28"/>
      <c r="N3" s="28"/>
      <c r="O3" s="28"/>
      <c r="P3" s="28"/>
      <c r="Q3" s="28"/>
      <c r="R3" s="28"/>
      <c r="S3" s="28"/>
      <c r="T3" s="28"/>
    </row>
    <row r="4" spans="1:33" ht="21" customHeight="1" thickBot="1" x14ac:dyDescent="0.25">
      <c r="X4" s="229"/>
    </row>
    <row r="5" spans="1:33" ht="11.25" customHeight="1" x14ac:dyDescent="0.2">
      <c r="A5" s="36"/>
      <c r="B5" s="37"/>
      <c r="C5" s="37"/>
      <c r="D5" s="37"/>
      <c r="E5" s="37"/>
      <c r="F5" s="37"/>
      <c r="G5" s="37"/>
      <c r="H5" s="37"/>
      <c r="I5" s="37"/>
      <c r="J5" s="37"/>
      <c r="K5" s="38"/>
      <c r="L5" s="54"/>
      <c r="M5" s="54"/>
      <c r="N5" s="54"/>
      <c r="O5" s="54"/>
      <c r="P5" s="54"/>
      <c r="Q5" s="54"/>
      <c r="R5" s="54"/>
      <c r="S5" s="54"/>
      <c r="T5" s="54"/>
      <c r="U5" s="55"/>
      <c r="W5" s="226" t="e">
        <f>VLOOKUP(X5,$W$12:$X$31,2,FALSE)</f>
        <v>#N/A</v>
      </c>
      <c r="X5" s="226" t="str">
        <f>Home!B12</f>
        <v>(none)</v>
      </c>
      <c r="Y5" s="226" t="str">
        <f>"Selected LA- "&amp;X5</f>
        <v>Selected LA- (none)</v>
      </c>
    </row>
    <row r="6" spans="1:33" ht="11.25" customHeight="1" x14ac:dyDescent="0.2">
      <c r="A6" s="40"/>
      <c r="B6" s="28"/>
      <c r="C6" s="28"/>
      <c r="D6" s="28"/>
      <c r="E6" s="28"/>
      <c r="F6" s="28"/>
      <c r="G6" s="28"/>
      <c r="H6" s="28"/>
      <c r="I6" s="28"/>
      <c r="J6" s="28"/>
      <c r="K6" s="98"/>
      <c r="L6" s="130"/>
      <c r="M6" s="130"/>
      <c r="N6" s="130"/>
      <c r="O6" s="130"/>
      <c r="P6" s="130"/>
      <c r="Q6" s="102"/>
      <c r="R6" s="102"/>
      <c r="S6" s="102"/>
      <c r="T6" s="102"/>
      <c r="U6" s="105"/>
    </row>
    <row r="7" spans="1:33" s="30" customFormat="1" ht="11.25" customHeight="1" x14ac:dyDescent="0.2">
      <c r="A7" s="42"/>
      <c r="B7" s="699" t="s">
        <v>156</v>
      </c>
      <c r="C7" s="699"/>
      <c r="D7" s="700"/>
      <c r="E7" s="700"/>
      <c r="F7" s="700"/>
      <c r="G7" s="700"/>
      <c r="H7" s="700"/>
      <c r="I7" s="700"/>
      <c r="J7" s="700"/>
      <c r="K7" s="700"/>
      <c r="L7" s="700"/>
      <c r="M7" s="700"/>
      <c r="N7" s="700"/>
      <c r="O7" s="700"/>
      <c r="P7" s="700"/>
      <c r="Q7" s="700"/>
      <c r="R7" s="700"/>
      <c r="S7" s="700"/>
      <c r="T7" s="700"/>
      <c r="U7" s="103"/>
      <c r="V7" s="26"/>
      <c r="W7" s="228"/>
      <c r="X7" s="228"/>
      <c r="Y7" s="228"/>
      <c r="Z7" s="228"/>
      <c r="AA7" s="228"/>
      <c r="AB7" s="32"/>
      <c r="AC7" s="32"/>
      <c r="AD7" s="32"/>
      <c r="AE7" s="32"/>
      <c r="AF7" s="26"/>
      <c r="AG7" s="83"/>
    </row>
    <row r="8" spans="1:33" ht="21" customHeight="1" x14ac:dyDescent="0.2">
      <c r="A8" s="40"/>
      <c r="B8" s="700"/>
      <c r="C8" s="700"/>
      <c r="D8" s="700"/>
      <c r="E8" s="700"/>
      <c r="F8" s="700"/>
      <c r="G8" s="700"/>
      <c r="H8" s="700"/>
      <c r="I8" s="700"/>
      <c r="J8" s="700"/>
      <c r="K8" s="700"/>
      <c r="L8" s="700"/>
      <c r="M8" s="700"/>
      <c r="N8" s="700"/>
      <c r="O8" s="700"/>
      <c r="P8" s="700"/>
      <c r="Q8" s="700"/>
      <c r="R8" s="700"/>
      <c r="S8" s="700"/>
      <c r="T8" s="700"/>
      <c r="U8" s="105"/>
      <c r="X8" s="229"/>
    </row>
    <row r="9" spans="1:33" ht="11.25" customHeight="1" x14ac:dyDescent="0.2">
      <c r="A9" s="40"/>
      <c r="B9" s="259"/>
      <c r="C9" s="259"/>
      <c r="D9" s="701" t="s">
        <v>132</v>
      </c>
      <c r="E9" s="702"/>
      <c r="F9" s="702"/>
      <c r="G9" s="702"/>
      <c r="H9" s="702"/>
      <c r="I9" s="717" t="s">
        <v>153</v>
      </c>
      <c r="J9" s="260"/>
      <c r="K9" s="704" t="s">
        <v>133</v>
      </c>
      <c r="L9" s="705"/>
      <c r="M9" s="705"/>
      <c r="N9" s="705"/>
      <c r="O9" s="705"/>
      <c r="P9" s="714" t="str">
        <f>"SE Rank"&amp;" "&amp;O11</f>
        <v>SE Rank 2014</v>
      </c>
      <c r="Q9" s="262"/>
      <c r="R9" s="746" t="s">
        <v>135</v>
      </c>
      <c r="S9" s="747"/>
      <c r="T9" s="748"/>
      <c r="U9" s="105"/>
      <c r="AB9" s="424" t="s">
        <v>219</v>
      </c>
    </row>
    <row r="10" spans="1:33" ht="11.25" customHeight="1" x14ac:dyDescent="0.2">
      <c r="A10" s="40"/>
      <c r="B10" s="178"/>
      <c r="C10" s="259"/>
      <c r="D10" s="703"/>
      <c r="E10" s="703"/>
      <c r="F10" s="703"/>
      <c r="G10" s="703"/>
      <c r="H10" s="703"/>
      <c r="I10" s="718"/>
      <c r="J10" s="261"/>
      <c r="K10" s="706"/>
      <c r="L10" s="706"/>
      <c r="M10" s="706"/>
      <c r="N10" s="706"/>
      <c r="O10" s="706"/>
      <c r="P10" s="715"/>
      <c r="Q10" s="242"/>
      <c r="R10" s="749"/>
      <c r="S10" s="750"/>
      <c r="T10" s="751"/>
      <c r="U10" s="105"/>
    </row>
    <row r="11" spans="1:33" ht="11.25" customHeight="1" x14ac:dyDescent="0.2">
      <c r="A11" s="56"/>
      <c r="B11" s="178"/>
      <c r="C11" s="259"/>
      <c r="D11" s="241">
        <v>2010</v>
      </c>
      <c r="E11" s="241">
        <v>2011</v>
      </c>
      <c r="F11" s="241">
        <v>2012</v>
      </c>
      <c r="G11" s="241">
        <v>2013</v>
      </c>
      <c r="H11" s="241">
        <v>2014</v>
      </c>
      <c r="I11" s="719"/>
      <c r="J11" s="261"/>
      <c r="K11" s="271">
        <v>2010</v>
      </c>
      <c r="L11" s="271">
        <v>2011</v>
      </c>
      <c r="M11" s="271">
        <v>2012</v>
      </c>
      <c r="N11" s="271">
        <v>2013</v>
      </c>
      <c r="O11" s="271">
        <v>2014</v>
      </c>
      <c r="P11" s="716"/>
      <c r="Q11" s="242"/>
      <c r="R11" s="379" t="s">
        <v>134</v>
      </c>
      <c r="S11" s="380" t="s">
        <v>136</v>
      </c>
      <c r="T11" s="381" t="s">
        <v>94</v>
      </c>
      <c r="U11" s="105"/>
      <c r="Y11" s="312" t="str">
        <f>K9</f>
        <v>Rate per 10,000 0-17 Year Olds</v>
      </c>
      <c r="Z11" s="692" t="s">
        <v>142</v>
      </c>
      <c r="AA11" s="444"/>
      <c r="AB11" s="444"/>
      <c r="AC11" s="231"/>
      <c r="AD11" s="27"/>
      <c r="AE11" s="27"/>
      <c r="AF11" s="27"/>
      <c r="AG11" s="27"/>
    </row>
    <row r="12" spans="1:33" ht="11.25" customHeight="1" x14ac:dyDescent="0.2">
      <c r="A12" s="56"/>
      <c r="B12" s="288" t="s">
        <v>2</v>
      </c>
      <c r="C12" s="259"/>
      <c r="D12" s="274">
        <v>574</v>
      </c>
      <c r="E12" s="274">
        <v>640</v>
      </c>
      <c r="F12" s="274">
        <v>663</v>
      </c>
      <c r="G12" s="274">
        <v>758</v>
      </c>
      <c r="H12" s="274">
        <v>774</v>
      </c>
      <c r="I12" s="302">
        <f t="shared" ref="I12:I32" si="0">IF(H12=0,"",(H12-E12)/E12)</f>
        <v>0.20937500000000001</v>
      </c>
      <c r="J12" s="275"/>
      <c r="K12" s="276">
        <f>IF(ISBLANK(D12),NA(),D12/Population!C12*10000)</f>
        <v>213.38289962825277</v>
      </c>
      <c r="L12" s="276">
        <f>IF(ISBLANK(E12),NA(),E12/Population!D12*10000)</f>
        <v>235.38065465244577</v>
      </c>
      <c r="M12" s="276">
        <f>IF(ISBLANK(F12),NA(),F12/Population!E12*10000)</f>
        <v>249.24812030075188</v>
      </c>
      <c r="N12" s="276">
        <f>IF(ISBLANK(G12),NA(),G12/Population!F12*10000)</f>
        <v>284.96240601503757</v>
      </c>
      <c r="O12" s="276">
        <f>IF(ISBLANK(H12),NA(),H12/Population!G12*10000)</f>
        <v>285.60885608856086</v>
      </c>
      <c r="P12" s="442">
        <f>IF(ISBLANK(H12),"--",VLOOKUP(B12,$AA$12:$AC$30,3,FALSE))</f>
        <v>11</v>
      </c>
      <c r="Q12" s="277"/>
      <c r="R12" s="295">
        <v>10.6</v>
      </c>
      <c r="S12" s="278">
        <f t="shared" ref="S12:S32" si="1">(R12*$X$82)+$Y$82</f>
        <v>294.68338</v>
      </c>
      <c r="T12" s="279">
        <f t="shared" ref="T12:T32" si="2">O12-S12</f>
        <v>-9.0745239114391438</v>
      </c>
      <c r="U12" s="105"/>
      <c r="W12" s="236" t="s">
        <v>2</v>
      </c>
      <c r="X12" s="227">
        <v>1</v>
      </c>
      <c r="Y12" s="237">
        <f>O11</f>
        <v>2014</v>
      </c>
      <c r="Z12" s="693"/>
      <c r="AA12" s="288" t="s">
        <v>2</v>
      </c>
      <c r="AB12" s="276">
        <v>285.60885608856086</v>
      </c>
      <c r="AC12" s="257">
        <f>RANK(AB12,$AB$12:$AB$30)</f>
        <v>11</v>
      </c>
      <c r="AD12" s="236" t="s">
        <v>2</v>
      </c>
      <c r="AE12" s="27">
        <f>IF(ISBLANK(H12),0,Population!G12)</f>
        <v>27100</v>
      </c>
      <c r="AF12" s="27"/>
      <c r="AG12" s="27"/>
    </row>
    <row r="13" spans="1:33" ht="11.25" customHeight="1" x14ac:dyDescent="0.2">
      <c r="A13" s="56"/>
      <c r="B13" s="288" t="s">
        <v>84</v>
      </c>
      <c r="C13" s="259"/>
      <c r="D13" s="274">
        <v>2902</v>
      </c>
      <c r="E13" s="274">
        <v>2318</v>
      </c>
      <c r="F13" s="274">
        <v>1887</v>
      </c>
      <c r="G13" s="274">
        <v>1812</v>
      </c>
      <c r="H13" s="274">
        <v>1796</v>
      </c>
      <c r="I13" s="302">
        <f t="shared" si="0"/>
        <v>-0.22519413287316653</v>
      </c>
      <c r="J13" s="275"/>
      <c r="K13" s="276">
        <f>IF(ISBLANK(D13),NA(),D13/Population!C13*10000)</f>
        <v>620.88147197261446</v>
      </c>
      <c r="L13" s="276">
        <f>IF(ISBLANK(E13),NA(),E13/Population!D13*10000)</f>
        <v>493.71671991480298</v>
      </c>
      <c r="M13" s="276">
        <f>IF(ISBLANK(F13),NA(),F13/Population!E13*10000)</f>
        <v>378.15631262525051</v>
      </c>
      <c r="N13" s="276">
        <f>IF(ISBLANK(G13),NA(),G13/Population!F13*10000)</f>
        <v>360.95617529880474</v>
      </c>
      <c r="O13" s="276">
        <f>IF(ISBLANK(H13),NA(),H13/Population!G13*10000)</f>
        <v>355.6435643564356</v>
      </c>
      <c r="P13" s="442">
        <f t="shared" ref="P13:P15" si="3">IF(ISBLANK(H13),"--",VLOOKUP(B13,$AA$12:$AC$30,3,FALSE))</f>
        <v>7</v>
      </c>
      <c r="Q13" s="277"/>
      <c r="R13" s="295">
        <v>23.2</v>
      </c>
      <c r="S13" s="278">
        <f t="shared" si="1"/>
        <v>367.98136</v>
      </c>
      <c r="T13" s="279">
        <f t="shared" si="2"/>
        <v>-12.337795643564391</v>
      </c>
      <c r="U13" s="105"/>
      <c r="W13" s="236" t="s">
        <v>84</v>
      </c>
      <c r="X13" s="227">
        <v>2</v>
      </c>
      <c r="Y13" s="300">
        <f>O12</f>
        <v>285.60885608856086</v>
      </c>
      <c r="Z13" s="257" t="str">
        <f>B12</f>
        <v>Bracknell Forest</v>
      </c>
      <c r="AA13" s="288" t="s">
        <v>84</v>
      </c>
      <c r="AB13" s="276">
        <v>355.6435643564356</v>
      </c>
      <c r="AC13" s="257">
        <f t="shared" ref="AC13:AC30" si="4">RANK(AB13,$AB$12:$AB$30)</f>
        <v>7</v>
      </c>
      <c r="AD13" s="236" t="s">
        <v>84</v>
      </c>
      <c r="AE13" s="27">
        <f>IF(ISBLANK(H13),0,Population!G13)</f>
        <v>50500</v>
      </c>
      <c r="AF13" s="27"/>
      <c r="AG13" s="27"/>
    </row>
    <row r="14" spans="1:33" ht="11.25" customHeight="1" x14ac:dyDescent="0.2">
      <c r="A14" s="56"/>
      <c r="B14" s="288" t="s">
        <v>13</v>
      </c>
      <c r="C14" s="259"/>
      <c r="D14" s="274">
        <v>2456</v>
      </c>
      <c r="E14" s="274">
        <v>2327</v>
      </c>
      <c r="F14" s="274">
        <v>2437</v>
      </c>
      <c r="G14" s="274">
        <v>1973</v>
      </c>
      <c r="H14" s="274">
        <v>2417</v>
      </c>
      <c r="I14" s="302">
        <f t="shared" si="0"/>
        <v>3.867640739149119E-2</v>
      </c>
      <c r="J14" s="275"/>
      <c r="K14" s="276">
        <f>IF(ISBLANK(D14),NA(),D14/Population!C14*10000)</f>
        <v>214.12380122057542</v>
      </c>
      <c r="L14" s="276">
        <f>IF(ISBLANK(E14),NA(),E14/Population!D14*10000)</f>
        <v>201.87386136895984</v>
      </c>
      <c r="M14" s="276">
        <f>IF(ISBLANK(F14),NA(),F14/Population!E14*10000)</f>
        <v>210.99567099567102</v>
      </c>
      <c r="N14" s="276">
        <f>IF(ISBLANK(G14),NA(),G14/Population!F14*10000)</f>
        <v>169.64746345657784</v>
      </c>
      <c r="O14" s="276">
        <f>IF(ISBLANK(H14),NA(),H14/Population!G14*10000)</f>
        <v>205.52721088435374</v>
      </c>
      <c r="P14" s="442">
        <f t="shared" si="3"/>
        <v>17</v>
      </c>
      <c r="Q14" s="277"/>
      <c r="R14" s="295">
        <v>10.4</v>
      </c>
      <c r="S14" s="278">
        <f t="shared" si="1"/>
        <v>293.51992000000001</v>
      </c>
      <c r="T14" s="279">
        <f t="shared" si="2"/>
        <v>-87.992709115646278</v>
      </c>
      <c r="U14" s="105"/>
      <c r="W14" s="236" t="s">
        <v>13</v>
      </c>
      <c r="X14" s="227">
        <v>3</v>
      </c>
      <c r="Y14" s="300">
        <f>O13</f>
        <v>355.6435643564356</v>
      </c>
      <c r="Z14" s="257" t="str">
        <f>B13</f>
        <v>Brighton &amp; Hove</v>
      </c>
      <c r="AA14" s="288" t="s">
        <v>13</v>
      </c>
      <c r="AB14" s="276">
        <v>205.52721088435374</v>
      </c>
      <c r="AC14" s="257">
        <f t="shared" si="4"/>
        <v>17</v>
      </c>
      <c r="AD14" s="236" t="s">
        <v>13</v>
      </c>
      <c r="AE14" s="27">
        <f>IF(ISBLANK(H14),0,Population!G14)</f>
        <v>117600</v>
      </c>
      <c r="AF14" s="27"/>
      <c r="AG14" s="27"/>
    </row>
    <row r="15" spans="1:33" ht="11.25" customHeight="1" x14ac:dyDescent="0.2">
      <c r="A15" s="56"/>
      <c r="B15" s="288" t="s">
        <v>6</v>
      </c>
      <c r="C15" s="259"/>
      <c r="D15" s="274"/>
      <c r="E15" s="274">
        <v>4278</v>
      </c>
      <c r="F15" s="274">
        <v>4901</v>
      </c>
      <c r="G15" s="274">
        <v>4863</v>
      </c>
      <c r="H15" s="274">
        <v>4325</v>
      </c>
      <c r="I15" s="302">
        <f t="shared" si="0"/>
        <v>1.0986442262739598E-2</v>
      </c>
      <c r="J15" s="275"/>
      <c r="K15" s="276" t="e">
        <f>IF(ISBLANK(D15),NA(),D15/Population!C15*10000)</f>
        <v>#N/A</v>
      </c>
      <c r="L15" s="276">
        <f>IF(ISBLANK(E15),NA(),E15/Population!D15*10000)</f>
        <v>411.90063547082616</v>
      </c>
      <c r="M15" s="276">
        <f>IF(ISBLANK(F15),NA(),F15/Population!E15*10000)</f>
        <v>469.89453499520613</v>
      </c>
      <c r="N15" s="276">
        <f>IF(ISBLANK(G15),NA(),G15/Population!F15*10000)</f>
        <v>465.80459770114942</v>
      </c>
      <c r="O15" s="276">
        <f>IF(ISBLANK(H15),NA(),H15/Population!G15*10000)</f>
        <v>412.69083969465652</v>
      </c>
      <c r="P15" s="442">
        <f t="shared" si="3"/>
        <v>4</v>
      </c>
      <c r="Q15" s="277"/>
      <c r="R15" s="295">
        <v>18.100000000000001</v>
      </c>
      <c r="S15" s="278">
        <f t="shared" si="1"/>
        <v>338.31313</v>
      </c>
      <c r="T15" s="279">
        <f t="shared" si="2"/>
        <v>74.377709694656517</v>
      </c>
      <c r="U15" s="105"/>
      <c r="W15" s="236" t="s">
        <v>6</v>
      </c>
      <c r="X15" s="227">
        <v>4</v>
      </c>
      <c r="Y15" s="300">
        <f>O14</f>
        <v>205.52721088435374</v>
      </c>
      <c r="Z15" s="257" t="str">
        <f>B14</f>
        <v>Buckinghamshire</v>
      </c>
      <c r="AA15" s="288" t="s">
        <v>6</v>
      </c>
      <c r="AB15" s="276">
        <v>412.69083969465652</v>
      </c>
      <c r="AC15" s="257">
        <f t="shared" si="4"/>
        <v>4</v>
      </c>
      <c r="AD15" s="236" t="s">
        <v>6</v>
      </c>
      <c r="AE15" s="27">
        <f>IF(ISBLANK(H15),0,Population!G15)</f>
        <v>104800</v>
      </c>
      <c r="AF15" s="27"/>
      <c r="AG15" s="27"/>
    </row>
    <row r="16" spans="1:33" ht="11.25" customHeight="1" x14ac:dyDescent="0.2">
      <c r="A16" s="56"/>
      <c r="B16" s="439" t="s">
        <v>7</v>
      </c>
      <c r="C16" s="259"/>
      <c r="D16" s="274">
        <v>3789</v>
      </c>
      <c r="E16" s="274">
        <v>3065</v>
      </c>
      <c r="F16" s="274">
        <v>2862</v>
      </c>
      <c r="G16" s="274">
        <v>2846</v>
      </c>
      <c r="H16" s="438">
        <v>2982</v>
      </c>
      <c r="I16" s="302">
        <f t="shared" si="0"/>
        <v>-2.7079934747145186E-2</v>
      </c>
      <c r="J16" s="275"/>
      <c r="K16" s="276">
        <f>IF(ISBLANK(D16),NA(),D16/Population!C16*10000)</f>
        <v>306.45422193464901</v>
      </c>
      <c r="L16" s="276">
        <f>IF(ISBLANK(E16),NA(),E16/Population!D16*10000)</f>
        <v>247.27712787414279</v>
      </c>
      <c r="M16" s="276">
        <f>IF(ISBLANK(F16),NA(),F16/Population!E16*10000)</f>
        <v>234.20621931260229</v>
      </c>
      <c r="N16" s="276">
        <f>IF(ISBLANK(G16),NA(),G16/Population!F16*10000)</f>
        <v>232.32653061224491</v>
      </c>
      <c r="O16" s="276">
        <f>IF(ISBLANK(H16),NA(),H16/Population!G16*10000)</f>
        <v>243.03178484107579</v>
      </c>
      <c r="P16" s="291" t="s">
        <v>140</v>
      </c>
      <c r="Q16" s="277"/>
      <c r="R16" s="295">
        <v>14.7</v>
      </c>
      <c r="S16" s="278">
        <f t="shared" si="1"/>
        <v>318.53431</v>
      </c>
      <c r="T16" s="279">
        <f t="shared" si="2"/>
        <v>-75.502525158924215</v>
      </c>
      <c r="U16" s="105"/>
      <c r="W16" s="236" t="s">
        <v>7</v>
      </c>
      <c r="X16" s="227">
        <v>5</v>
      </c>
      <c r="Y16" s="300">
        <f>O15</f>
        <v>412.69083969465652</v>
      </c>
      <c r="Z16" s="257" t="str">
        <f>B15</f>
        <v>East Sussex</v>
      </c>
      <c r="AA16" s="439" t="s">
        <v>9</v>
      </c>
      <c r="AB16" s="276">
        <v>284.49804895352963</v>
      </c>
      <c r="AC16" s="257">
        <f t="shared" si="4"/>
        <v>13</v>
      </c>
      <c r="AD16" s="236" t="s">
        <v>7</v>
      </c>
      <c r="AE16" s="27">
        <f>IF(ISBLANK(H16),0,Population!G16)</f>
        <v>122700</v>
      </c>
      <c r="AF16" s="27"/>
      <c r="AG16" s="27"/>
    </row>
    <row r="17" spans="1:33" ht="11.25" customHeight="1" x14ac:dyDescent="0.2">
      <c r="A17" s="56"/>
      <c r="B17" s="439" t="s">
        <v>9</v>
      </c>
      <c r="C17" s="259"/>
      <c r="D17" s="274">
        <v>5631</v>
      </c>
      <c r="E17" s="274">
        <v>7097</v>
      </c>
      <c r="F17" s="274">
        <v>6312</v>
      </c>
      <c r="G17" s="274">
        <v>6502</v>
      </c>
      <c r="H17" s="438">
        <v>8020</v>
      </c>
      <c r="I17" s="302">
        <f t="shared" si="0"/>
        <v>0.13005495279695645</v>
      </c>
      <c r="J17" s="275"/>
      <c r="K17" s="276">
        <f>IF(ISBLANK(D17),NA(),D17/Population!C17*10000)</f>
        <v>204.51821450622887</v>
      </c>
      <c r="L17" s="276">
        <f>IF(ISBLANK(E17),NA(),E17/Population!D17*10000)</f>
        <v>257.66047051989545</v>
      </c>
      <c r="M17" s="276">
        <f>IF(ISBLANK(F17),NA(),F17/Population!E17*10000)</f>
        <v>225.26766595289078</v>
      </c>
      <c r="N17" s="276">
        <f>IF(ISBLANK(G17),NA(),G17/Population!F17*10000)</f>
        <v>231.47027411890352</v>
      </c>
      <c r="O17" s="276">
        <f>IF(ISBLANK(H17),NA(),H17/Population!G17*10000)</f>
        <v>284.49804895352963</v>
      </c>
      <c r="P17" s="442">
        <f t="shared" ref="P17:P31" si="5">IF(ISBLANK(H17),"--",VLOOKUP(B17,$AA$12:$AC$30,3,FALSE))</f>
        <v>13</v>
      </c>
      <c r="Q17" s="277"/>
      <c r="R17" s="295">
        <v>12.1</v>
      </c>
      <c r="S17" s="278">
        <f t="shared" si="1"/>
        <v>303.40933000000001</v>
      </c>
      <c r="T17" s="279">
        <f t="shared" si="2"/>
        <v>-18.911281046470378</v>
      </c>
      <c r="U17" s="105"/>
      <c r="W17" s="236" t="s">
        <v>9</v>
      </c>
      <c r="X17" s="227">
        <v>6</v>
      </c>
      <c r="Y17" s="300">
        <f t="shared" ref="Y17:Y31" si="6">O17</f>
        <v>284.49804895352963</v>
      </c>
      <c r="Z17" s="257" t="str">
        <f t="shared" ref="Z17:Z31" si="7">B17</f>
        <v>Hampshire</v>
      </c>
      <c r="AA17" s="288" t="s">
        <v>3</v>
      </c>
      <c r="AB17" s="276">
        <v>447.67441860465112</v>
      </c>
      <c r="AC17" s="257">
        <f t="shared" si="4"/>
        <v>1</v>
      </c>
      <c r="AD17" s="236" t="s">
        <v>9</v>
      </c>
      <c r="AE17" s="27">
        <f>IF(ISBLANK(H17),0,Population!G17)</f>
        <v>281900</v>
      </c>
      <c r="AF17" s="27"/>
      <c r="AG17" s="27"/>
    </row>
    <row r="18" spans="1:33" ht="11.25" customHeight="1" x14ac:dyDescent="0.2">
      <c r="A18" s="56"/>
      <c r="B18" s="288" t="s">
        <v>3</v>
      </c>
      <c r="C18" s="259"/>
      <c r="D18" s="274">
        <v>723</v>
      </c>
      <c r="E18" s="274"/>
      <c r="F18" s="274">
        <v>645</v>
      </c>
      <c r="G18" s="274">
        <v>1232</v>
      </c>
      <c r="H18" s="274">
        <v>1155</v>
      </c>
      <c r="I18" s="302" t="e">
        <f>IF(H18=0,"",(H18-E18)/E18)</f>
        <v>#DIV/0!</v>
      </c>
      <c r="J18" s="275"/>
      <c r="K18" s="276">
        <f>IF(ISBLANK(D18),NA(),D18/Population!C18*10000)</f>
        <v>273.65632096896292</v>
      </c>
      <c r="L18" s="276" t="e">
        <f>IF(ISBLANK(E18),NA(),E18/Population!D18*10000)</f>
        <v>#N/A</v>
      </c>
      <c r="M18" s="276">
        <f>IF(ISBLANK(F18),NA(),F18/Population!E18*10000)</f>
        <v>247.12643678160919</v>
      </c>
      <c r="N18" s="276">
        <f>IF(ISBLANK(G18),NA(),G18/Population!F18*10000)</f>
        <v>473.84615384615387</v>
      </c>
      <c r="O18" s="276">
        <f>IF(ISBLANK(H18),NA(),H18/Population!G18*10000)</f>
        <v>447.67441860465112</v>
      </c>
      <c r="P18" s="442">
        <f t="shared" si="5"/>
        <v>1</v>
      </c>
      <c r="Q18" s="277"/>
      <c r="R18" s="295">
        <v>20.8</v>
      </c>
      <c r="S18" s="278">
        <f t="shared" si="1"/>
        <v>354.01984000000004</v>
      </c>
      <c r="T18" s="279">
        <f t="shared" si="2"/>
        <v>93.654578604651078</v>
      </c>
      <c r="U18" s="105"/>
      <c r="W18" s="236" t="s">
        <v>3</v>
      </c>
      <c r="X18" s="227">
        <v>7</v>
      </c>
      <c r="Y18" s="300">
        <f t="shared" si="6"/>
        <v>447.67441860465112</v>
      </c>
      <c r="Z18" s="257" t="str">
        <f t="shared" si="7"/>
        <v>Isle of Wight</v>
      </c>
      <c r="AA18" s="288" t="s">
        <v>14</v>
      </c>
      <c r="AB18" s="276">
        <v>308.04668304668303</v>
      </c>
      <c r="AC18" s="257">
        <f t="shared" si="4"/>
        <v>9</v>
      </c>
      <c r="AD18" s="236" t="s">
        <v>3</v>
      </c>
      <c r="AE18" s="27">
        <f>IF(ISBLANK(H18),0,Population!G18)</f>
        <v>25800</v>
      </c>
      <c r="AF18" s="27"/>
      <c r="AG18" s="27"/>
    </row>
    <row r="19" spans="1:33" ht="11.25" customHeight="1" x14ac:dyDescent="0.2">
      <c r="A19" s="56"/>
      <c r="B19" s="288" t="s">
        <v>14</v>
      </c>
      <c r="C19" s="259"/>
      <c r="D19" s="274"/>
      <c r="E19" s="274">
        <v>12128</v>
      </c>
      <c r="F19" s="274">
        <v>8755</v>
      </c>
      <c r="G19" s="274">
        <v>8827</v>
      </c>
      <c r="H19" s="274">
        <v>10030</v>
      </c>
      <c r="I19" s="302">
        <f t="shared" si="0"/>
        <v>-0.17298812664907651</v>
      </c>
      <c r="J19" s="275"/>
      <c r="K19" s="276" t="e">
        <f>IF(ISBLANK(D19),NA(),D19/Population!C19*10000)</f>
        <v>#N/A</v>
      </c>
      <c r="L19" s="276">
        <f>IF(ISBLANK(E19),NA(),E19/Population!D19*10000)</f>
        <v>387.58748521939219</v>
      </c>
      <c r="M19" s="276">
        <f>IF(ISBLANK(F19),NA(),F19/Population!E19*10000)</f>
        <v>271.30461729160209</v>
      </c>
      <c r="N19" s="276">
        <f>IF(ISBLANK(G19),NA(),G19/Population!F19*10000)</f>
        <v>272.52238345168263</v>
      </c>
      <c r="O19" s="276">
        <f>IF(ISBLANK(H19),NA(),H19/Population!G19*10000)</f>
        <v>308.04668304668303</v>
      </c>
      <c r="P19" s="442">
        <f t="shared" si="5"/>
        <v>9</v>
      </c>
      <c r="Q19" s="277"/>
      <c r="R19" s="295">
        <v>17.8</v>
      </c>
      <c r="S19" s="278">
        <f t="shared" si="1"/>
        <v>336.56794000000002</v>
      </c>
      <c r="T19" s="279">
        <f t="shared" si="2"/>
        <v>-28.521256953316993</v>
      </c>
      <c r="U19" s="105"/>
      <c r="W19" s="236" t="s">
        <v>14</v>
      </c>
      <c r="X19" s="227">
        <v>8</v>
      </c>
      <c r="Y19" s="300">
        <f t="shared" si="6"/>
        <v>308.04668304668303</v>
      </c>
      <c r="Z19" s="257" t="str">
        <f t="shared" si="7"/>
        <v>Kent</v>
      </c>
      <c r="AA19" s="288" t="s">
        <v>4</v>
      </c>
      <c r="AB19" s="276">
        <v>420.29220779220776</v>
      </c>
      <c r="AC19" s="257">
        <f t="shared" si="4"/>
        <v>3</v>
      </c>
      <c r="AD19" s="236" t="s">
        <v>14</v>
      </c>
      <c r="AE19" s="27">
        <f>IF(ISBLANK(H19),0,Population!G19)</f>
        <v>325600</v>
      </c>
      <c r="AF19" s="27"/>
      <c r="AG19" s="27"/>
    </row>
    <row r="20" spans="1:33" ht="11.25" customHeight="1" x14ac:dyDescent="0.2">
      <c r="A20" s="56"/>
      <c r="B20" s="288" t="s">
        <v>4</v>
      </c>
      <c r="C20" s="259"/>
      <c r="D20" s="274">
        <v>1868</v>
      </c>
      <c r="E20" s="274">
        <v>1654</v>
      </c>
      <c r="F20" s="274">
        <v>1837</v>
      </c>
      <c r="G20" s="274">
        <v>1812</v>
      </c>
      <c r="H20" s="274">
        <v>2589</v>
      </c>
      <c r="I20" s="302">
        <f t="shared" si="0"/>
        <v>0.56529625151148732</v>
      </c>
      <c r="J20" s="275"/>
      <c r="K20" s="276">
        <f>IF(ISBLANK(D20),NA(),D20/Population!C20*10000)</f>
        <v>318.06572450195807</v>
      </c>
      <c r="L20" s="276">
        <f>IF(ISBLANK(E20),NA(),E20/Population!D20*10000)</f>
        <v>281.62778818321129</v>
      </c>
      <c r="M20" s="276">
        <f>IF(ISBLANK(F20),NA(),F20/Population!E20*10000)</f>
        <v>301.14754098360658</v>
      </c>
      <c r="N20" s="276">
        <f>IF(ISBLANK(G20),NA(),G20/Population!F20*10000)</f>
        <v>297.53694581280786</v>
      </c>
      <c r="O20" s="276">
        <f>IF(ISBLANK(H20),NA(),H20/Population!G20*10000)</f>
        <v>420.29220779220776</v>
      </c>
      <c r="P20" s="442">
        <f t="shared" si="5"/>
        <v>3</v>
      </c>
      <c r="Q20" s="277"/>
      <c r="R20" s="295">
        <v>21.6</v>
      </c>
      <c r="S20" s="278">
        <f t="shared" si="1"/>
        <v>358.67368000000005</v>
      </c>
      <c r="T20" s="279">
        <f t="shared" si="2"/>
        <v>61.618527792207715</v>
      </c>
      <c r="U20" s="105"/>
      <c r="W20" s="236" t="s">
        <v>4</v>
      </c>
      <c r="X20" s="227">
        <v>9</v>
      </c>
      <c r="Y20" s="300">
        <f t="shared" si="6"/>
        <v>420.29220779220776</v>
      </c>
      <c r="Z20" s="257" t="str">
        <f t="shared" si="7"/>
        <v>Medway</v>
      </c>
      <c r="AA20" s="288" t="s">
        <v>15</v>
      </c>
      <c r="AB20" s="276">
        <v>232.34375000000003</v>
      </c>
      <c r="AC20" s="257">
        <f t="shared" si="4"/>
        <v>16</v>
      </c>
      <c r="AD20" s="236" t="s">
        <v>4</v>
      </c>
      <c r="AE20" s="27">
        <f>IF(ISBLANK(H20),0,Population!G20)</f>
        <v>61600</v>
      </c>
      <c r="AF20" s="27"/>
      <c r="AG20" s="27"/>
    </row>
    <row r="21" spans="1:33" ht="11.25" customHeight="1" x14ac:dyDescent="0.2">
      <c r="A21" s="56"/>
      <c r="B21" s="288" t="s">
        <v>15</v>
      </c>
      <c r="C21" s="259"/>
      <c r="D21" s="274">
        <v>1367</v>
      </c>
      <c r="E21" s="274">
        <v>1322</v>
      </c>
      <c r="F21" s="274">
        <v>1383</v>
      </c>
      <c r="G21" s="274">
        <v>1313</v>
      </c>
      <c r="H21" s="274">
        <v>1487</v>
      </c>
      <c r="I21" s="302">
        <f t="shared" si="0"/>
        <v>0.12481089258698941</v>
      </c>
      <c r="J21" s="275"/>
      <c r="K21" s="276">
        <f>IF(ISBLANK(D21),NA(),D21/Population!C21*10000)</f>
        <v>238.07035876001393</v>
      </c>
      <c r="L21" s="276">
        <f>IF(ISBLANK(E21),NA(),E21/Population!D21*10000)</f>
        <v>225.44338335607094</v>
      </c>
      <c r="M21" s="276">
        <f>IF(ISBLANK(F21),NA(),F21/Population!E21*10000)</f>
        <v>223.06451612903226</v>
      </c>
      <c r="N21" s="276">
        <f>IF(ISBLANK(G21),NA(),G21/Population!F21*10000)</f>
        <v>207.09779179810727</v>
      </c>
      <c r="O21" s="276">
        <f>IF(ISBLANK(H21),NA(),H21/Population!G21*10000)</f>
        <v>232.34375000000003</v>
      </c>
      <c r="P21" s="442">
        <f t="shared" si="5"/>
        <v>16</v>
      </c>
      <c r="Q21" s="277"/>
      <c r="R21" s="295">
        <v>20.6</v>
      </c>
      <c r="S21" s="278">
        <f t="shared" si="1"/>
        <v>352.85638000000006</v>
      </c>
      <c r="T21" s="279">
        <f t="shared" si="2"/>
        <v>-120.51263000000003</v>
      </c>
      <c r="U21" s="105"/>
      <c r="W21" s="236" t="s">
        <v>15</v>
      </c>
      <c r="X21" s="227">
        <v>10</v>
      </c>
      <c r="Y21" s="300">
        <f t="shared" si="6"/>
        <v>232.34375000000003</v>
      </c>
      <c r="Z21" s="257" t="str">
        <f t="shared" si="7"/>
        <v>Milton Keynes</v>
      </c>
      <c r="AA21" s="288" t="s">
        <v>16</v>
      </c>
      <c r="AB21" s="276">
        <v>249.75053456878121</v>
      </c>
      <c r="AC21" s="257">
        <f t="shared" si="4"/>
        <v>14</v>
      </c>
      <c r="AD21" s="236" t="s">
        <v>15</v>
      </c>
      <c r="AE21" s="27">
        <f>IF(ISBLANK(H21),0,Population!G21)</f>
        <v>64000</v>
      </c>
      <c r="AF21" s="27"/>
      <c r="AG21" s="27"/>
    </row>
    <row r="22" spans="1:33" ht="11.25" customHeight="1" x14ac:dyDescent="0.2">
      <c r="A22" s="56"/>
      <c r="B22" s="288" t="s">
        <v>16</v>
      </c>
      <c r="C22" s="259"/>
      <c r="D22" s="274">
        <v>3490</v>
      </c>
      <c r="E22" s="274">
        <v>2931</v>
      </c>
      <c r="F22" s="274">
        <v>3234</v>
      </c>
      <c r="G22" s="274">
        <v>3471</v>
      </c>
      <c r="H22" s="274">
        <v>3504</v>
      </c>
      <c r="I22" s="302">
        <f t="shared" si="0"/>
        <v>0.19549641760491299</v>
      </c>
      <c r="J22" s="275"/>
      <c r="K22" s="276">
        <f>IF(ISBLANK(D22),NA(),D22/Population!C22*10000)</f>
        <v>253.79972365646137</v>
      </c>
      <c r="L22" s="276">
        <f>IF(ISBLANK(E22),NA(),E22/Population!D22*10000)</f>
        <v>211.62454873646209</v>
      </c>
      <c r="M22" s="276">
        <f>IF(ISBLANK(F22),NA(),F22/Population!E22*10000)</f>
        <v>234.3478260869565</v>
      </c>
      <c r="N22" s="276">
        <f>IF(ISBLANK(G22),NA(),G22/Population!F22*10000)</f>
        <v>249.35344827586206</v>
      </c>
      <c r="O22" s="276">
        <f>IF(ISBLANK(H22),NA(),H22/Population!G22*10000)</f>
        <v>249.75053456878121</v>
      </c>
      <c r="P22" s="442">
        <f t="shared" si="5"/>
        <v>14</v>
      </c>
      <c r="Q22" s="277"/>
      <c r="R22" s="295">
        <v>12.2</v>
      </c>
      <c r="S22" s="278">
        <f t="shared" si="1"/>
        <v>303.99106</v>
      </c>
      <c r="T22" s="279">
        <f t="shared" si="2"/>
        <v>-54.240525431218799</v>
      </c>
      <c r="U22" s="105"/>
      <c r="W22" s="236" t="s">
        <v>16</v>
      </c>
      <c r="X22" s="227">
        <v>11</v>
      </c>
      <c r="Y22" s="300">
        <f t="shared" si="6"/>
        <v>249.75053456878121</v>
      </c>
      <c r="Z22" s="257" t="str">
        <f t="shared" si="7"/>
        <v>Oxfordshire</v>
      </c>
      <c r="AA22" s="288" t="s">
        <v>17</v>
      </c>
      <c r="AB22" s="276">
        <v>311.73708920187789</v>
      </c>
      <c r="AC22" s="257">
        <f t="shared" si="4"/>
        <v>8</v>
      </c>
      <c r="AD22" s="236" t="s">
        <v>16</v>
      </c>
      <c r="AE22" s="27">
        <f>IF(ISBLANK(H22),0,Population!G22)</f>
        <v>140300</v>
      </c>
      <c r="AF22" s="27"/>
      <c r="AG22" s="27"/>
    </row>
    <row r="23" spans="1:33" ht="11.25" customHeight="1" x14ac:dyDescent="0.2">
      <c r="A23" s="56"/>
      <c r="B23" s="288" t="s">
        <v>17</v>
      </c>
      <c r="C23" s="259"/>
      <c r="D23" s="274">
        <v>1482</v>
      </c>
      <c r="E23" s="274">
        <v>1408</v>
      </c>
      <c r="F23" s="274">
        <v>1410</v>
      </c>
      <c r="G23" s="274">
        <v>1296</v>
      </c>
      <c r="H23" s="274">
        <v>1328</v>
      </c>
      <c r="I23" s="302">
        <f t="shared" si="0"/>
        <v>-5.6818181818181816E-2</v>
      </c>
      <c r="J23" s="275"/>
      <c r="K23" s="276">
        <f>IF(ISBLANK(D23),NA(),D23/Population!C23*10000)</f>
        <v>386.2392494136044</v>
      </c>
      <c r="L23" s="276">
        <f>IF(ISBLANK(E23),NA(),E23/Population!D23*10000)</f>
        <v>365.2399481193255</v>
      </c>
      <c r="M23" s="276">
        <f>IF(ISBLANK(F23),NA(),F23/Population!E23*10000)</f>
        <v>331.76470588235293</v>
      </c>
      <c r="N23" s="276">
        <f>IF(ISBLANK(G23),NA(),G23/Population!F23*10000)</f>
        <v>306.38297872340422</v>
      </c>
      <c r="O23" s="276">
        <f>IF(ISBLANK(H23),NA(),H23/Population!G23*10000)</f>
        <v>311.73708920187789</v>
      </c>
      <c r="P23" s="442">
        <f t="shared" si="5"/>
        <v>8</v>
      </c>
      <c r="Q23" s="277"/>
      <c r="R23" s="295">
        <v>26.5</v>
      </c>
      <c r="S23" s="278">
        <f t="shared" si="1"/>
        <v>387.17845</v>
      </c>
      <c r="T23" s="279">
        <f t="shared" si="2"/>
        <v>-75.441360798122105</v>
      </c>
      <c r="U23" s="105"/>
      <c r="W23" s="236" t="s">
        <v>17</v>
      </c>
      <c r="X23" s="227">
        <v>12</v>
      </c>
      <c r="Y23" s="300">
        <f t="shared" si="6"/>
        <v>311.73708920187789</v>
      </c>
      <c r="Z23" s="257" t="str">
        <f t="shared" si="7"/>
        <v>Portsmouth</v>
      </c>
      <c r="AA23" s="288" t="s">
        <v>5</v>
      </c>
      <c r="AB23" s="276">
        <v>431.98847262247841</v>
      </c>
      <c r="AC23" s="257">
        <f t="shared" si="4"/>
        <v>2</v>
      </c>
      <c r="AD23" s="236" t="s">
        <v>17</v>
      </c>
      <c r="AE23" s="27">
        <f>IF(ISBLANK(H23),0,Population!G23)</f>
        <v>42600</v>
      </c>
      <c r="AF23" s="27"/>
      <c r="AG23" s="27"/>
    </row>
    <row r="24" spans="1:33" ht="11.25" customHeight="1" x14ac:dyDescent="0.2">
      <c r="A24" s="56"/>
      <c r="B24" s="288" t="s">
        <v>5</v>
      </c>
      <c r="C24" s="259"/>
      <c r="D24" s="274">
        <v>1432</v>
      </c>
      <c r="E24" s="274">
        <v>1313</v>
      </c>
      <c r="F24" s="274">
        <v>1233</v>
      </c>
      <c r="G24" s="274">
        <v>1221</v>
      </c>
      <c r="H24" s="274">
        <v>1499</v>
      </c>
      <c r="I24" s="302">
        <f t="shared" si="0"/>
        <v>0.14166031987814165</v>
      </c>
      <c r="J24" s="275"/>
      <c r="K24" s="276">
        <f>IF(ISBLANK(D24),NA(),D24/Population!C24*10000)</f>
        <v>472.45133619267568</v>
      </c>
      <c r="L24" s="276">
        <f>IF(ISBLANK(E24),NA(),E24/Population!D24*10000)</f>
        <v>425.33203757693553</v>
      </c>
      <c r="M24" s="276">
        <f>IF(ISBLANK(F24),NA(),F24/Population!E24*10000)</f>
        <v>369.16167664670661</v>
      </c>
      <c r="N24" s="276">
        <f>IF(ISBLANK(G24),NA(),G24/Population!F24*10000)</f>
        <v>359.11764705882354</v>
      </c>
      <c r="O24" s="276">
        <f>IF(ISBLANK(H24),NA(),H24/Population!G24*10000)</f>
        <v>431.98847262247841</v>
      </c>
      <c r="P24" s="442">
        <f t="shared" si="5"/>
        <v>2</v>
      </c>
      <c r="Q24" s="277"/>
      <c r="R24" s="295">
        <v>23.2</v>
      </c>
      <c r="S24" s="278">
        <f t="shared" si="1"/>
        <v>367.98136</v>
      </c>
      <c r="T24" s="279">
        <f t="shared" si="2"/>
        <v>64.007112622478417</v>
      </c>
      <c r="U24" s="105"/>
      <c r="W24" s="236" t="s">
        <v>5</v>
      </c>
      <c r="X24" s="227">
        <v>13</v>
      </c>
      <c r="Y24" s="300">
        <f t="shared" si="6"/>
        <v>431.98847262247841</v>
      </c>
      <c r="Z24" s="257" t="str">
        <f t="shared" si="7"/>
        <v>Reading</v>
      </c>
      <c r="AA24" s="288" t="s">
        <v>18</v>
      </c>
      <c r="AB24" s="276">
        <v>398.20051413881748</v>
      </c>
      <c r="AC24" s="257">
        <f t="shared" si="4"/>
        <v>6</v>
      </c>
      <c r="AD24" s="236" t="s">
        <v>5</v>
      </c>
      <c r="AE24" s="27">
        <f>IF(ISBLANK(H24),0,Population!G24)</f>
        <v>34700</v>
      </c>
      <c r="AF24" s="27"/>
      <c r="AG24" s="27"/>
    </row>
    <row r="25" spans="1:33" ht="11.25" customHeight="1" x14ac:dyDescent="0.2">
      <c r="A25" s="56"/>
      <c r="B25" s="288" t="s">
        <v>18</v>
      </c>
      <c r="C25" s="259"/>
      <c r="D25" s="274">
        <v>1160</v>
      </c>
      <c r="E25" s="274">
        <v>1061</v>
      </c>
      <c r="F25" s="274">
        <v>980</v>
      </c>
      <c r="G25" s="274">
        <v>1132</v>
      </c>
      <c r="H25" s="274">
        <v>1549</v>
      </c>
      <c r="I25" s="302">
        <f t="shared" si="0"/>
        <v>0.4599434495758718</v>
      </c>
      <c r="J25" s="275"/>
      <c r="K25" s="276">
        <f>IF(ISBLANK(D25),NA(),D25/Population!C25*10000)</f>
        <v>376.86809616634179</v>
      </c>
      <c r="L25" s="276">
        <f>IF(ISBLANK(E25),NA(),E25/Population!D25*10000)</f>
        <v>334.38386385124488</v>
      </c>
      <c r="M25" s="276">
        <f>IF(ISBLANK(F25),NA(),F25/Population!E25*10000)</f>
        <v>262.03208556149735</v>
      </c>
      <c r="N25" s="276">
        <f>IF(ISBLANK(G25),NA(),G25/Population!F25*10000)</f>
        <v>297.89473684210526</v>
      </c>
      <c r="O25" s="276">
        <f>IF(ISBLANK(H25),NA(),H25/Population!G25*10000)</f>
        <v>398.20051413881748</v>
      </c>
      <c r="P25" s="442">
        <f t="shared" si="5"/>
        <v>6</v>
      </c>
      <c r="Q25" s="277"/>
      <c r="R25" s="295">
        <v>26.7</v>
      </c>
      <c r="S25" s="278">
        <f t="shared" si="1"/>
        <v>388.34190999999998</v>
      </c>
      <c r="T25" s="279">
        <f t="shared" si="2"/>
        <v>9.8586041388174976</v>
      </c>
      <c r="U25" s="105"/>
      <c r="W25" s="236" t="s">
        <v>18</v>
      </c>
      <c r="X25" s="227">
        <v>14</v>
      </c>
      <c r="Y25" s="300">
        <f t="shared" si="6"/>
        <v>398.20051413881748</v>
      </c>
      <c r="Z25" s="257" t="str">
        <f t="shared" si="7"/>
        <v>Slough</v>
      </c>
      <c r="AA25" s="288" t="s">
        <v>19</v>
      </c>
      <c r="AB25" s="276">
        <v>411.81434599156114</v>
      </c>
      <c r="AC25" s="257">
        <f t="shared" si="4"/>
        <v>5</v>
      </c>
      <c r="AD25" s="236" t="s">
        <v>18</v>
      </c>
      <c r="AE25" s="27">
        <f>IF(ISBLANK(H25),0,Population!G25)</f>
        <v>38900</v>
      </c>
      <c r="AF25" s="27"/>
      <c r="AG25" s="27"/>
    </row>
    <row r="26" spans="1:33" ht="11.25" customHeight="1" x14ac:dyDescent="0.2">
      <c r="A26" s="56"/>
      <c r="B26" s="288" t="s">
        <v>19</v>
      </c>
      <c r="C26" s="259"/>
      <c r="D26" s="274">
        <v>2051</v>
      </c>
      <c r="E26" s="274">
        <v>1881</v>
      </c>
      <c r="F26" s="274">
        <v>2046</v>
      </c>
      <c r="G26" s="274">
        <v>2118</v>
      </c>
      <c r="H26" s="274">
        <v>1952</v>
      </c>
      <c r="I26" s="302">
        <f t="shared" si="0"/>
        <v>3.7745879851143006E-2</v>
      </c>
      <c r="J26" s="275"/>
      <c r="K26" s="276">
        <f>IF(ISBLANK(D26),NA(),D26/Population!C26*10000)</f>
        <v>472.68955980640703</v>
      </c>
      <c r="L26" s="276">
        <f>IF(ISBLANK(E26),NA(),E26/Population!D26*10000)</f>
        <v>434.21052631578948</v>
      </c>
      <c r="M26" s="276">
        <f>IF(ISBLANK(F26),NA(),F26/Population!E26*10000)</f>
        <v>442.85714285714283</v>
      </c>
      <c r="N26" s="276">
        <f>IF(ISBLANK(G26),NA(),G26/Population!F26*10000)</f>
        <v>455.48387096774195</v>
      </c>
      <c r="O26" s="276">
        <f>IF(ISBLANK(H26),NA(),H26/Population!G26*10000)</f>
        <v>411.81434599156114</v>
      </c>
      <c r="P26" s="442">
        <f t="shared" si="5"/>
        <v>5</v>
      </c>
      <c r="Q26" s="277"/>
      <c r="R26" s="295">
        <v>28.9</v>
      </c>
      <c r="S26" s="278">
        <f t="shared" si="1"/>
        <v>401.13997000000001</v>
      </c>
      <c r="T26" s="279">
        <f t="shared" si="2"/>
        <v>10.674375991561135</v>
      </c>
      <c r="U26" s="105"/>
      <c r="W26" s="236" t="s">
        <v>19</v>
      </c>
      <c r="X26" s="227">
        <v>15</v>
      </c>
      <c r="Y26" s="300">
        <f t="shared" si="6"/>
        <v>411.81434599156114</v>
      </c>
      <c r="Z26" s="257" t="str">
        <f t="shared" si="7"/>
        <v>Southampton</v>
      </c>
      <c r="AA26" s="288" t="s">
        <v>10</v>
      </c>
      <c r="AB26" s="276">
        <v>181.8650793650794</v>
      </c>
      <c r="AC26" s="257">
        <f t="shared" si="4"/>
        <v>18</v>
      </c>
      <c r="AD26" s="236" t="s">
        <v>19</v>
      </c>
      <c r="AE26" s="27">
        <f>IF(ISBLANK(H26),0,Population!G26)</f>
        <v>47400</v>
      </c>
      <c r="AF26" s="27"/>
      <c r="AG26" s="27"/>
    </row>
    <row r="27" spans="1:33" ht="11.25" customHeight="1" x14ac:dyDescent="0.2">
      <c r="A27" s="56"/>
      <c r="B27" s="288" t="s">
        <v>10</v>
      </c>
      <c r="C27" s="259"/>
      <c r="D27" s="274">
        <v>4208</v>
      </c>
      <c r="E27" s="274">
        <v>4829</v>
      </c>
      <c r="F27" s="274">
        <v>5198</v>
      </c>
      <c r="G27" s="274">
        <v>5116</v>
      </c>
      <c r="H27" s="274">
        <v>4583</v>
      </c>
      <c r="I27" s="302">
        <f t="shared" si="0"/>
        <v>-5.0942224062952991E-2</v>
      </c>
      <c r="J27" s="275"/>
      <c r="K27" s="276">
        <f>IF(ISBLANK(D27),NA(),D27/Population!C27*10000)</f>
        <v>173.19723411261114</v>
      </c>
      <c r="L27" s="276">
        <f>IF(ISBLANK(E27),NA(),E27/Population!D27*10000)</f>
        <v>196.22902190255598</v>
      </c>
      <c r="M27" s="276">
        <f>IF(ISBLANK(F27),NA(),F27/Population!E27*10000)</f>
        <v>210.44534412955466</v>
      </c>
      <c r="N27" s="276">
        <f>IF(ISBLANK(G27),NA(),G27/Population!F27*10000)</f>
        <v>204.9679487179487</v>
      </c>
      <c r="O27" s="276">
        <f>IF(ISBLANK(H27),NA(),H27/Population!G27*10000)</f>
        <v>181.8650793650794</v>
      </c>
      <c r="P27" s="442">
        <f t="shared" si="5"/>
        <v>18</v>
      </c>
      <c r="Q27" s="277"/>
      <c r="R27" s="295">
        <v>10</v>
      </c>
      <c r="S27" s="278">
        <f t="shared" si="1"/>
        <v>291.19299999999998</v>
      </c>
      <c r="T27" s="279">
        <f t="shared" si="2"/>
        <v>-109.32792063492059</v>
      </c>
      <c r="U27" s="105"/>
      <c r="W27" s="236" t="s">
        <v>10</v>
      </c>
      <c r="X27" s="227">
        <v>16</v>
      </c>
      <c r="Y27" s="300">
        <f t="shared" si="6"/>
        <v>181.8650793650794</v>
      </c>
      <c r="Z27" s="257" t="str">
        <f t="shared" si="7"/>
        <v>Surrey</v>
      </c>
      <c r="AA27" s="288" t="s">
        <v>20</v>
      </c>
      <c r="AB27" s="276">
        <v>234.73389355742299</v>
      </c>
      <c r="AC27" s="257">
        <f t="shared" si="4"/>
        <v>15</v>
      </c>
      <c r="AD27" s="236" t="s">
        <v>10</v>
      </c>
      <c r="AE27" s="27">
        <f>IF(ISBLANK(H27),0,Population!G27)</f>
        <v>252000</v>
      </c>
      <c r="AF27" s="27"/>
      <c r="AG27" s="27"/>
    </row>
    <row r="28" spans="1:33" ht="11.25" customHeight="1" x14ac:dyDescent="0.2">
      <c r="A28" s="56"/>
      <c r="B28" s="288" t="s">
        <v>20</v>
      </c>
      <c r="C28" s="259"/>
      <c r="D28" s="274">
        <v>781</v>
      </c>
      <c r="E28" s="274">
        <v>897</v>
      </c>
      <c r="F28" s="274">
        <v>849</v>
      </c>
      <c r="G28" s="274">
        <v>713</v>
      </c>
      <c r="H28" s="274">
        <v>838</v>
      </c>
      <c r="I28" s="302">
        <f t="shared" si="0"/>
        <v>-6.5774804905239681E-2</v>
      </c>
      <c r="J28" s="275"/>
      <c r="K28" s="276">
        <f>IF(ISBLANK(D28),NA(),D28/Population!C28*10000)</f>
        <v>213.3296913411636</v>
      </c>
      <c r="L28" s="276">
        <f>IF(ISBLANK(E28),NA(),E28/Population!D28*10000)</f>
        <v>244.14806750136094</v>
      </c>
      <c r="M28" s="276">
        <f>IF(ISBLANK(F28),NA(),F28/Population!E28*10000)</f>
        <v>239.83050847457628</v>
      </c>
      <c r="N28" s="276">
        <f>IF(ISBLANK(G28),NA(),G28/Population!F28*10000)</f>
        <v>198.60724233983288</v>
      </c>
      <c r="O28" s="276">
        <f>IF(ISBLANK(H28),NA(),H28/Population!G28*10000)</f>
        <v>234.73389355742299</v>
      </c>
      <c r="P28" s="442">
        <f t="shared" si="5"/>
        <v>15</v>
      </c>
      <c r="Q28" s="277"/>
      <c r="R28" s="295">
        <v>10.4</v>
      </c>
      <c r="S28" s="278">
        <f t="shared" si="1"/>
        <v>293.51992000000001</v>
      </c>
      <c r="T28" s="279">
        <f t="shared" si="2"/>
        <v>-58.786026442577025</v>
      </c>
      <c r="U28" s="105"/>
      <c r="W28" s="236" t="s">
        <v>20</v>
      </c>
      <c r="X28" s="227">
        <v>17</v>
      </c>
      <c r="Y28" s="300">
        <f t="shared" si="6"/>
        <v>234.73389355742299</v>
      </c>
      <c r="Z28" s="257" t="str">
        <f t="shared" si="7"/>
        <v>West Berkshire</v>
      </c>
      <c r="AA28" s="288" t="s">
        <v>8</v>
      </c>
      <c r="AB28" s="276">
        <v>298.14371257485027</v>
      </c>
      <c r="AC28" s="257">
        <f t="shared" si="4"/>
        <v>10</v>
      </c>
      <c r="AD28" s="236" t="s">
        <v>20</v>
      </c>
      <c r="AE28" s="27">
        <f>IF(ISBLANK(H28),0,Population!G28)</f>
        <v>35700</v>
      </c>
      <c r="AF28" s="27"/>
      <c r="AG28" s="27"/>
    </row>
    <row r="29" spans="1:33" ht="11.25" customHeight="1" x14ac:dyDescent="0.2">
      <c r="A29" s="56"/>
      <c r="B29" s="288" t="s">
        <v>8</v>
      </c>
      <c r="C29" s="259"/>
      <c r="D29" s="274">
        <v>5148</v>
      </c>
      <c r="E29" s="274">
        <v>5472</v>
      </c>
      <c r="F29" s="274">
        <v>3345</v>
      </c>
      <c r="G29" s="274">
        <v>3872</v>
      </c>
      <c r="H29" s="274">
        <v>4979</v>
      </c>
      <c r="I29" s="302">
        <f t="shared" si="0"/>
        <v>-9.0095029239766075E-2</v>
      </c>
      <c r="J29" s="275"/>
      <c r="K29" s="276">
        <f>IF(ISBLANK(D29),NA(),D29/Population!C29*10000)</f>
        <v>313.00541132121356</v>
      </c>
      <c r="L29" s="276">
        <f>IF(ISBLANK(E29),NA(),E29/Population!D29*10000)</f>
        <v>331.2950293636859</v>
      </c>
      <c r="M29" s="276">
        <f>IF(ISBLANK(F29),NA(),F29/Population!E29*10000)</f>
        <v>203.46715328467155</v>
      </c>
      <c r="N29" s="276">
        <f>IF(ISBLANK(G29),NA(),G29/Population!F29*10000)</f>
        <v>233.81642512077295</v>
      </c>
      <c r="O29" s="276">
        <f>IF(ISBLANK(H29),NA(),H29/Population!G29*10000)</f>
        <v>298.14371257485027</v>
      </c>
      <c r="P29" s="442">
        <f t="shared" si="5"/>
        <v>10</v>
      </c>
      <c r="Q29" s="277"/>
      <c r="R29" s="295">
        <v>13.2</v>
      </c>
      <c r="S29" s="278">
        <f t="shared" si="1"/>
        <v>309.80835999999999</v>
      </c>
      <c r="T29" s="279">
        <f t="shared" si="2"/>
        <v>-11.664647425149724</v>
      </c>
      <c r="U29" s="105"/>
      <c r="W29" s="236" t="s">
        <v>8</v>
      </c>
      <c r="X29" s="227">
        <v>18</v>
      </c>
      <c r="Y29" s="300">
        <f t="shared" si="6"/>
        <v>298.14371257485027</v>
      </c>
      <c r="Z29" s="257" t="str">
        <f t="shared" si="7"/>
        <v>West Sussex</v>
      </c>
      <c r="AA29" s="288" t="s">
        <v>83</v>
      </c>
      <c r="AB29" s="276">
        <v>285.58558558558559</v>
      </c>
      <c r="AC29" s="257">
        <f t="shared" si="4"/>
        <v>12</v>
      </c>
      <c r="AD29" s="236" t="s">
        <v>8</v>
      </c>
      <c r="AE29" s="27">
        <f>IF(ISBLANK(H29),0,Population!G29)</f>
        <v>167000</v>
      </c>
      <c r="AF29" s="27"/>
      <c r="AG29" s="27"/>
    </row>
    <row r="30" spans="1:33" ht="11.25" customHeight="1" x14ac:dyDescent="0.2">
      <c r="A30" s="56"/>
      <c r="B30" s="288" t="s">
        <v>83</v>
      </c>
      <c r="C30" s="259"/>
      <c r="D30" s="274">
        <v>801</v>
      </c>
      <c r="E30" s="274">
        <v>739</v>
      </c>
      <c r="F30" s="274">
        <v>841</v>
      </c>
      <c r="G30" s="274">
        <v>682</v>
      </c>
      <c r="H30" s="274">
        <v>951</v>
      </c>
      <c r="I30" s="302">
        <f t="shared" si="0"/>
        <v>0.28687415426251689</v>
      </c>
      <c r="J30" s="275"/>
      <c r="K30" s="276">
        <f>IF(ISBLANK(D30),NA(),D30/Population!C30*10000)</f>
        <v>240.03596044351212</v>
      </c>
      <c r="L30" s="276">
        <f>IF(ISBLANK(E30),NA(),E30/Population!D30*10000)</f>
        <v>217.48087110064745</v>
      </c>
      <c r="M30" s="276">
        <f>IF(ISBLANK(F30),NA(),F30/Population!E30*10000)</f>
        <v>257.97546012269942</v>
      </c>
      <c r="N30" s="276">
        <f>IF(ISBLANK(G30),NA(),G30/Population!F30*10000)</f>
        <v>206.04229607250755</v>
      </c>
      <c r="O30" s="276">
        <f>IF(ISBLANK(H30),NA(),H30/Population!G30*10000)</f>
        <v>285.58558558558559</v>
      </c>
      <c r="P30" s="442">
        <f t="shared" si="5"/>
        <v>12</v>
      </c>
      <c r="Q30" s="277"/>
      <c r="R30" s="295">
        <v>9.1</v>
      </c>
      <c r="S30" s="278">
        <f t="shared" si="1"/>
        <v>285.95742999999999</v>
      </c>
      <c r="T30" s="279">
        <f t="shared" si="2"/>
        <v>-0.37184441441439731</v>
      </c>
      <c r="U30" s="105"/>
      <c r="W30" s="236" t="s">
        <v>83</v>
      </c>
      <c r="X30" s="227">
        <v>19</v>
      </c>
      <c r="Y30" s="300">
        <f t="shared" si="6"/>
        <v>285.58558558558559</v>
      </c>
      <c r="Z30" s="257" t="str">
        <f t="shared" si="7"/>
        <v>Windsor &amp; Maidenhead</v>
      </c>
      <c r="AA30" s="288" t="s">
        <v>21</v>
      </c>
      <c r="AB30" s="276">
        <v>149.44751381215471</v>
      </c>
      <c r="AC30" s="257">
        <f t="shared" si="4"/>
        <v>19</v>
      </c>
      <c r="AD30" s="236" t="s">
        <v>83</v>
      </c>
      <c r="AE30" s="27">
        <f>IF(ISBLANK(H30),0,Population!G30)</f>
        <v>33300</v>
      </c>
      <c r="AF30" s="27"/>
      <c r="AG30" s="27"/>
    </row>
    <row r="31" spans="1:33" ht="11.25" customHeight="1" x14ac:dyDescent="0.2">
      <c r="A31" s="56"/>
      <c r="B31" s="288" t="s">
        <v>21</v>
      </c>
      <c r="C31" s="259"/>
      <c r="D31" s="274">
        <v>558</v>
      </c>
      <c r="E31" s="274">
        <v>628</v>
      </c>
      <c r="F31" s="274">
        <v>577</v>
      </c>
      <c r="G31" s="274">
        <v>553</v>
      </c>
      <c r="H31" s="274">
        <v>541</v>
      </c>
      <c r="I31" s="302">
        <f t="shared" si="0"/>
        <v>-0.13853503184713375</v>
      </c>
      <c r="J31" s="275"/>
      <c r="K31" s="276">
        <f>IF(ISBLANK(D31),NA(),D31/Population!C31*10000)</f>
        <v>154.82796892341844</v>
      </c>
      <c r="L31" s="276">
        <f>IF(ISBLANK(E31),NA(),E31/Population!D31*10000)</f>
        <v>173.67256637168143</v>
      </c>
      <c r="M31" s="276">
        <f>IF(ISBLANK(F31),NA(),F31/Population!E31*10000)</f>
        <v>162.07865168539325</v>
      </c>
      <c r="N31" s="276">
        <f>IF(ISBLANK(G31),NA(),G31/Population!F31*10000)</f>
        <v>154.46927374301674</v>
      </c>
      <c r="O31" s="276">
        <f>IF(ISBLANK(H31),NA(),H31/Population!G31*10000)</f>
        <v>149.44751381215471</v>
      </c>
      <c r="P31" s="442">
        <f t="shared" si="5"/>
        <v>19</v>
      </c>
      <c r="Q31" s="277"/>
      <c r="R31" s="295">
        <v>6.6</v>
      </c>
      <c r="S31" s="278">
        <f t="shared" si="1"/>
        <v>271.41417999999999</v>
      </c>
      <c r="T31" s="279">
        <f t="shared" si="2"/>
        <v>-121.96666618784528</v>
      </c>
      <c r="U31" s="105"/>
      <c r="W31" s="236" t="s">
        <v>21</v>
      </c>
      <c r="X31" s="227">
        <v>20</v>
      </c>
      <c r="Y31" s="300">
        <f t="shared" si="6"/>
        <v>149.44751381215471</v>
      </c>
      <c r="Z31" s="257" t="str">
        <f t="shared" si="7"/>
        <v>Wokingham</v>
      </c>
      <c r="AA31" s="300"/>
      <c r="AB31" s="300"/>
      <c r="AC31" s="300"/>
      <c r="AD31" s="236" t="s">
        <v>21</v>
      </c>
      <c r="AE31" s="27">
        <f>IF(ISBLANK(H31),0,Population!G31)</f>
        <v>36200</v>
      </c>
      <c r="AF31" s="27"/>
      <c r="AG31" s="27"/>
    </row>
    <row r="32" spans="1:33" ht="11.25" customHeight="1" x14ac:dyDescent="0.2">
      <c r="A32" s="56"/>
      <c r="B32" s="289" t="s">
        <v>119</v>
      </c>
      <c r="C32" s="259"/>
      <c r="D32" s="280">
        <v>36632</v>
      </c>
      <c r="E32" s="280">
        <v>52923</v>
      </c>
      <c r="F32" s="280">
        <v>48533</v>
      </c>
      <c r="G32" s="280">
        <v>49266</v>
      </c>
      <c r="H32" s="280">
        <f>SUM(H12:H15,H17:H31)</f>
        <v>54317</v>
      </c>
      <c r="I32" s="286">
        <f t="shared" si="0"/>
        <v>2.6340154564178146E-2</v>
      </c>
      <c r="J32" s="275"/>
      <c r="K32" s="281">
        <f>IF(ISBLANK(D32),NA(),D32/Population!C32*10000)</f>
        <v>201.8069634200088</v>
      </c>
      <c r="L32" s="281">
        <f>IF(ISBLANK(E32),NA(),E32/Population!D32*10000)</f>
        <v>289.78262059902534</v>
      </c>
      <c r="M32" s="281">
        <f>IF(ISBLANK(F32),NA(),F32/Population!E32*10000)</f>
        <v>260.81792777300086</v>
      </c>
      <c r="N32" s="281">
        <f>IF(ISBLANK(G32),NA(),G32/Population!F32*10000)</f>
        <v>263.08875360461394</v>
      </c>
      <c r="O32" s="281">
        <f>IF(ISBLANK(H32),NA(),H32/AE32*10000)</f>
        <v>287.84843667196606</v>
      </c>
      <c r="P32" s="292" t="s">
        <v>140</v>
      </c>
      <c r="Q32" s="277"/>
      <c r="R32" s="296">
        <v>15.1</v>
      </c>
      <c r="S32" s="282">
        <f t="shared" si="1"/>
        <v>320.86123000000003</v>
      </c>
      <c r="T32" s="283">
        <f t="shared" si="2"/>
        <v>-33.012793328033979</v>
      </c>
      <c r="U32" s="105"/>
      <c r="W32" s="231" t="s">
        <v>119</v>
      </c>
      <c r="X32" s="231"/>
      <c r="Y32" s="231"/>
      <c r="Z32" s="231"/>
      <c r="AA32" s="300"/>
      <c r="AB32" s="300"/>
      <c r="AC32" s="300"/>
      <c r="AD32" s="27" t="s">
        <v>119</v>
      </c>
      <c r="AE32" s="27">
        <f>SUM(AE12:AE15,AE17:AE31)</f>
        <v>1887000</v>
      </c>
      <c r="AF32" s="27"/>
      <c r="AG32" s="27"/>
    </row>
    <row r="33" spans="1:33" ht="11.25" customHeight="1" x14ac:dyDescent="0.2">
      <c r="A33" s="40"/>
      <c r="B33" s="290" t="s">
        <v>101</v>
      </c>
      <c r="C33" s="259"/>
      <c r="D33" s="284">
        <v>375900</v>
      </c>
      <c r="E33" s="284">
        <v>382400</v>
      </c>
      <c r="F33" s="284">
        <v>369400</v>
      </c>
      <c r="G33" s="284">
        <v>378600</v>
      </c>
      <c r="H33" s="440">
        <v>397600</v>
      </c>
      <c r="I33" s="441" t="s">
        <v>140</v>
      </c>
      <c r="J33" s="275"/>
      <c r="K33" s="285">
        <f>IF(ISBLANK(D33),NA(),D33/Population!C33*10000)</f>
        <v>341.34558629895656</v>
      </c>
      <c r="L33" s="285">
        <f>IF(ISBLANK(E33),NA(),E33/Population!D33*10000)</f>
        <v>346.20747098339581</v>
      </c>
      <c r="M33" s="285">
        <f>IF(ISBLANK(F33),NA(),F33/Population!E33*10000)</f>
        <v>325.7265801354402</v>
      </c>
      <c r="N33" s="285">
        <f>IF(ISBLANK(G33),NA(),G33/Population!F33*10000)</f>
        <v>332.17810923448121</v>
      </c>
      <c r="O33" s="440" t="e">
        <f>NA()</f>
        <v>#N/A</v>
      </c>
      <c r="P33" s="293" t="s">
        <v>140</v>
      </c>
      <c r="Q33" s="277"/>
      <c r="R33" s="297">
        <v>21.8</v>
      </c>
      <c r="S33" s="263" t="s">
        <v>140</v>
      </c>
      <c r="T33" s="264" t="s">
        <v>140</v>
      </c>
      <c r="U33" s="105"/>
      <c r="W33" s="231"/>
      <c r="X33" s="231"/>
      <c r="Y33" s="231"/>
      <c r="Z33" s="231"/>
      <c r="AA33" s="231"/>
      <c r="AB33" s="27"/>
      <c r="AC33" s="27"/>
      <c r="AD33" s="27"/>
      <c r="AE33" s="27"/>
      <c r="AF33" s="27"/>
      <c r="AG33" s="27"/>
    </row>
    <row r="34" spans="1:33" ht="11.25" customHeight="1" x14ac:dyDescent="0.2">
      <c r="A34" s="40"/>
      <c r="B34" s="1"/>
      <c r="C34" s="258"/>
      <c r="D34" s="31"/>
      <c r="E34" s="31"/>
      <c r="F34" s="31"/>
      <c r="G34" s="31"/>
      <c r="H34" s="31"/>
      <c r="I34" s="31"/>
      <c r="J34" s="31"/>
      <c r="K34" s="98"/>
      <c r="L34" s="90"/>
      <c r="M34" s="90"/>
      <c r="N34" s="90"/>
      <c r="O34" s="90"/>
      <c r="P34" s="90"/>
      <c r="Q34" s="90"/>
      <c r="R34" s="90"/>
      <c r="S34" s="90"/>
      <c r="T34" s="90"/>
      <c r="U34" s="105"/>
      <c r="W34" s="230"/>
      <c r="X34" s="230"/>
      <c r="Y34" s="231"/>
      <c r="Z34" s="231"/>
      <c r="AA34" s="231"/>
      <c r="AB34" s="27"/>
      <c r="AC34" s="27"/>
      <c r="AD34" s="27"/>
      <c r="AE34" s="27"/>
      <c r="AF34" s="27"/>
      <c r="AG34" s="27"/>
    </row>
    <row r="35" spans="1:33" ht="11.25" customHeight="1" x14ac:dyDescent="0.2">
      <c r="A35" s="40"/>
      <c r="K35" s="98"/>
      <c r="L35" s="90"/>
      <c r="M35" s="90"/>
      <c r="N35" s="90"/>
      <c r="O35" s="90"/>
      <c r="P35" s="90"/>
      <c r="Q35" s="90"/>
      <c r="R35" s="90"/>
      <c r="S35" s="90"/>
      <c r="T35" s="90"/>
      <c r="U35" s="105"/>
      <c r="W35" s="230"/>
      <c r="X35" s="230"/>
      <c r="Y35" s="231"/>
      <c r="Z35" s="231"/>
      <c r="AA35" s="231"/>
      <c r="AB35" s="27"/>
      <c r="AC35" s="27"/>
      <c r="AD35" s="27"/>
      <c r="AE35" s="27"/>
      <c r="AF35" s="27"/>
      <c r="AG35" s="27"/>
    </row>
    <row r="36" spans="1:33" ht="11.25" customHeight="1" x14ac:dyDescent="0.2">
      <c r="A36" s="40"/>
      <c r="K36" s="98"/>
      <c r="L36" s="90"/>
      <c r="M36" s="90"/>
      <c r="N36" s="90"/>
      <c r="O36" s="90"/>
      <c r="P36" s="90"/>
      <c r="Q36" s="90"/>
      <c r="R36" s="90"/>
      <c r="S36" s="90"/>
      <c r="T36" s="90"/>
      <c r="U36" s="105"/>
      <c r="W36" s="230"/>
      <c r="X36" s="230"/>
      <c r="Y36" s="231"/>
      <c r="Z36" s="231"/>
      <c r="AA36" s="231"/>
      <c r="AB36" s="27"/>
      <c r="AC36" s="27"/>
      <c r="AD36" s="27"/>
      <c r="AE36" s="27"/>
      <c r="AF36" s="27"/>
      <c r="AG36" s="27"/>
    </row>
    <row r="37" spans="1:33" ht="11.25" customHeight="1" x14ac:dyDescent="0.2">
      <c r="A37" s="40"/>
      <c r="K37" s="98"/>
      <c r="L37" s="90"/>
      <c r="M37" s="90"/>
      <c r="N37" s="90"/>
      <c r="O37" s="90"/>
      <c r="P37" s="90"/>
      <c r="Q37" s="90"/>
      <c r="R37" s="90"/>
      <c r="S37" s="90"/>
      <c r="T37" s="90"/>
      <c r="U37" s="105"/>
      <c r="W37" s="230"/>
      <c r="X37" s="230"/>
      <c r="Y37" s="231"/>
      <c r="Z37" s="231"/>
      <c r="AA37" s="231"/>
      <c r="AB37" s="27"/>
      <c r="AC37" s="27"/>
      <c r="AD37" s="27"/>
      <c r="AE37" s="27"/>
      <c r="AF37" s="27"/>
      <c r="AG37" s="27"/>
    </row>
    <row r="38" spans="1:33" ht="11.25" customHeight="1" x14ac:dyDescent="0.2">
      <c r="A38" s="40"/>
      <c r="K38" s="98"/>
      <c r="L38" s="90"/>
      <c r="M38" s="90"/>
      <c r="N38" s="90"/>
      <c r="O38" s="90"/>
      <c r="P38" s="90"/>
      <c r="Q38" s="90"/>
      <c r="R38" s="90"/>
      <c r="S38" s="90"/>
      <c r="T38" s="90"/>
      <c r="U38" s="105"/>
      <c r="W38" s="230"/>
      <c r="X38" s="230"/>
      <c r="Y38" s="231"/>
      <c r="Z38" s="231"/>
      <c r="AA38" s="231"/>
      <c r="AB38" s="27"/>
      <c r="AC38" s="27"/>
      <c r="AD38" s="27"/>
      <c r="AE38" s="27"/>
      <c r="AF38" s="27"/>
      <c r="AG38" s="27"/>
    </row>
    <row r="39" spans="1:33" ht="11.25" customHeight="1" x14ac:dyDescent="0.2">
      <c r="A39" s="40"/>
      <c r="K39" s="98"/>
      <c r="L39" s="90"/>
      <c r="M39" s="90"/>
      <c r="N39" s="90"/>
      <c r="O39" s="90"/>
      <c r="P39" s="90"/>
      <c r="Q39" s="90"/>
      <c r="R39" s="90"/>
      <c r="S39" s="90"/>
      <c r="T39" s="90"/>
      <c r="U39" s="105"/>
      <c r="W39" s="230"/>
      <c r="X39" s="230"/>
      <c r="Y39" s="231"/>
      <c r="Z39" s="231"/>
      <c r="AA39" s="231"/>
      <c r="AB39" s="27"/>
      <c r="AC39" s="27"/>
      <c r="AD39" s="27"/>
      <c r="AE39" s="27"/>
      <c r="AF39" s="27"/>
      <c r="AG39" s="27"/>
    </row>
    <row r="40" spans="1:33" ht="11.25" customHeight="1" x14ac:dyDescent="0.2">
      <c r="A40" s="40"/>
      <c r="K40" s="98"/>
      <c r="L40" s="102"/>
      <c r="M40" s="102"/>
      <c r="N40" s="102"/>
      <c r="O40" s="102"/>
      <c r="P40" s="102"/>
      <c r="Q40" s="90"/>
      <c r="R40" s="90"/>
      <c r="S40" s="90"/>
      <c r="T40" s="90"/>
      <c r="U40" s="105"/>
      <c r="X40" s="229"/>
    </row>
    <row r="41" spans="1:33" ht="11.25" customHeight="1" x14ac:dyDescent="0.2">
      <c r="A41" s="40"/>
      <c r="K41" s="98"/>
      <c r="L41" s="102"/>
      <c r="M41" s="102"/>
      <c r="N41" s="102"/>
      <c r="O41" s="102"/>
      <c r="P41" s="102"/>
      <c r="Q41" s="90"/>
      <c r="R41" s="90"/>
      <c r="S41" s="90"/>
      <c r="T41" s="90"/>
      <c r="U41" s="105"/>
      <c r="X41" s="229"/>
    </row>
    <row r="42" spans="1:33" ht="11.25" customHeight="1" x14ac:dyDescent="0.2">
      <c r="A42" s="40"/>
      <c r="B42" s="10"/>
      <c r="C42" s="10"/>
      <c r="D42" s="31"/>
      <c r="E42" s="31"/>
      <c r="F42" s="31"/>
      <c r="G42" s="31"/>
      <c r="H42" s="31"/>
      <c r="I42" s="31"/>
      <c r="J42" s="31"/>
      <c r="K42" s="98"/>
      <c r="L42" s="132"/>
      <c r="M42" s="132"/>
      <c r="N42" s="132"/>
      <c r="O42" s="132"/>
      <c r="P42" s="132"/>
      <c r="Q42" s="132"/>
      <c r="R42" s="132"/>
      <c r="S42" s="133"/>
      <c r="T42" s="133"/>
      <c r="U42" s="105"/>
      <c r="X42" s="229"/>
    </row>
    <row r="43" spans="1:33" ht="16.5" customHeight="1" x14ac:dyDescent="0.2">
      <c r="A43" s="713"/>
      <c r="B43" s="617"/>
      <c r="C43" s="617"/>
      <c r="D43" s="617"/>
      <c r="E43" s="617"/>
      <c r="F43" s="617"/>
      <c r="G43" s="617"/>
      <c r="H43" s="617"/>
      <c r="I43" s="617"/>
      <c r="J43" s="617"/>
      <c r="K43" s="617"/>
      <c r="L43" s="617"/>
      <c r="M43" s="617"/>
      <c r="N43" s="617"/>
      <c r="O43" s="617"/>
      <c r="P43" s="617"/>
      <c r="Q43" s="617"/>
      <c r="R43" s="617"/>
      <c r="S43" s="617"/>
      <c r="T43" s="617"/>
      <c r="U43" s="689"/>
      <c r="X43" s="229"/>
    </row>
    <row r="44" spans="1:33" ht="11.25" customHeight="1" thickBot="1" x14ac:dyDescent="0.25">
      <c r="A44" s="44"/>
      <c r="B44" s="45"/>
      <c r="C44" s="45"/>
      <c r="D44" s="45"/>
      <c r="E44" s="45"/>
      <c r="F44" s="45"/>
      <c r="G44" s="45"/>
      <c r="H44" s="45"/>
      <c r="I44" s="45"/>
      <c r="J44" s="45"/>
      <c r="K44" s="46"/>
      <c r="L44" s="45"/>
      <c r="M44" s="45"/>
      <c r="N44" s="45"/>
      <c r="O44" s="45"/>
      <c r="P44" s="45"/>
      <c r="Q44" s="45"/>
      <c r="R44" s="45"/>
      <c r="S44" s="45"/>
      <c r="T44" s="45"/>
      <c r="U44" s="47"/>
      <c r="X44" s="229"/>
    </row>
    <row r="45" spans="1:33" ht="15" customHeight="1" x14ac:dyDescent="0.2">
      <c r="L45" s="28"/>
      <c r="M45" s="28"/>
      <c r="N45" s="28"/>
      <c r="O45" s="28"/>
      <c r="P45" s="28"/>
      <c r="Q45" s="28"/>
      <c r="R45" s="28"/>
      <c r="S45" s="28"/>
      <c r="T45" s="28"/>
      <c r="X45" s="229"/>
    </row>
    <row r="46" spans="1:33" ht="18.75" thickBot="1" x14ac:dyDescent="0.3">
      <c r="A46" s="48" t="s">
        <v>1</v>
      </c>
      <c r="B46" s="45"/>
      <c r="C46" s="45"/>
      <c r="D46" s="45"/>
      <c r="E46" s="45"/>
      <c r="F46" s="45"/>
      <c r="G46" s="45"/>
      <c r="H46" s="45"/>
      <c r="I46" s="45"/>
      <c r="J46" s="45"/>
      <c r="K46" s="46"/>
      <c r="L46" s="45"/>
      <c r="M46" s="45"/>
      <c r="N46" s="45"/>
      <c r="O46" s="45"/>
      <c r="P46" s="45"/>
      <c r="Q46" s="45"/>
      <c r="R46" s="45"/>
      <c r="S46" s="45"/>
      <c r="T46" s="45"/>
      <c r="U46" s="28"/>
      <c r="X46" s="229"/>
    </row>
    <row r="47" spans="1:33" ht="11.25" customHeight="1" x14ac:dyDescent="0.2">
      <c r="Q47" s="28"/>
      <c r="R47" s="28"/>
      <c r="S47" s="28"/>
      <c r="T47" s="28"/>
      <c r="X47" s="229"/>
    </row>
    <row r="48" spans="1:33" ht="21" customHeight="1" thickBot="1" x14ac:dyDescent="0.25">
      <c r="X48" s="229"/>
    </row>
    <row r="49" spans="1:33" ht="15" customHeight="1" x14ac:dyDescent="0.2">
      <c r="A49" s="36"/>
      <c r="B49" s="37"/>
      <c r="C49" s="37"/>
      <c r="D49" s="37"/>
      <c r="E49" s="37"/>
      <c r="F49" s="37"/>
      <c r="G49" s="37"/>
      <c r="H49" s="37"/>
      <c r="I49" s="37"/>
      <c r="J49" s="37"/>
      <c r="K49" s="37"/>
      <c r="L49" s="37"/>
      <c r="M49" s="37"/>
      <c r="N49" s="37"/>
      <c r="O49" s="37"/>
      <c r="P49" s="37"/>
      <c r="Q49" s="54"/>
      <c r="R49" s="54"/>
      <c r="S49" s="54"/>
      <c r="T49" s="54"/>
      <c r="U49" s="55"/>
      <c r="V49" s="298"/>
      <c r="X49" s="229"/>
    </row>
    <row r="50" spans="1:33" ht="7.5" customHeight="1" x14ac:dyDescent="0.2">
      <c r="A50" s="40"/>
      <c r="B50" s="28"/>
      <c r="C50" s="28"/>
      <c r="D50" s="28"/>
      <c r="E50" s="28"/>
      <c r="F50" s="28"/>
      <c r="G50" s="28"/>
      <c r="H50" s="28"/>
      <c r="I50" s="28"/>
      <c r="J50" s="28"/>
      <c r="K50" s="98"/>
      <c r="L50" s="130"/>
      <c r="M50" s="130"/>
      <c r="N50" s="130"/>
      <c r="O50" s="130"/>
      <c r="P50" s="130"/>
      <c r="Q50" s="102"/>
      <c r="R50" s="102"/>
      <c r="S50" s="102"/>
      <c r="T50" s="102"/>
      <c r="U50" s="105"/>
      <c r="V50" s="298"/>
      <c r="X50" s="229"/>
    </row>
    <row r="51" spans="1:33" s="30" customFormat="1" ht="11.25" customHeight="1" x14ac:dyDescent="0.2">
      <c r="A51" s="42"/>
      <c r="B51" s="724"/>
      <c r="C51" s="724"/>
      <c r="D51" s="725"/>
      <c r="E51" s="725"/>
      <c r="F51" s="725"/>
      <c r="G51" s="725"/>
      <c r="H51" s="725"/>
      <c r="I51" s="267"/>
      <c r="J51" s="267"/>
      <c r="K51" s="131"/>
      <c r="L51" s="90"/>
      <c r="M51" s="90"/>
      <c r="N51" s="90"/>
      <c r="O51" s="90"/>
      <c r="P51" s="90"/>
      <c r="Q51" s="90"/>
      <c r="R51" s="90"/>
      <c r="S51" s="90"/>
      <c r="T51" s="90"/>
      <c r="U51" s="103"/>
      <c r="V51" s="299"/>
      <c r="W51" s="228"/>
      <c r="X51" s="229"/>
      <c r="Y51" s="228"/>
      <c r="Z51" s="228"/>
      <c r="AA51" s="228"/>
      <c r="AB51" s="32"/>
      <c r="AC51" s="32"/>
      <c r="AD51" s="32"/>
      <c r="AE51" s="32"/>
      <c r="AF51" s="26"/>
      <c r="AG51" s="83"/>
    </row>
    <row r="52" spans="1:33" ht="21" customHeight="1" x14ac:dyDescent="0.2">
      <c r="A52" s="40"/>
      <c r="B52" s="725"/>
      <c r="C52" s="725"/>
      <c r="D52" s="725"/>
      <c r="E52" s="725"/>
      <c r="F52" s="725"/>
      <c r="G52" s="725"/>
      <c r="H52" s="725"/>
      <c r="I52" s="267"/>
      <c r="J52" s="267"/>
      <c r="K52" s="98"/>
      <c r="L52" s="102"/>
      <c r="M52" s="102"/>
      <c r="N52" s="102"/>
      <c r="O52" s="102"/>
      <c r="P52" s="102"/>
      <c r="Q52" s="90"/>
      <c r="R52" s="90"/>
      <c r="S52" s="90"/>
      <c r="T52" s="90"/>
      <c r="U52" s="105"/>
      <c r="X52" s="229"/>
    </row>
    <row r="53" spans="1:33" ht="11.25" customHeight="1" x14ac:dyDescent="0.2">
      <c r="A53" s="40"/>
      <c r="B53" s="696"/>
      <c r="C53" s="696"/>
      <c r="D53" s="697"/>
      <c r="E53" s="697"/>
      <c r="F53" s="697"/>
      <c r="G53" s="697"/>
      <c r="H53" s="697"/>
      <c r="I53" s="268"/>
      <c r="J53" s="268"/>
      <c r="K53" s="98"/>
      <c r="L53" s="102"/>
      <c r="M53" s="102"/>
      <c r="N53" s="102"/>
      <c r="O53" s="102"/>
      <c r="P53" s="102"/>
      <c r="Q53" s="90"/>
      <c r="R53" s="90"/>
      <c r="S53" s="90"/>
      <c r="T53" s="90"/>
      <c r="U53" s="105"/>
    </row>
    <row r="54" spans="1:33" ht="11.25" customHeight="1" x14ac:dyDescent="0.2">
      <c r="A54" s="40"/>
      <c r="B54" s="178"/>
      <c r="C54" s="178"/>
      <c r="D54" s="178"/>
      <c r="E54" s="178"/>
      <c r="F54" s="178"/>
      <c r="G54" s="178"/>
      <c r="H54" s="178"/>
      <c r="I54" s="178"/>
      <c r="J54" s="178"/>
      <c r="K54" s="98"/>
      <c r="L54" s="102"/>
      <c r="M54" s="102"/>
      <c r="N54" s="102"/>
      <c r="O54" s="102"/>
      <c r="P54" s="102"/>
      <c r="Q54" s="90"/>
      <c r="R54" s="90"/>
      <c r="S54" s="90"/>
      <c r="T54" s="90"/>
      <c r="U54" s="105"/>
    </row>
    <row r="55" spans="1:33" ht="11.25" customHeight="1" x14ac:dyDescent="0.2">
      <c r="A55" s="56"/>
      <c r="B55" s="178"/>
      <c r="C55" s="178"/>
      <c r="D55" s="219"/>
      <c r="E55" s="219"/>
      <c r="F55" s="219"/>
      <c r="G55" s="219"/>
      <c r="H55" s="219"/>
      <c r="I55" s="219"/>
      <c r="J55" s="219"/>
      <c r="K55" s="98"/>
      <c r="L55" s="102"/>
      <c r="M55" s="102"/>
      <c r="N55" s="102"/>
      <c r="O55" s="102"/>
      <c r="P55" s="102"/>
      <c r="Q55" s="90"/>
      <c r="R55" s="90"/>
      <c r="S55" s="90"/>
      <c r="T55" s="90"/>
      <c r="U55" s="105"/>
      <c r="X55" s="229"/>
    </row>
    <row r="56" spans="1:33" ht="11.25" customHeight="1" x14ac:dyDescent="0.2">
      <c r="A56" s="56"/>
      <c r="B56" s="218"/>
      <c r="C56" s="218"/>
      <c r="D56" s="178"/>
      <c r="E56" s="178"/>
      <c r="F56" s="178"/>
      <c r="G56" s="178"/>
      <c r="H56" s="178"/>
      <c r="I56" s="178"/>
      <c r="J56" s="178"/>
      <c r="K56" s="98"/>
      <c r="L56" s="102"/>
      <c r="M56" s="102"/>
      <c r="N56" s="102"/>
      <c r="O56" s="102"/>
      <c r="P56" s="102"/>
      <c r="Q56" s="90"/>
      <c r="R56" s="90"/>
      <c r="S56" s="90"/>
      <c r="T56" s="90"/>
      <c r="U56" s="105"/>
    </row>
    <row r="57" spans="1:33" ht="11.25" customHeight="1" x14ac:dyDescent="0.2">
      <c r="A57" s="56"/>
      <c r="B57" s="218"/>
      <c r="C57" s="218"/>
      <c r="D57" s="178"/>
      <c r="E57" s="178"/>
      <c r="F57" s="178"/>
      <c r="G57" s="178"/>
      <c r="H57" s="178"/>
      <c r="I57" s="178"/>
      <c r="J57" s="178"/>
      <c r="K57" s="98"/>
      <c r="L57" s="102"/>
      <c r="M57" s="102"/>
      <c r="N57" s="102"/>
      <c r="O57" s="102"/>
      <c r="P57" s="102"/>
      <c r="Q57" s="90"/>
      <c r="R57" s="90"/>
      <c r="S57" s="90"/>
      <c r="T57" s="90"/>
      <c r="U57" s="105"/>
    </row>
    <row r="58" spans="1:33" ht="11.25" customHeight="1" x14ac:dyDescent="0.2">
      <c r="A58" s="56"/>
      <c r="B58" s="218"/>
      <c r="C58" s="218"/>
      <c r="D58" s="178"/>
      <c r="E58" s="178"/>
      <c r="F58" s="178"/>
      <c r="G58" s="178"/>
      <c r="H58" s="178"/>
      <c r="I58" s="178"/>
      <c r="J58" s="178"/>
      <c r="K58" s="98"/>
      <c r="L58" s="102"/>
      <c r="M58" s="102"/>
      <c r="N58" s="102"/>
      <c r="O58" s="102"/>
      <c r="P58" s="102"/>
      <c r="Q58" s="90"/>
      <c r="R58" s="90"/>
      <c r="S58" s="90"/>
      <c r="T58" s="90"/>
      <c r="U58" s="105"/>
      <c r="X58" s="229"/>
    </row>
    <row r="59" spans="1:33" ht="11.25" customHeight="1" x14ac:dyDescent="0.2">
      <c r="A59" s="56"/>
      <c r="B59" s="218"/>
      <c r="C59" s="218"/>
      <c r="D59" s="178"/>
      <c r="E59" s="178"/>
      <c r="F59" s="178"/>
      <c r="G59" s="178"/>
      <c r="H59" s="178"/>
      <c r="I59" s="178"/>
      <c r="J59" s="178"/>
      <c r="K59" s="98"/>
      <c r="L59" s="102"/>
      <c r="M59" s="102"/>
      <c r="N59" s="102"/>
      <c r="O59" s="102"/>
      <c r="P59" s="102"/>
      <c r="Q59" s="90"/>
      <c r="R59" s="90"/>
      <c r="S59" s="90"/>
      <c r="T59" s="90"/>
      <c r="U59" s="105"/>
      <c r="X59" s="229"/>
    </row>
    <row r="60" spans="1:33" ht="11.25" customHeight="1" x14ac:dyDescent="0.2">
      <c r="A60" s="56"/>
      <c r="B60" s="218"/>
      <c r="C60" s="218"/>
      <c r="D60" s="178"/>
      <c r="E60" s="178"/>
      <c r="F60" s="178"/>
      <c r="G60" s="178"/>
      <c r="H60" s="178"/>
      <c r="I60" s="178"/>
      <c r="J60" s="178"/>
      <c r="K60" s="98"/>
      <c r="L60" s="102"/>
      <c r="M60" s="102"/>
      <c r="N60" s="102"/>
      <c r="O60" s="102"/>
      <c r="P60" s="102"/>
      <c r="Q60" s="90"/>
      <c r="R60" s="90"/>
      <c r="S60" s="90"/>
      <c r="T60" s="90"/>
      <c r="U60" s="105"/>
      <c r="X60" s="229"/>
    </row>
    <row r="61" spans="1:33" ht="11.25" customHeight="1" x14ac:dyDescent="0.2">
      <c r="A61" s="56"/>
      <c r="B61" s="218"/>
      <c r="C61" s="218"/>
      <c r="D61" s="178"/>
      <c r="E61" s="178"/>
      <c r="F61" s="178"/>
      <c r="G61" s="178"/>
      <c r="H61" s="178"/>
      <c r="I61" s="178"/>
      <c r="J61" s="178"/>
      <c r="K61" s="98"/>
      <c r="L61" s="102"/>
      <c r="M61" s="102"/>
      <c r="N61" s="102"/>
      <c r="O61" s="102"/>
      <c r="P61" s="102"/>
      <c r="Q61" s="90"/>
      <c r="R61" s="90"/>
      <c r="S61" s="90"/>
      <c r="T61" s="90"/>
      <c r="U61" s="105"/>
      <c r="X61" s="229"/>
    </row>
    <row r="62" spans="1:33" ht="11.25" customHeight="1" x14ac:dyDescent="0.2">
      <c r="A62" s="56"/>
      <c r="B62" s="218"/>
      <c r="C62" s="218"/>
      <c r="D62" s="178"/>
      <c r="E62" s="178"/>
      <c r="F62" s="178"/>
      <c r="G62" s="178"/>
      <c r="H62" s="178"/>
      <c r="I62" s="178"/>
      <c r="J62" s="178"/>
      <c r="K62" s="98"/>
      <c r="L62" s="102"/>
      <c r="M62" s="102"/>
      <c r="N62" s="102"/>
      <c r="O62" s="102"/>
      <c r="P62" s="102"/>
      <c r="Q62" s="90"/>
      <c r="R62" s="90"/>
      <c r="S62" s="90"/>
      <c r="T62" s="90"/>
      <c r="U62" s="105"/>
      <c r="X62" s="229"/>
    </row>
    <row r="63" spans="1:33" ht="11.25" customHeight="1" x14ac:dyDescent="0.2">
      <c r="A63" s="56"/>
      <c r="B63" s="218"/>
      <c r="C63" s="218"/>
      <c r="D63" s="178"/>
      <c r="E63" s="178"/>
      <c r="F63" s="178"/>
      <c r="G63" s="178"/>
      <c r="H63" s="178"/>
      <c r="I63" s="178"/>
      <c r="J63" s="178"/>
      <c r="K63" s="98"/>
      <c r="L63" s="102"/>
      <c r="M63" s="102"/>
      <c r="N63" s="102"/>
      <c r="O63" s="102"/>
      <c r="P63" s="102"/>
      <c r="Q63" s="90"/>
      <c r="R63" s="90"/>
      <c r="S63" s="90"/>
      <c r="T63" s="90"/>
      <c r="U63" s="105"/>
      <c r="X63" s="229"/>
    </row>
    <row r="64" spans="1:33" ht="11.25" customHeight="1" x14ac:dyDescent="0.2">
      <c r="A64" s="56"/>
      <c r="B64" s="218"/>
      <c r="C64" s="218"/>
      <c r="D64" s="178"/>
      <c r="E64" s="178"/>
      <c r="F64" s="178"/>
      <c r="G64" s="178"/>
      <c r="H64" s="178"/>
      <c r="I64" s="178"/>
      <c r="J64" s="178"/>
      <c r="K64" s="98"/>
      <c r="L64" s="102"/>
      <c r="M64" s="102"/>
      <c r="N64" s="102"/>
      <c r="O64" s="102"/>
      <c r="P64" s="102"/>
      <c r="Q64" s="90"/>
      <c r="R64" s="90"/>
      <c r="S64" s="90"/>
      <c r="T64" s="90"/>
      <c r="U64" s="105"/>
      <c r="X64" s="229"/>
    </row>
    <row r="65" spans="1:25" ht="11.25" customHeight="1" x14ac:dyDescent="0.2">
      <c r="A65" s="56"/>
      <c r="B65" s="218"/>
      <c r="C65" s="218"/>
      <c r="D65" s="178"/>
      <c r="E65" s="178"/>
      <c r="F65" s="178"/>
      <c r="G65" s="178"/>
      <c r="H65" s="178"/>
      <c r="I65" s="178"/>
      <c r="J65" s="178"/>
      <c r="K65" s="98"/>
      <c r="L65" s="102"/>
      <c r="M65" s="102"/>
      <c r="N65" s="102"/>
      <c r="O65" s="102"/>
      <c r="P65" s="102"/>
      <c r="Q65" s="90"/>
      <c r="R65" s="90"/>
      <c r="S65" s="90"/>
      <c r="T65" s="90"/>
      <c r="U65" s="105"/>
      <c r="X65" s="229"/>
    </row>
    <row r="66" spans="1:25" ht="11.25" customHeight="1" x14ac:dyDescent="0.2">
      <c r="A66" s="56"/>
      <c r="B66" s="218"/>
      <c r="C66" s="218"/>
      <c r="D66" s="178"/>
      <c r="E66" s="178"/>
      <c r="F66" s="178"/>
      <c r="G66" s="178"/>
      <c r="H66" s="178"/>
      <c r="I66" s="178"/>
      <c r="J66" s="178"/>
      <c r="K66" s="98"/>
      <c r="L66" s="102"/>
      <c r="M66" s="102"/>
      <c r="N66" s="102"/>
      <c r="O66" s="102"/>
      <c r="P66" s="102"/>
      <c r="Q66" s="90"/>
      <c r="R66" s="90"/>
      <c r="S66" s="90"/>
      <c r="T66" s="90"/>
      <c r="U66" s="105"/>
      <c r="X66" s="229"/>
    </row>
    <row r="67" spans="1:25" ht="11.25" customHeight="1" x14ac:dyDescent="0.2">
      <c r="A67" s="56"/>
      <c r="B67" s="218"/>
      <c r="C67" s="218"/>
      <c r="D67" s="178"/>
      <c r="E67" s="178"/>
      <c r="F67" s="178"/>
      <c r="G67" s="178"/>
      <c r="H67" s="178"/>
      <c r="I67" s="178"/>
      <c r="J67" s="178"/>
      <c r="K67" s="98"/>
      <c r="L67" s="102"/>
      <c r="M67" s="102"/>
      <c r="N67" s="102"/>
      <c r="O67" s="102"/>
      <c r="P67" s="102"/>
      <c r="Q67" s="90"/>
      <c r="R67" s="90"/>
      <c r="S67" s="90"/>
      <c r="T67" s="90"/>
      <c r="U67" s="105"/>
      <c r="X67" s="229"/>
    </row>
    <row r="68" spans="1:25" ht="11.25" customHeight="1" x14ac:dyDescent="0.2">
      <c r="A68" s="56"/>
      <c r="B68" s="218"/>
      <c r="C68" s="218"/>
      <c r="D68" s="178"/>
      <c r="E68" s="178"/>
      <c r="F68" s="178"/>
      <c r="G68" s="178"/>
      <c r="H68" s="178"/>
      <c r="I68" s="178"/>
      <c r="J68" s="178"/>
      <c r="K68" s="98"/>
      <c r="L68" s="102"/>
      <c r="M68" s="102"/>
      <c r="N68" s="102"/>
      <c r="O68" s="102"/>
      <c r="P68" s="102"/>
      <c r="Q68" s="90"/>
      <c r="R68" s="90"/>
      <c r="S68" s="90"/>
      <c r="T68" s="90"/>
      <c r="U68" s="105"/>
    </row>
    <row r="69" spans="1:25" ht="11.25" customHeight="1" x14ac:dyDescent="0.2">
      <c r="A69" s="56"/>
      <c r="B69" s="218"/>
      <c r="C69" s="218"/>
      <c r="D69" s="178"/>
      <c r="E69" s="178"/>
      <c r="F69" s="178"/>
      <c r="G69" s="178"/>
      <c r="H69" s="178"/>
      <c r="I69" s="178"/>
      <c r="J69" s="178"/>
      <c r="K69" s="98"/>
      <c r="L69" s="102"/>
      <c r="M69" s="102"/>
      <c r="N69" s="102"/>
      <c r="O69" s="102"/>
      <c r="P69" s="102"/>
      <c r="Q69" s="90"/>
      <c r="R69" s="90"/>
      <c r="S69" s="90"/>
      <c r="T69" s="90"/>
      <c r="U69" s="105"/>
    </row>
    <row r="70" spans="1:25" ht="11.25" customHeight="1" x14ac:dyDescent="0.2">
      <c r="A70" s="56"/>
      <c r="B70" s="218"/>
      <c r="C70" s="218"/>
      <c r="D70" s="178"/>
      <c r="E70" s="178"/>
      <c r="F70" s="178"/>
      <c r="G70" s="178"/>
      <c r="H70" s="178"/>
      <c r="I70" s="178"/>
      <c r="J70" s="178"/>
      <c r="K70" s="98"/>
      <c r="L70" s="102"/>
      <c r="M70" s="102"/>
      <c r="N70" s="102"/>
      <c r="O70" s="102"/>
      <c r="P70" s="102"/>
      <c r="Q70" s="90"/>
      <c r="R70" s="90"/>
      <c r="S70" s="90"/>
      <c r="T70" s="90"/>
      <c r="U70" s="105"/>
      <c r="X70" s="229"/>
    </row>
    <row r="71" spans="1:25" ht="11.25" customHeight="1" x14ac:dyDescent="0.2">
      <c r="A71" s="56"/>
      <c r="B71" s="218"/>
      <c r="C71" s="218"/>
      <c r="D71" s="178"/>
      <c r="E71" s="178"/>
      <c r="F71" s="178"/>
      <c r="G71" s="178"/>
      <c r="H71" s="178"/>
      <c r="I71" s="178"/>
      <c r="J71" s="178"/>
      <c r="K71" s="98"/>
      <c r="L71" s="90"/>
      <c r="M71" s="90"/>
      <c r="N71" s="90"/>
      <c r="O71" s="90"/>
      <c r="P71" s="90"/>
      <c r="Q71" s="90"/>
      <c r="R71" s="90"/>
      <c r="S71" s="90"/>
      <c r="T71" s="90"/>
      <c r="U71" s="105"/>
    </row>
    <row r="72" spans="1:25" ht="11.25" customHeight="1" x14ac:dyDescent="0.2">
      <c r="A72" s="56"/>
      <c r="B72" s="218"/>
      <c r="C72" s="218"/>
      <c r="D72" s="178"/>
      <c r="E72" s="178"/>
      <c r="F72" s="178"/>
      <c r="G72" s="178"/>
      <c r="H72" s="178"/>
      <c r="I72" s="178"/>
      <c r="J72" s="178"/>
      <c r="K72" s="98"/>
      <c r="L72" s="90"/>
      <c r="M72" s="90"/>
      <c r="N72" s="90"/>
      <c r="O72" s="90"/>
      <c r="P72" s="90"/>
      <c r="Q72" s="90"/>
      <c r="R72" s="90"/>
      <c r="S72" s="90"/>
      <c r="T72" s="90"/>
      <c r="U72" s="105"/>
    </row>
    <row r="73" spans="1:25" ht="11.25" customHeight="1" x14ac:dyDescent="0.2">
      <c r="A73" s="56"/>
      <c r="B73" s="218"/>
      <c r="C73" s="218"/>
      <c r="D73" s="178"/>
      <c r="E73" s="178"/>
      <c r="F73" s="178"/>
      <c r="G73" s="178"/>
      <c r="H73" s="178"/>
      <c r="I73" s="178"/>
      <c r="J73" s="178"/>
      <c r="K73" s="98"/>
      <c r="L73" s="90"/>
      <c r="M73" s="90"/>
      <c r="N73" s="90"/>
      <c r="O73" s="90"/>
      <c r="P73" s="90"/>
      <c r="Q73" s="90"/>
      <c r="R73" s="90"/>
      <c r="S73" s="90"/>
      <c r="T73" s="90"/>
      <c r="U73" s="105"/>
    </row>
    <row r="74" spans="1:25" ht="11.25" customHeight="1" x14ac:dyDescent="0.2">
      <c r="A74" s="56"/>
      <c r="B74" s="218"/>
      <c r="C74" s="218"/>
      <c r="D74" s="178"/>
      <c r="E74" s="178"/>
      <c r="F74" s="178"/>
      <c r="G74" s="178"/>
      <c r="H74" s="178"/>
      <c r="I74" s="178"/>
      <c r="J74" s="178"/>
      <c r="K74" s="98"/>
      <c r="L74" s="90"/>
      <c r="M74" s="90"/>
      <c r="N74" s="90"/>
      <c r="O74" s="90"/>
      <c r="P74" s="90"/>
      <c r="Q74" s="90"/>
      <c r="R74" s="90"/>
      <c r="S74" s="90"/>
      <c r="T74" s="90"/>
      <c r="U74" s="105"/>
    </row>
    <row r="75" spans="1:25" ht="11.25" customHeight="1" x14ac:dyDescent="0.2">
      <c r="A75" s="56"/>
      <c r="B75" s="218"/>
      <c r="C75" s="218"/>
      <c r="D75" s="178"/>
      <c r="E75" s="178"/>
      <c r="F75" s="178"/>
      <c r="G75" s="178"/>
      <c r="H75" s="178"/>
      <c r="I75" s="178"/>
      <c r="J75" s="178"/>
      <c r="K75" s="98"/>
      <c r="L75" s="90"/>
      <c r="M75" s="90"/>
      <c r="N75" s="90"/>
      <c r="O75" s="90"/>
      <c r="P75" s="90"/>
      <c r="Q75" s="90"/>
      <c r="R75" s="90"/>
      <c r="S75" s="90"/>
      <c r="T75" s="90"/>
      <c r="U75" s="105"/>
      <c r="X75" s="180"/>
      <c r="Y75" s="180"/>
    </row>
    <row r="76" spans="1:25" ht="11.25" customHeight="1" x14ac:dyDescent="0.2">
      <c r="A76" s="56"/>
      <c r="B76" s="247"/>
      <c r="C76" s="247"/>
      <c r="D76" s="178"/>
      <c r="E76" s="178"/>
      <c r="F76" s="178"/>
      <c r="G76" s="178"/>
      <c r="H76" s="178"/>
      <c r="I76" s="178"/>
      <c r="J76" s="178"/>
      <c r="K76" s="98"/>
      <c r="L76" s="90"/>
      <c r="M76" s="90"/>
      <c r="N76" s="90"/>
      <c r="O76" s="90"/>
      <c r="P76" s="90"/>
      <c r="Q76" s="90"/>
      <c r="R76" s="90"/>
      <c r="S76" s="90"/>
      <c r="T76" s="90"/>
      <c r="U76" s="105"/>
    </row>
    <row r="77" spans="1:25" ht="11.25" customHeight="1" x14ac:dyDescent="0.2">
      <c r="A77" s="40"/>
      <c r="B77" s="248"/>
      <c r="C77" s="248"/>
      <c r="D77" s="178"/>
      <c r="E77" s="178"/>
      <c r="F77" s="178"/>
      <c r="G77" s="178"/>
      <c r="H77" s="178"/>
      <c r="I77" s="178"/>
      <c r="J77" s="178"/>
      <c r="K77" s="98"/>
      <c r="L77" s="90"/>
      <c r="M77" s="90"/>
      <c r="N77" s="90"/>
      <c r="O77" s="90"/>
      <c r="P77" s="90"/>
      <c r="Q77" s="90"/>
      <c r="R77" s="90"/>
      <c r="S77" s="90"/>
      <c r="T77" s="90"/>
      <c r="U77" s="105"/>
    </row>
    <row r="78" spans="1:25" ht="11.25" customHeight="1" x14ac:dyDescent="0.2">
      <c r="A78" s="40"/>
      <c r="B78" s="178"/>
      <c r="C78" s="178"/>
      <c r="D78" s="178"/>
      <c r="E78" s="178"/>
      <c r="F78" s="178"/>
      <c r="G78" s="178"/>
      <c r="H78" s="178"/>
      <c r="I78" s="178"/>
      <c r="J78" s="178"/>
      <c r="K78" s="98"/>
      <c r="L78" s="90"/>
      <c r="M78" s="90"/>
      <c r="N78" s="90"/>
      <c r="O78" s="90"/>
      <c r="P78" s="90"/>
      <c r="Q78" s="90"/>
      <c r="R78" s="90"/>
      <c r="S78" s="90"/>
      <c r="T78" s="90"/>
      <c r="U78" s="105"/>
      <c r="W78" s="236" t="s">
        <v>82</v>
      </c>
      <c r="X78" s="243" t="s">
        <v>11</v>
      </c>
      <c r="Y78" s="243" t="s">
        <v>81</v>
      </c>
    </row>
    <row r="79" spans="1:25" ht="11.25" customHeight="1" x14ac:dyDescent="0.2">
      <c r="A79" s="40"/>
      <c r="K79" s="98"/>
      <c r="L79" s="90"/>
      <c r="M79" s="90"/>
      <c r="N79" s="90"/>
      <c r="O79" s="90"/>
      <c r="P79" s="90"/>
      <c r="Q79" s="90"/>
      <c r="R79" s="90"/>
      <c r="S79" s="90"/>
      <c r="T79" s="90"/>
      <c r="U79" s="105"/>
      <c r="W79" s="236" t="e">
        <f ca="1">OFFSET(B11,$W$5,0)</f>
        <v>#N/A</v>
      </c>
      <c r="X79" s="244" t="e">
        <f ca="1">OFFSET(R11,(VLOOKUP(W79,$W$12:$X$31,2,FALSE)),0)</f>
        <v>#N/A</v>
      </c>
      <c r="Y79" s="244" t="e">
        <f ca="1">(OFFSET(O11,(VLOOKUP(W79,$W$12:$X$31,2,FALSE)),0))</f>
        <v>#N/A</v>
      </c>
    </row>
    <row r="80" spans="1:25" ht="11.25" customHeight="1" x14ac:dyDescent="0.2">
      <c r="A80" s="40"/>
      <c r="K80" s="98"/>
      <c r="L80" s="90"/>
      <c r="M80" s="90"/>
      <c r="N80" s="90"/>
      <c r="O80" s="90"/>
      <c r="P80" s="90"/>
      <c r="Q80" s="90"/>
      <c r="R80" s="90"/>
      <c r="S80" s="90"/>
      <c r="T80" s="90"/>
      <c r="U80" s="105"/>
    </row>
    <row r="81" spans="1:33" ht="11.25" customHeight="1" x14ac:dyDescent="0.2">
      <c r="A81" s="40"/>
      <c r="K81" s="98"/>
      <c r="L81" s="90"/>
      <c r="M81" s="90"/>
      <c r="N81" s="90"/>
      <c r="O81" s="90"/>
      <c r="P81" s="90"/>
      <c r="Q81" s="90"/>
      <c r="R81" s="90"/>
      <c r="S81" s="90"/>
      <c r="T81" s="90"/>
      <c r="U81" s="105"/>
      <c r="X81" s="233" t="s">
        <v>92</v>
      </c>
      <c r="Y81" s="233" t="s">
        <v>93</v>
      </c>
    </row>
    <row r="82" spans="1:33" ht="11.25" customHeight="1" x14ac:dyDescent="0.2">
      <c r="A82" s="40"/>
      <c r="K82" s="98"/>
      <c r="L82" s="90"/>
      <c r="M82" s="90"/>
      <c r="N82" s="90"/>
      <c r="O82" s="90"/>
      <c r="P82" s="90"/>
      <c r="Q82" s="90"/>
      <c r="R82" s="90"/>
      <c r="S82" s="90"/>
      <c r="T82" s="90"/>
      <c r="U82" s="105"/>
      <c r="W82" s="237" t="str">
        <f>L84</f>
        <v>National Trend 2014</v>
      </c>
      <c r="X82" s="694">
        <v>5.8173000000000004</v>
      </c>
      <c r="Y82" s="694">
        <v>233.02</v>
      </c>
      <c r="Z82" s="245">
        <v>0</v>
      </c>
      <c r="AA82" s="245">
        <f>(Z82*X82)+Y82</f>
        <v>233.02</v>
      </c>
    </row>
    <row r="83" spans="1:33" ht="11.25" customHeight="1" x14ac:dyDescent="0.2">
      <c r="A83" s="40"/>
      <c r="K83" s="98"/>
      <c r="L83" s="90"/>
      <c r="M83" s="90"/>
      <c r="N83" s="90"/>
      <c r="O83" s="90"/>
      <c r="P83" s="90"/>
      <c r="Q83" s="90"/>
      <c r="R83" s="90"/>
      <c r="S83" s="90"/>
      <c r="T83" s="90"/>
      <c r="U83" s="105"/>
      <c r="W83" s="238" t="str">
        <f>"y = "&amp;X82&amp;"x + "&amp;Y82</f>
        <v>y = 5.8173x + 233.02</v>
      </c>
      <c r="X83" s="695"/>
      <c r="Y83" s="695"/>
      <c r="Z83" s="246">
        <v>40</v>
      </c>
      <c r="AA83" s="245">
        <f>(Z83*X82)+Y82</f>
        <v>465.71199999999999</v>
      </c>
    </row>
    <row r="84" spans="1:33" ht="11.25" customHeight="1" x14ac:dyDescent="0.2">
      <c r="A84" s="40"/>
      <c r="K84" s="74"/>
      <c r="L84" s="720" t="s">
        <v>245</v>
      </c>
      <c r="M84" s="721"/>
      <c r="N84" s="721"/>
      <c r="O84" s="721"/>
      <c r="P84" s="301"/>
      <c r="Q84" s="720" t="s">
        <v>216</v>
      </c>
      <c r="R84" s="731"/>
      <c r="S84" s="731"/>
      <c r="T84" s="731"/>
      <c r="U84" s="105"/>
      <c r="W84" s="237" t="str">
        <f>Q84</f>
        <v>South East LA Trend 2014</v>
      </c>
      <c r="X84" s="692">
        <v>9.9118999999999993</v>
      </c>
      <c r="Y84" s="692">
        <v>142.84</v>
      </c>
      <c r="Z84" s="245">
        <v>0</v>
      </c>
      <c r="AA84" s="245">
        <f>(Z84*X84)+Y84</f>
        <v>142.84</v>
      </c>
    </row>
    <row r="85" spans="1:33" ht="11.25" customHeight="1" x14ac:dyDescent="0.2">
      <c r="A85" s="40"/>
      <c r="K85" s="266"/>
      <c r="L85" s="732" t="str">
        <f>Y5</f>
        <v>Selected LA- (none)</v>
      </c>
      <c r="M85" s="721"/>
      <c r="N85" s="721"/>
      <c r="O85" s="721"/>
      <c r="P85" s="721"/>
      <c r="Q85" s="721"/>
      <c r="R85" s="721"/>
      <c r="S85" s="721"/>
      <c r="T85" s="721"/>
      <c r="U85" s="105"/>
      <c r="W85" s="238" t="str">
        <f>"y = "&amp;X84&amp;"x + "&amp;Y84</f>
        <v>y = 9.9119x + 142.84</v>
      </c>
      <c r="X85" s="698"/>
      <c r="Y85" s="698"/>
      <c r="Z85" s="246">
        <v>40</v>
      </c>
      <c r="AA85" s="245">
        <f>(Z85*X84)+Y84</f>
        <v>539.31600000000003</v>
      </c>
    </row>
    <row r="86" spans="1:33" ht="11.25" customHeight="1" x14ac:dyDescent="0.2">
      <c r="A86" s="40"/>
      <c r="B86" s="10"/>
      <c r="C86" s="10"/>
      <c r="D86" s="31"/>
      <c r="E86" s="31"/>
      <c r="F86" s="31"/>
      <c r="G86" s="31"/>
      <c r="H86" s="31"/>
      <c r="I86" s="31"/>
      <c r="J86" s="31"/>
      <c r="K86" s="98"/>
      <c r="L86" s="132"/>
      <c r="M86" s="132"/>
      <c r="N86" s="132"/>
      <c r="O86" s="132"/>
      <c r="P86" s="132"/>
      <c r="Q86" s="132"/>
      <c r="R86" s="132"/>
      <c r="S86" s="133"/>
      <c r="T86" s="133"/>
      <c r="U86" s="105"/>
      <c r="X86" s="229"/>
    </row>
    <row r="87" spans="1:33" ht="16.5" customHeight="1" x14ac:dyDescent="0.2">
      <c r="A87" s="713"/>
      <c r="B87" s="617"/>
      <c r="C87" s="617"/>
      <c r="D87" s="617"/>
      <c r="E87" s="617"/>
      <c r="F87" s="617"/>
      <c r="G87" s="617"/>
      <c r="H87" s="617"/>
      <c r="I87" s="617"/>
      <c r="J87" s="617"/>
      <c r="K87" s="617"/>
      <c r="L87" s="617"/>
      <c r="M87" s="617"/>
      <c r="N87" s="617"/>
      <c r="O87" s="617"/>
      <c r="P87" s="617"/>
      <c r="Q87" s="617"/>
      <c r="R87" s="617"/>
      <c r="S87" s="617"/>
      <c r="T87" s="617"/>
      <c r="U87" s="689"/>
      <c r="W87" s="232">
        <f>D11</f>
        <v>2010</v>
      </c>
      <c r="X87" s="232">
        <f>E11</f>
        <v>2011</v>
      </c>
      <c r="Y87" s="232">
        <f>F11</f>
        <v>2012</v>
      </c>
      <c r="Z87" s="232">
        <f>G11</f>
        <v>2013</v>
      </c>
      <c r="AA87" s="232">
        <f>H11</f>
        <v>2014</v>
      </c>
    </row>
    <row r="88" spans="1:33" ht="11.25" customHeight="1" thickBot="1" x14ac:dyDescent="0.25">
      <c r="A88" s="44"/>
      <c r="B88" s="45"/>
      <c r="C88" s="45"/>
      <c r="D88" s="45"/>
      <c r="E88" s="45"/>
      <c r="F88" s="45"/>
      <c r="G88" s="45"/>
      <c r="H88" s="45"/>
      <c r="I88" s="45"/>
      <c r="J88" s="45"/>
      <c r="K88" s="46"/>
      <c r="L88" s="45"/>
      <c r="M88" s="45"/>
      <c r="N88" s="45"/>
      <c r="O88" s="45"/>
      <c r="P88" s="45"/>
      <c r="Q88" s="45"/>
      <c r="R88" s="45"/>
      <c r="S88" s="45"/>
      <c r="T88" s="45"/>
      <c r="U88" s="47"/>
      <c r="W88" s="234" t="e">
        <f ca="1">IF(OFFSET(K11,$W$5,0)=0,NA(),OFFSET(K11,$W$5,0))</f>
        <v>#N/A</v>
      </c>
      <c r="X88" s="234" t="e">
        <f ca="1">IF(OFFSET(L11,$W$5,0)=0,NA(),OFFSET(L11,$W$5,0))</f>
        <v>#N/A</v>
      </c>
      <c r="Y88" s="234" t="e">
        <f ca="1">IF(OFFSET(M11,$W$5,0)=0,NA(),OFFSET(M11,$W$5,0))</f>
        <v>#N/A</v>
      </c>
      <c r="Z88" s="234" t="e">
        <f ca="1">IF(OFFSET(N11,$W$5,0)=0,NA(),OFFSET(N11,$W$5,0))</f>
        <v>#N/A</v>
      </c>
      <c r="AA88" s="234" t="e">
        <f ca="1">IF(OFFSET(O11,$W$5,0)=0,NA(),OFFSET(O11,$W$5,0))</f>
        <v>#N/A</v>
      </c>
    </row>
    <row r="89" spans="1:33" ht="15" customHeight="1" x14ac:dyDescent="0.2">
      <c r="L89" s="28"/>
      <c r="M89" s="28"/>
      <c r="N89" s="28"/>
      <c r="O89" s="28"/>
      <c r="P89" s="28"/>
      <c r="Q89" s="28"/>
      <c r="R89" s="28"/>
      <c r="S89" s="28"/>
      <c r="T89" s="28"/>
      <c r="X89" s="229"/>
    </row>
    <row r="90" spans="1:33" ht="18.75" thickBot="1" x14ac:dyDescent="0.3">
      <c r="A90" s="48" t="s">
        <v>1</v>
      </c>
      <c r="B90" s="49"/>
      <c r="C90" s="49"/>
      <c r="D90" s="49"/>
      <c r="E90" s="49"/>
      <c r="F90" s="49"/>
      <c r="G90" s="49"/>
      <c r="H90" s="49"/>
      <c r="I90" s="49"/>
      <c r="J90" s="49"/>
      <c r="K90" s="50"/>
      <c r="L90" s="49"/>
      <c r="M90" s="49"/>
      <c r="N90" s="49"/>
      <c r="O90" s="49"/>
      <c r="P90" s="49"/>
      <c r="Q90" s="49"/>
      <c r="R90" s="49"/>
      <c r="S90" s="49"/>
      <c r="T90" s="49"/>
      <c r="U90" s="28"/>
      <c r="X90" s="229"/>
    </row>
    <row r="91" spans="1:33" ht="11.25" customHeight="1" x14ac:dyDescent="0.2">
      <c r="Q91" s="28"/>
      <c r="R91" s="28"/>
      <c r="S91" s="28"/>
      <c r="T91" s="28"/>
      <c r="X91" s="229"/>
    </row>
    <row r="92" spans="1:33" ht="21" customHeight="1" thickBot="1" x14ac:dyDescent="0.25">
      <c r="X92" s="229"/>
    </row>
    <row r="93" spans="1:33" ht="15" customHeight="1" x14ac:dyDescent="0.2">
      <c r="A93" s="36"/>
      <c r="B93" s="37"/>
      <c r="C93" s="37"/>
      <c r="D93" s="37"/>
      <c r="E93" s="37"/>
      <c r="F93" s="37"/>
      <c r="G93" s="37"/>
      <c r="H93" s="37"/>
      <c r="I93" s="37"/>
      <c r="J93" s="37"/>
      <c r="K93" s="38"/>
      <c r="L93" s="37"/>
      <c r="M93" s="37"/>
      <c r="N93" s="37"/>
      <c r="O93" s="37"/>
      <c r="P93" s="37"/>
      <c r="Q93" s="37"/>
      <c r="R93" s="37"/>
      <c r="S93" s="37"/>
      <c r="T93" s="37"/>
      <c r="U93" s="39"/>
      <c r="X93" s="229"/>
    </row>
    <row r="94" spans="1:33" ht="7.5" customHeight="1" x14ac:dyDescent="0.2">
      <c r="A94" s="40"/>
      <c r="B94" s="28"/>
      <c r="C94" s="28"/>
      <c r="D94" s="28"/>
      <c r="E94" s="28"/>
      <c r="F94" s="28"/>
      <c r="G94" s="28"/>
      <c r="H94" s="28"/>
      <c r="I94" s="28"/>
      <c r="J94" s="28"/>
      <c r="K94" s="3"/>
      <c r="L94" s="8"/>
      <c r="M94" s="8"/>
      <c r="N94" s="8"/>
      <c r="O94" s="8"/>
      <c r="P94" s="8"/>
      <c r="Q94" s="83"/>
      <c r="R94" s="83"/>
      <c r="S94" s="83"/>
      <c r="T94" s="83"/>
      <c r="U94" s="41"/>
      <c r="X94" s="229"/>
    </row>
    <row r="95" spans="1:33" s="30" customFormat="1" ht="11.25" customHeight="1" x14ac:dyDescent="0.2">
      <c r="A95" s="42"/>
      <c r="B95" s="729"/>
      <c r="C95" s="729"/>
      <c r="D95" s="635"/>
      <c r="E95" s="635"/>
      <c r="F95" s="635"/>
      <c r="G95" s="635"/>
      <c r="H95" s="635"/>
      <c r="I95" s="265"/>
      <c r="J95" s="265"/>
      <c r="K95" s="270"/>
      <c r="L95" s="28"/>
      <c r="M95" s="28"/>
      <c r="N95" s="28"/>
      <c r="O95" s="28"/>
      <c r="P95" s="28"/>
      <c r="Q95" s="28"/>
      <c r="R95" s="28"/>
      <c r="S95" s="28"/>
      <c r="T95" s="28"/>
      <c r="U95" s="43"/>
      <c r="V95" s="26"/>
      <c r="W95" s="228"/>
      <c r="X95" s="229"/>
      <c r="Y95" s="228"/>
      <c r="Z95" s="228"/>
      <c r="AA95" s="228"/>
      <c r="AB95" s="32"/>
      <c r="AC95" s="32"/>
      <c r="AD95" s="32"/>
      <c r="AE95" s="32"/>
      <c r="AF95" s="26"/>
      <c r="AG95" s="83"/>
    </row>
    <row r="96" spans="1:33" ht="21" customHeight="1" x14ac:dyDescent="0.2">
      <c r="A96" s="40"/>
      <c r="B96" s="635"/>
      <c r="C96" s="635"/>
      <c r="D96" s="635"/>
      <c r="E96" s="635"/>
      <c r="F96" s="635"/>
      <c r="G96" s="635"/>
      <c r="H96" s="635"/>
      <c r="I96" s="265"/>
      <c r="J96" s="265"/>
      <c r="K96" s="3"/>
      <c r="L96" s="83"/>
      <c r="M96" s="83"/>
      <c r="N96" s="83"/>
      <c r="O96" s="83"/>
      <c r="P96" s="83"/>
      <c r="Q96" s="28"/>
      <c r="R96" s="28"/>
      <c r="S96" s="28"/>
      <c r="T96" s="28"/>
      <c r="U96" s="41"/>
      <c r="W96" s="249" t="s">
        <v>138</v>
      </c>
      <c r="X96" s="249" t="s">
        <v>139</v>
      </c>
    </row>
    <row r="97" spans="1:24" ht="11.25" customHeight="1" x14ac:dyDescent="0.2">
      <c r="A97" s="40"/>
      <c r="B97" s="178"/>
      <c r="C97" s="178"/>
      <c r="D97" s="178"/>
      <c r="E97" s="178"/>
      <c r="F97" s="178"/>
      <c r="G97" s="178"/>
      <c r="H97" s="178"/>
      <c r="I97" s="178"/>
      <c r="J97" s="178"/>
      <c r="K97" s="3"/>
      <c r="L97" s="83"/>
      <c r="M97" s="83"/>
      <c r="N97" s="83"/>
      <c r="O97" s="83"/>
      <c r="P97" s="83"/>
      <c r="Q97" s="28"/>
      <c r="R97" s="28"/>
      <c r="S97" s="28"/>
      <c r="T97" s="28"/>
      <c r="U97" s="41"/>
      <c r="W97" s="250" t="str">
        <f>Y5</f>
        <v>Selected LA- (none)</v>
      </c>
      <c r="X97" s="251"/>
    </row>
    <row r="98" spans="1:24" ht="11.25" customHeight="1" x14ac:dyDescent="0.2">
      <c r="A98" s="40"/>
      <c r="B98" s="178"/>
      <c r="C98" s="178"/>
      <c r="D98" s="730"/>
      <c r="E98" s="635"/>
      <c r="F98" s="178"/>
      <c r="G98" s="178"/>
      <c r="H98" s="178"/>
      <c r="I98" s="178"/>
      <c r="J98" s="178"/>
      <c r="K98" s="3"/>
      <c r="L98" s="83"/>
      <c r="M98" s="83"/>
      <c r="N98" s="83"/>
      <c r="O98" s="83"/>
      <c r="P98" s="83"/>
      <c r="Q98" s="28"/>
      <c r="R98" s="28"/>
      <c r="S98" s="28"/>
      <c r="T98" s="28"/>
      <c r="U98" s="41"/>
      <c r="W98" s="235" t="str">
        <f t="shared" ref="W98:W119" si="8">IF(W12=$X$5,I12,"")</f>
        <v/>
      </c>
      <c r="X98" s="236" t="e">
        <f t="shared" ref="X98:X119" si="9">IF($B12=$X$5,T12,#N/A)</f>
        <v>#N/A</v>
      </c>
    </row>
    <row r="99" spans="1:24" ht="11.25" customHeight="1" x14ac:dyDescent="0.2">
      <c r="A99" s="56"/>
      <c r="B99" s="178"/>
      <c r="C99" s="178"/>
      <c r="D99" s="635"/>
      <c r="E99" s="635"/>
      <c r="F99" s="178"/>
      <c r="G99" s="178"/>
      <c r="H99" s="178"/>
      <c r="I99" s="178"/>
      <c r="J99" s="178"/>
      <c r="K99" s="3"/>
      <c r="L99" s="83"/>
      <c r="M99" s="83"/>
      <c r="N99" s="83"/>
      <c r="O99" s="83"/>
      <c r="P99" s="83"/>
      <c r="Q99" s="28"/>
      <c r="R99" s="28"/>
      <c r="S99" s="28"/>
      <c r="T99" s="28"/>
      <c r="U99" s="41"/>
      <c r="W99" s="235" t="str">
        <f t="shared" si="8"/>
        <v/>
      </c>
      <c r="X99" s="236" t="e">
        <f t="shared" si="9"/>
        <v>#N/A</v>
      </c>
    </row>
    <row r="100" spans="1:24" ht="11.25" customHeight="1" x14ac:dyDescent="0.2">
      <c r="A100" s="56"/>
      <c r="B100" s="218"/>
      <c r="C100" s="218"/>
      <c r="D100" s="178"/>
      <c r="E100" s="178"/>
      <c r="F100" s="178"/>
      <c r="G100" s="178"/>
      <c r="H100" s="178"/>
      <c r="I100" s="178"/>
      <c r="J100" s="178"/>
      <c r="K100" s="3"/>
      <c r="L100" s="83"/>
      <c r="M100" s="83"/>
      <c r="N100" s="83"/>
      <c r="O100" s="83"/>
      <c r="P100" s="83"/>
      <c r="Q100" s="28"/>
      <c r="R100" s="28"/>
      <c r="S100" s="28"/>
      <c r="T100" s="28"/>
      <c r="U100" s="41"/>
      <c r="W100" s="235" t="str">
        <f t="shared" si="8"/>
        <v/>
      </c>
      <c r="X100" s="236" t="e">
        <f t="shared" si="9"/>
        <v>#N/A</v>
      </c>
    </row>
    <row r="101" spans="1:24" ht="11.25" customHeight="1" x14ac:dyDescent="0.2">
      <c r="A101" s="56"/>
      <c r="B101" s="218"/>
      <c r="C101" s="218"/>
      <c r="D101" s="178"/>
      <c r="E101" s="178"/>
      <c r="F101" s="178"/>
      <c r="G101" s="178"/>
      <c r="H101" s="178"/>
      <c r="I101" s="178"/>
      <c r="J101" s="178"/>
      <c r="K101" s="3"/>
      <c r="L101" s="83"/>
      <c r="M101" s="83"/>
      <c r="N101" s="83"/>
      <c r="O101" s="83"/>
      <c r="P101" s="83"/>
      <c r="Q101" s="28"/>
      <c r="R101" s="28"/>
      <c r="S101" s="28"/>
      <c r="T101" s="28"/>
      <c r="U101" s="41"/>
      <c r="W101" s="235" t="str">
        <f t="shared" si="8"/>
        <v/>
      </c>
      <c r="X101" s="236" t="e">
        <f t="shared" si="9"/>
        <v>#N/A</v>
      </c>
    </row>
    <row r="102" spans="1:24" ht="11.25" customHeight="1" x14ac:dyDescent="0.2">
      <c r="A102" s="56"/>
      <c r="B102" s="218"/>
      <c r="C102" s="218"/>
      <c r="D102" s="178"/>
      <c r="E102" s="178"/>
      <c r="F102" s="178"/>
      <c r="G102" s="178"/>
      <c r="H102" s="178"/>
      <c r="I102" s="178"/>
      <c r="J102" s="178"/>
      <c r="K102" s="3"/>
      <c r="L102" s="83"/>
      <c r="M102" s="83"/>
      <c r="N102" s="83"/>
      <c r="O102" s="83"/>
      <c r="P102" s="83"/>
      <c r="Q102" s="28"/>
      <c r="R102" s="28"/>
      <c r="S102" s="28"/>
      <c r="T102" s="28"/>
      <c r="U102" s="41"/>
      <c r="W102" s="235" t="str">
        <f t="shared" si="8"/>
        <v/>
      </c>
      <c r="X102" s="236" t="e">
        <f t="shared" si="9"/>
        <v>#N/A</v>
      </c>
    </row>
    <row r="103" spans="1:24" ht="11.25" customHeight="1" x14ac:dyDescent="0.2">
      <c r="A103" s="56"/>
      <c r="B103" s="218"/>
      <c r="C103" s="218"/>
      <c r="D103" s="178"/>
      <c r="E103" s="178"/>
      <c r="F103" s="178"/>
      <c r="G103" s="178"/>
      <c r="H103" s="178"/>
      <c r="I103" s="178"/>
      <c r="J103" s="178"/>
      <c r="K103" s="3"/>
      <c r="L103" s="83"/>
      <c r="M103" s="83"/>
      <c r="N103" s="83"/>
      <c r="O103" s="83"/>
      <c r="P103" s="83"/>
      <c r="Q103" s="28"/>
      <c r="R103" s="28"/>
      <c r="S103" s="28"/>
      <c r="T103" s="28"/>
      <c r="U103" s="41"/>
      <c r="W103" s="235" t="str">
        <f t="shared" si="8"/>
        <v/>
      </c>
      <c r="X103" s="236" t="e">
        <f t="shared" si="9"/>
        <v>#N/A</v>
      </c>
    </row>
    <row r="104" spans="1:24" ht="11.25" customHeight="1" x14ac:dyDescent="0.2">
      <c r="A104" s="56"/>
      <c r="B104" s="218"/>
      <c r="C104" s="218"/>
      <c r="D104" s="178"/>
      <c r="E104" s="178"/>
      <c r="F104" s="178"/>
      <c r="G104" s="178"/>
      <c r="H104" s="178"/>
      <c r="I104" s="178"/>
      <c r="J104" s="178"/>
      <c r="K104" s="3"/>
      <c r="L104" s="83"/>
      <c r="M104" s="83"/>
      <c r="N104" s="83"/>
      <c r="O104" s="83"/>
      <c r="P104" s="83"/>
      <c r="Q104" s="28"/>
      <c r="R104" s="28"/>
      <c r="S104" s="28"/>
      <c r="T104" s="28"/>
      <c r="U104" s="41"/>
      <c r="W104" s="235" t="str">
        <f t="shared" si="8"/>
        <v/>
      </c>
      <c r="X104" s="236" t="e">
        <f t="shared" si="9"/>
        <v>#N/A</v>
      </c>
    </row>
    <row r="105" spans="1:24" ht="11.25" customHeight="1" x14ac:dyDescent="0.2">
      <c r="A105" s="56"/>
      <c r="B105" s="218"/>
      <c r="C105" s="218"/>
      <c r="D105" s="178"/>
      <c r="E105" s="178"/>
      <c r="F105" s="178"/>
      <c r="G105" s="178"/>
      <c r="H105" s="178"/>
      <c r="I105" s="178"/>
      <c r="J105" s="178"/>
      <c r="K105" s="3"/>
      <c r="L105" s="83"/>
      <c r="M105" s="83"/>
      <c r="N105" s="83"/>
      <c r="O105" s="83"/>
      <c r="P105" s="83"/>
      <c r="Q105" s="28"/>
      <c r="R105" s="28"/>
      <c r="S105" s="28"/>
      <c r="T105" s="28"/>
      <c r="U105" s="41"/>
      <c r="W105" s="235" t="str">
        <f t="shared" si="8"/>
        <v/>
      </c>
      <c r="X105" s="236" t="e">
        <f t="shared" si="9"/>
        <v>#N/A</v>
      </c>
    </row>
    <row r="106" spans="1:24" ht="11.25" customHeight="1" x14ac:dyDescent="0.2">
      <c r="A106" s="56"/>
      <c r="B106" s="218"/>
      <c r="C106" s="218"/>
      <c r="D106" s="178"/>
      <c r="E106" s="178"/>
      <c r="F106" s="178"/>
      <c r="G106" s="178"/>
      <c r="H106" s="178"/>
      <c r="I106" s="178"/>
      <c r="J106" s="178"/>
      <c r="K106" s="3"/>
      <c r="L106" s="83"/>
      <c r="M106" s="83"/>
      <c r="N106" s="83"/>
      <c r="O106" s="83"/>
      <c r="P106" s="83"/>
      <c r="Q106" s="28"/>
      <c r="R106" s="28"/>
      <c r="S106" s="28"/>
      <c r="T106" s="28"/>
      <c r="U106" s="41"/>
      <c r="W106" s="235" t="str">
        <f t="shared" si="8"/>
        <v/>
      </c>
      <c r="X106" s="236" t="e">
        <f t="shared" si="9"/>
        <v>#N/A</v>
      </c>
    </row>
    <row r="107" spans="1:24" ht="11.25" customHeight="1" x14ac:dyDescent="0.2">
      <c r="A107" s="56"/>
      <c r="B107" s="218"/>
      <c r="C107" s="218"/>
      <c r="D107" s="178"/>
      <c r="E107" s="178"/>
      <c r="F107" s="178"/>
      <c r="G107" s="178"/>
      <c r="H107" s="178"/>
      <c r="I107" s="178"/>
      <c r="J107" s="178"/>
      <c r="K107" s="3"/>
      <c r="L107" s="83"/>
      <c r="M107" s="83"/>
      <c r="N107" s="83"/>
      <c r="O107" s="83"/>
      <c r="P107" s="83"/>
      <c r="Q107" s="28"/>
      <c r="R107" s="28"/>
      <c r="S107" s="28"/>
      <c r="T107" s="28"/>
      <c r="U107" s="41"/>
      <c r="W107" s="235" t="str">
        <f t="shared" si="8"/>
        <v/>
      </c>
      <c r="X107" s="236" t="e">
        <f t="shared" si="9"/>
        <v>#N/A</v>
      </c>
    </row>
    <row r="108" spans="1:24" ht="11.25" customHeight="1" x14ac:dyDescent="0.2">
      <c r="A108" s="56"/>
      <c r="B108" s="218"/>
      <c r="C108" s="218"/>
      <c r="D108" s="178"/>
      <c r="E108" s="178"/>
      <c r="F108" s="178"/>
      <c r="G108" s="178"/>
      <c r="H108" s="178"/>
      <c r="I108" s="178"/>
      <c r="J108" s="178"/>
      <c r="K108" s="3"/>
      <c r="L108" s="83"/>
      <c r="M108" s="83"/>
      <c r="N108" s="83"/>
      <c r="O108" s="83"/>
      <c r="P108" s="83"/>
      <c r="Q108" s="28"/>
      <c r="R108" s="28"/>
      <c r="S108" s="28"/>
      <c r="T108" s="28"/>
      <c r="U108" s="41"/>
      <c r="W108" s="235" t="str">
        <f t="shared" si="8"/>
        <v/>
      </c>
      <c r="X108" s="236" t="e">
        <f t="shared" si="9"/>
        <v>#N/A</v>
      </c>
    </row>
    <row r="109" spans="1:24" ht="11.25" customHeight="1" x14ac:dyDescent="0.2">
      <c r="A109" s="56"/>
      <c r="B109" s="218"/>
      <c r="C109" s="218"/>
      <c r="D109" s="178"/>
      <c r="E109" s="178"/>
      <c r="F109" s="178"/>
      <c r="G109" s="178"/>
      <c r="H109" s="178"/>
      <c r="I109" s="178"/>
      <c r="J109" s="178"/>
      <c r="K109" s="3"/>
      <c r="L109" s="83"/>
      <c r="M109" s="83"/>
      <c r="N109" s="83"/>
      <c r="O109" s="83"/>
      <c r="P109" s="83"/>
      <c r="Q109" s="28"/>
      <c r="R109" s="28"/>
      <c r="S109" s="28"/>
      <c r="T109" s="28"/>
      <c r="U109" s="41"/>
      <c r="W109" s="235" t="str">
        <f t="shared" si="8"/>
        <v/>
      </c>
      <c r="X109" s="236" t="e">
        <f t="shared" si="9"/>
        <v>#N/A</v>
      </c>
    </row>
    <row r="110" spans="1:24" ht="11.25" customHeight="1" x14ac:dyDescent="0.2">
      <c r="A110" s="56"/>
      <c r="B110" s="218"/>
      <c r="C110" s="218"/>
      <c r="D110" s="178"/>
      <c r="E110" s="178"/>
      <c r="F110" s="178"/>
      <c r="G110" s="178"/>
      <c r="H110" s="178"/>
      <c r="I110" s="178"/>
      <c r="J110" s="178"/>
      <c r="K110" s="3"/>
      <c r="L110" s="83"/>
      <c r="M110" s="83"/>
      <c r="N110" s="83"/>
      <c r="O110" s="83"/>
      <c r="P110" s="83"/>
      <c r="Q110" s="28"/>
      <c r="R110" s="28"/>
      <c r="S110" s="28"/>
      <c r="T110" s="28"/>
      <c r="U110" s="41"/>
      <c r="W110" s="235" t="str">
        <f t="shared" si="8"/>
        <v/>
      </c>
      <c r="X110" s="236" t="e">
        <f t="shared" si="9"/>
        <v>#N/A</v>
      </c>
    </row>
    <row r="111" spans="1:24" ht="11.25" customHeight="1" x14ac:dyDescent="0.2">
      <c r="A111" s="56"/>
      <c r="B111" s="218"/>
      <c r="C111" s="218"/>
      <c r="D111" s="178"/>
      <c r="E111" s="178"/>
      <c r="F111" s="178"/>
      <c r="G111" s="178"/>
      <c r="H111" s="178"/>
      <c r="I111" s="178"/>
      <c r="J111" s="178"/>
      <c r="K111" s="3"/>
      <c r="L111" s="83"/>
      <c r="M111" s="83"/>
      <c r="N111" s="83"/>
      <c r="O111" s="83"/>
      <c r="P111" s="83"/>
      <c r="Q111" s="28"/>
      <c r="R111" s="28"/>
      <c r="S111" s="28"/>
      <c r="T111" s="28"/>
      <c r="U111" s="41"/>
      <c r="W111" s="235" t="str">
        <f t="shared" si="8"/>
        <v/>
      </c>
      <c r="X111" s="236" t="e">
        <f t="shared" si="9"/>
        <v>#N/A</v>
      </c>
    </row>
    <row r="112" spans="1:24" ht="11.25" customHeight="1" x14ac:dyDescent="0.2">
      <c r="A112" s="56"/>
      <c r="B112" s="218"/>
      <c r="C112" s="218"/>
      <c r="D112" s="178"/>
      <c r="E112" s="178"/>
      <c r="F112" s="178"/>
      <c r="G112" s="178"/>
      <c r="H112" s="178"/>
      <c r="I112" s="178"/>
      <c r="J112" s="178"/>
      <c r="K112" s="3"/>
      <c r="L112" s="83"/>
      <c r="M112" s="83"/>
      <c r="N112" s="83"/>
      <c r="O112" s="83"/>
      <c r="P112" s="83"/>
      <c r="Q112" s="28"/>
      <c r="R112" s="28"/>
      <c r="S112" s="28"/>
      <c r="T112" s="28"/>
      <c r="U112" s="41"/>
      <c r="W112" s="235" t="str">
        <f t="shared" si="8"/>
        <v/>
      </c>
      <c r="X112" s="236" t="e">
        <f t="shared" si="9"/>
        <v>#N/A</v>
      </c>
    </row>
    <row r="113" spans="1:33" ht="11.25" customHeight="1" x14ac:dyDescent="0.2">
      <c r="A113" s="56"/>
      <c r="B113" s="218"/>
      <c r="C113" s="218"/>
      <c r="D113" s="178"/>
      <c r="E113" s="178"/>
      <c r="F113" s="178"/>
      <c r="G113" s="178"/>
      <c r="H113" s="178"/>
      <c r="I113" s="178"/>
      <c r="J113" s="178"/>
      <c r="K113" s="3"/>
      <c r="L113" s="83"/>
      <c r="M113" s="83"/>
      <c r="N113" s="83"/>
      <c r="O113" s="83"/>
      <c r="P113" s="83"/>
      <c r="Q113" s="28"/>
      <c r="R113" s="28"/>
      <c r="S113" s="28"/>
      <c r="T113" s="28"/>
      <c r="U113" s="41"/>
      <c r="W113" s="235" t="str">
        <f t="shared" si="8"/>
        <v/>
      </c>
      <c r="X113" s="236" t="e">
        <f t="shared" si="9"/>
        <v>#N/A</v>
      </c>
    </row>
    <row r="114" spans="1:33" ht="11.25" customHeight="1" x14ac:dyDescent="0.2">
      <c r="A114" s="56"/>
      <c r="B114" s="218"/>
      <c r="C114" s="218"/>
      <c r="D114" s="178"/>
      <c r="E114" s="178"/>
      <c r="F114" s="178"/>
      <c r="G114" s="178"/>
      <c r="H114" s="178"/>
      <c r="I114" s="178"/>
      <c r="J114" s="178"/>
      <c r="K114" s="3"/>
      <c r="L114" s="83"/>
      <c r="M114" s="83"/>
      <c r="N114" s="83"/>
      <c r="O114" s="83"/>
      <c r="P114" s="83"/>
      <c r="Q114" s="28"/>
      <c r="R114" s="28"/>
      <c r="S114" s="28"/>
      <c r="T114" s="28"/>
      <c r="U114" s="41"/>
      <c r="W114" s="235" t="str">
        <f t="shared" si="8"/>
        <v/>
      </c>
      <c r="X114" s="236" t="e">
        <f t="shared" si="9"/>
        <v>#N/A</v>
      </c>
    </row>
    <row r="115" spans="1:33" ht="11.25" customHeight="1" x14ac:dyDescent="0.2">
      <c r="A115" s="56"/>
      <c r="B115" s="218"/>
      <c r="C115" s="218"/>
      <c r="D115" s="178"/>
      <c r="E115" s="178"/>
      <c r="F115" s="178"/>
      <c r="G115" s="178"/>
      <c r="H115" s="178"/>
      <c r="I115" s="178"/>
      <c r="J115" s="178"/>
      <c r="K115" s="3"/>
      <c r="L115" s="28"/>
      <c r="M115" s="28"/>
      <c r="N115" s="28"/>
      <c r="O115" s="28"/>
      <c r="P115" s="28"/>
      <c r="Q115" s="28"/>
      <c r="R115" s="28"/>
      <c r="S115" s="28"/>
      <c r="T115" s="28"/>
      <c r="U115" s="41"/>
      <c r="W115" s="235" t="str">
        <f t="shared" si="8"/>
        <v/>
      </c>
      <c r="X115" s="236" t="e">
        <f t="shared" si="9"/>
        <v>#N/A</v>
      </c>
    </row>
    <row r="116" spans="1:33" ht="11.25" customHeight="1" x14ac:dyDescent="0.2">
      <c r="A116" s="56"/>
      <c r="B116" s="218"/>
      <c r="C116" s="218"/>
      <c r="D116" s="178"/>
      <c r="E116" s="178"/>
      <c r="F116" s="178"/>
      <c r="G116" s="178"/>
      <c r="H116" s="178"/>
      <c r="I116" s="178"/>
      <c r="J116" s="178"/>
      <c r="K116" s="3"/>
      <c r="L116" s="28"/>
      <c r="M116" s="28"/>
      <c r="N116" s="28"/>
      <c r="O116" s="28"/>
      <c r="P116" s="28"/>
      <c r="Q116" s="28"/>
      <c r="R116" s="28"/>
      <c r="S116" s="28"/>
      <c r="T116" s="28"/>
      <c r="U116" s="41"/>
      <c r="W116" s="235" t="str">
        <f t="shared" si="8"/>
        <v/>
      </c>
      <c r="X116" s="236" t="e">
        <f t="shared" si="9"/>
        <v>#N/A</v>
      </c>
    </row>
    <row r="117" spans="1:33" ht="11.25" customHeight="1" x14ac:dyDescent="0.2">
      <c r="A117" s="56"/>
      <c r="B117" s="218"/>
      <c r="C117" s="218"/>
      <c r="D117" s="178"/>
      <c r="E117" s="178"/>
      <c r="F117" s="178"/>
      <c r="G117" s="178"/>
      <c r="H117" s="178"/>
      <c r="I117" s="178"/>
      <c r="J117" s="178"/>
      <c r="K117" s="3"/>
      <c r="L117" s="28"/>
      <c r="M117" s="28"/>
      <c r="N117" s="28"/>
      <c r="O117" s="28"/>
      <c r="P117" s="28"/>
      <c r="Q117" s="28"/>
      <c r="R117" s="28"/>
      <c r="S117" s="28"/>
      <c r="T117" s="28"/>
      <c r="U117" s="41"/>
      <c r="W117" s="235" t="str">
        <f t="shared" si="8"/>
        <v/>
      </c>
      <c r="X117" s="236" t="e">
        <f t="shared" si="9"/>
        <v>#N/A</v>
      </c>
    </row>
    <row r="118" spans="1:33" ht="11.25" customHeight="1" x14ac:dyDescent="0.2">
      <c r="A118" s="56"/>
      <c r="B118" s="218"/>
      <c r="C118" s="218"/>
      <c r="D118" s="178"/>
      <c r="E118" s="178"/>
      <c r="F118" s="178"/>
      <c r="G118" s="178"/>
      <c r="H118" s="178"/>
      <c r="I118" s="178"/>
      <c r="J118" s="178"/>
      <c r="K118" s="3"/>
      <c r="L118" s="28"/>
      <c r="M118" s="28"/>
      <c r="N118" s="28"/>
      <c r="O118" s="28"/>
      <c r="P118" s="28"/>
      <c r="Q118" s="28"/>
      <c r="R118" s="28"/>
      <c r="S118" s="28"/>
      <c r="T118" s="28"/>
      <c r="U118" s="41"/>
      <c r="W118" s="235" t="str">
        <f>IF(W32=$X$5,I32,"")</f>
        <v/>
      </c>
      <c r="X118" s="236" t="e">
        <f t="shared" si="9"/>
        <v>#N/A</v>
      </c>
    </row>
    <row r="119" spans="1:33" ht="11.25" customHeight="1" x14ac:dyDescent="0.2">
      <c r="A119" s="56"/>
      <c r="B119" s="218"/>
      <c r="C119" s="218"/>
      <c r="D119" s="178"/>
      <c r="E119" s="178"/>
      <c r="F119" s="178"/>
      <c r="G119" s="178"/>
      <c r="H119" s="178"/>
      <c r="I119" s="178"/>
      <c r="J119" s="178"/>
      <c r="K119" s="3"/>
      <c r="L119" s="28"/>
      <c r="M119" s="28"/>
      <c r="N119" s="28"/>
      <c r="O119" s="28"/>
      <c r="P119" s="28"/>
      <c r="Q119" s="28"/>
      <c r="R119" s="28"/>
      <c r="S119" s="28"/>
      <c r="T119" s="28"/>
      <c r="U119" s="41"/>
      <c r="W119" s="235" t="str">
        <f t="shared" si="8"/>
        <v/>
      </c>
      <c r="X119" s="236" t="e">
        <f t="shared" si="9"/>
        <v>#N/A</v>
      </c>
    </row>
    <row r="120" spans="1:33" ht="11.25" customHeight="1" x14ac:dyDescent="0.2">
      <c r="A120" s="56"/>
      <c r="B120" s="248"/>
      <c r="C120" s="248"/>
      <c r="D120" s="178"/>
      <c r="E120" s="178"/>
      <c r="F120" s="178"/>
      <c r="G120" s="178"/>
      <c r="H120" s="178"/>
      <c r="I120" s="178"/>
      <c r="J120" s="178"/>
      <c r="K120" s="3"/>
      <c r="L120" s="28"/>
      <c r="M120" s="28"/>
      <c r="N120" s="28"/>
      <c r="O120" s="28"/>
      <c r="P120" s="28"/>
      <c r="Q120" s="28"/>
      <c r="R120" s="28"/>
      <c r="S120" s="28"/>
      <c r="T120" s="28"/>
      <c r="U120" s="41"/>
      <c r="X120" s="229"/>
    </row>
    <row r="121" spans="1:33" ht="11.25" customHeight="1" x14ac:dyDescent="0.2">
      <c r="A121" s="40"/>
      <c r="B121" s="248"/>
      <c r="C121" s="248"/>
      <c r="D121" s="178"/>
      <c r="E121" s="178"/>
      <c r="F121" s="178"/>
      <c r="G121" s="178"/>
      <c r="H121" s="178"/>
      <c r="I121" s="178"/>
      <c r="J121" s="178"/>
      <c r="K121" s="3"/>
      <c r="L121" s="28"/>
      <c r="M121" s="28"/>
      <c r="N121" s="28"/>
      <c r="O121" s="28"/>
      <c r="P121" s="28"/>
      <c r="Q121" s="28"/>
      <c r="R121" s="28"/>
      <c r="S121" s="28"/>
      <c r="T121" s="28"/>
      <c r="U121" s="41"/>
      <c r="X121" s="229"/>
    </row>
    <row r="122" spans="1:33" ht="11.25" customHeight="1" x14ac:dyDescent="0.2">
      <c r="A122" s="40"/>
      <c r="B122" s="10"/>
      <c r="C122" s="10"/>
      <c r="D122" s="31"/>
      <c r="E122" s="31"/>
      <c r="F122" s="28"/>
      <c r="G122" s="28"/>
      <c r="H122" s="28"/>
      <c r="I122" s="28"/>
      <c r="J122" s="28"/>
      <c r="K122" s="3"/>
      <c r="L122" s="28"/>
      <c r="M122" s="28"/>
      <c r="N122" s="28"/>
      <c r="O122" s="28"/>
      <c r="P122" s="28"/>
      <c r="Q122" s="28"/>
      <c r="R122" s="28"/>
      <c r="S122" s="28"/>
      <c r="T122" s="28"/>
      <c r="U122" s="41"/>
      <c r="AD122" s="28"/>
      <c r="AE122" s="27"/>
      <c r="AF122" s="27"/>
      <c r="AG122" s="27"/>
    </row>
    <row r="123" spans="1:33" ht="11.25" customHeight="1" x14ac:dyDescent="0.2">
      <c r="A123" s="40"/>
      <c r="B123" s="10"/>
      <c r="C123" s="10"/>
      <c r="D123" s="31"/>
      <c r="E123" s="31"/>
      <c r="F123" s="28"/>
      <c r="G123" s="28"/>
      <c r="H123" s="28"/>
      <c r="I123" s="28"/>
      <c r="J123" s="28"/>
      <c r="K123" s="3"/>
      <c r="L123" s="28"/>
      <c r="M123" s="28"/>
      <c r="N123" s="28"/>
      <c r="O123" s="28"/>
      <c r="P123" s="28"/>
      <c r="Q123" s="28"/>
      <c r="R123" s="28"/>
      <c r="S123" s="28"/>
      <c r="T123" s="28"/>
      <c r="U123" s="41"/>
      <c r="AD123" s="28"/>
      <c r="AE123" s="27"/>
      <c r="AF123" s="27"/>
      <c r="AG123" s="27"/>
    </row>
    <row r="124" spans="1:33" ht="11.25" customHeight="1" x14ac:dyDescent="0.2">
      <c r="A124" s="40"/>
      <c r="B124" s="10"/>
      <c r="C124" s="10"/>
      <c r="D124" s="31"/>
      <c r="E124" s="31"/>
      <c r="F124" s="28"/>
      <c r="G124" s="28"/>
      <c r="H124" s="28"/>
      <c r="I124" s="28"/>
      <c r="J124" s="28"/>
      <c r="K124" s="3"/>
      <c r="L124" s="28"/>
      <c r="M124" s="28"/>
      <c r="N124" s="28"/>
      <c r="O124" s="28"/>
      <c r="P124" s="28"/>
      <c r="Q124" s="28"/>
      <c r="R124" s="28"/>
      <c r="S124" s="28"/>
      <c r="T124" s="28"/>
      <c r="U124" s="41"/>
      <c r="AD124" s="28"/>
      <c r="AE124" s="27"/>
      <c r="AF124" s="27"/>
      <c r="AG124" s="27"/>
    </row>
    <row r="125" spans="1:33" ht="11.25" customHeight="1" x14ac:dyDescent="0.2">
      <c r="A125" s="40"/>
      <c r="B125" s="10"/>
      <c r="C125" s="10"/>
      <c r="D125" s="31"/>
      <c r="E125" s="31"/>
      <c r="F125" s="28"/>
      <c r="G125" s="28"/>
      <c r="H125" s="28"/>
      <c r="I125" s="28"/>
      <c r="J125" s="28"/>
      <c r="K125" s="3"/>
      <c r="L125" s="28"/>
      <c r="M125" s="28"/>
      <c r="N125" s="28"/>
      <c r="O125" s="28"/>
      <c r="P125" s="28"/>
      <c r="Q125" s="28"/>
      <c r="R125" s="28"/>
      <c r="S125" s="28"/>
      <c r="T125" s="28"/>
      <c r="U125" s="41"/>
      <c r="AD125" s="28"/>
      <c r="AE125" s="27"/>
      <c r="AF125" s="27"/>
      <c r="AG125" s="27"/>
    </row>
    <row r="126" spans="1:33" ht="11.25" customHeight="1" x14ac:dyDescent="0.2">
      <c r="A126" s="40"/>
      <c r="B126" s="10"/>
      <c r="C126" s="10"/>
      <c r="D126" s="31"/>
      <c r="E126" s="31"/>
      <c r="F126" s="28"/>
      <c r="G126" s="28"/>
      <c r="H126" s="28"/>
      <c r="I126" s="28"/>
      <c r="J126" s="28"/>
      <c r="K126" s="3"/>
      <c r="L126" s="28"/>
      <c r="M126" s="28"/>
      <c r="N126" s="28"/>
      <c r="O126" s="28"/>
      <c r="P126" s="28"/>
      <c r="Q126" s="28"/>
      <c r="R126" s="28"/>
      <c r="S126" s="28"/>
      <c r="T126" s="28"/>
      <c r="U126" s="41"/>
      <c r="AD126" s="28"/>
      <c r="AE126" s="27"/>
      <c r="AF126" s="27"/>
      <c r="AG126" s="27"/>
    </row>
    <row r="127" spans="1:33" ht="11.25" customHeight="1" x14ac:dyDescent="0.2">
      <c r="A127" s="40"/>
      <c r="B127" s="10"/>
      <c r="C127" s="10"/>
      <c r="D127" s="31"/>
      <c r="E127" s="31"/>
      <c r="F127" s="28"/>
      <c r="G127" s="28"/>
      <c r="H127" s="28"/>
      <c r="I127" s="28"/>
      <c r="J127" s="28"/>
      <c r="K127" s="3"/>
      <c r="L127" s="28"/>
      <c r="M127" s="28"/>
      <c r="N127" s="28"/>
      <c r="O127" s="28"/>
      <c r="P127" s="28"/>
      <c r="Q127" s="28"/>
      <c r="R127" s="28"/>
      <c r="S127" s="28"/>
      <c r="T127" s="28"/>
      <c r="U127" s="41"/>
      <c r="AD127" s="28"/>
      <c r="AE127" s="27"/>
      <c r="AF127" s="27"/>
      <c r="AG127" s="27"/>
    </row>
    <row r="128" spans="1:33" ht="11.25" customHeight="1" x14ac:dyDescent="0.2">
      <c r="A128" s="40"/>
      <c r="B128" s="10"/>
      <c r="C128" s="10"/>
      <c r="D128" s="31"/>
      <c r="E128" s="31"/>
      <c r="F128" s="28"/>
      <c r="G128" s="28"/>
      <c r="H128" s="31"/>
      <c r="I128" s="31"/>
      <c r="J128" s="31"/>
      <c r="K128" s="3"/>
      <c r="L128" s="83"/>
      <c r="M128" s="83"/>
      <c r="N128" s="83"/>
      <c r="O128" s="83"/>
      <c r="P128" s="83"/>
      <c r="Q128" s="28"/>
      <c r="R128" s="28"/>
      <c r="S128" s="28"/>
      <c r="T128" s="28"/>
      <c r="U128" s="41"/>
      <c r="AD128" s="28"/>
      <c r="AE128" s="27"/>
      <c r="AF128" s="27"/>
      <c r="AG128" s="27"/>
    </row>
    <row r="129" spans="1:34" ht="11.25" customHeight="1" x14ac:dyDescent="0.2">
      <c r="A129" s="40"/>
      <c r="B129" s="10"/>
      <c r="C129" s="10"/>
      <c r="D129" s="31"/>
      <c r="E129" s="31"/>
      <c r="F129" s="31"/>
      <c r="G129" s="31"/>
      <c r="H129" s="31"/>
      <c r="I129" s="31"/>
      <c r="J129" s="31"/>
      <c r="K129" s="3"/>
      <c r="L129" s="83"/>
      <c r="M129" s="83"/>
      <c r="N129" s="83"/>
      <c r="O129" s="83"/>
      <c r="P129" s="83"/>
      <c r="Q129" s="28"/>
      <c r="R129" s="28"/>
      <c r="S129" s="28"/>
      <c r="T129" s="28"/>
      <c r="U129" s="41"/>
      <c r="X129" s="229"/>
    </row>
    <row r="130" spans="1:34" ht="11.25" customHeight="1" x14ac:dyDescent="0.2">
      <c r="A130" s="40"/>
      <c r="B130" s="10"/>
      <c r="C130" s="10"/>
      <c r="D130" s="31"/>
      <c r="E130" s="31"/>
      <c r="F130" s="31"/>
      <c r="G130" s="31"/>
      <c r="H130" s="31"/>
      <c r="I130" s="31"/>
      <c r="J130" s="31"/>
      <c r="K130" s="3"/>
      <c r="L130" s="34"/>
      <c r="M130" s="34"/>
      <c r="N130" s="34"/>
      <c r="O130" s="34"/>
      <c r="P130" s="34"/>
      <c r="Q130" s="34"/>
      <c r="R130" s="34"/>
      <c r="S130" s="35"/>
      <c r="T130" s="35"/>
      <c r="U130" s="41"/>
      <c r="X130" s="229"/>
    </row>
    <row r="131" spans="1:34" ht="16.5" customHeight="1" x14ac:dyDescent="0.2">
      <c r="A131" s="713"/>
      <c r="B131" s="617"/>
      <c r="C131" s="617"/>
      <c r="D131" s="617"/>
      <c r="E131" s="617"/>
      <c r="F131" s="617"/>
      <c r="G131" s="617"/>
      <c r="H131" s="617"/>
      <c r="I131" s="617"/>
      <c r="J131" s="617"/>
      <c r="K131" s="617"/>
      <c r="L131" s="617"/>
      <c r="M131" s="617"/>
      <c r="N131" s="617"/>
      <c r="O131" s="617"/>
      <c r="P131" s="617"/>
      <c r="Q131" s="617"/>
      <c r="R131" s="617"/>
      <c r="S131" s="617"/>
      <c r="T131" s="617"/>
      <c r="U131" s="689"/>
      <c r="X131" s="229"/>
    </row>
    <row r="132" spans="1:34" ht="11.25" customHeight="1" thickBot="1" x14ac:dyDescent="0.25">
      <c r="A132" s="44"/>
      <c r="B132" s="45"/>
      <c r="C132" s="45"/>
      <c r="D132" s="45"/>
      <c r="E132" s="45"/>
      <c r="F132" s="45"/>
      <c r="G132" s="45"/>
      <c r="H132" s="45"/>
      <c r="I132" s="45"/>
      <c r="J132" s="45"/>
      <c r="K132" s="46"/>
      <c r="L132" s="45"/>
      <c r="M132" s="45"/>
      <c r="N132" s="45"/>
      <c r="O132" s="45"/>
      <c r="P132" s="45"/>
      <c r="Q132" s="45"/>
      <c r="R132" s="45"/>
      <c r="S132" s="45"/>
      <c r="T132" s="45"/>
      <c r="U132" s="47"/>
      <c r="X132" s="229"/>
    </row>
    <row r="133" spans="1:34" s="91" customFormat="1" ht="11.25" customHeight="1" x14ac:dyDescent="0.2">
      <c r="K133" s="85"/>
      <c r="V133" s="148"/>
      <c r="W133" s="239"/>
      <c r="X133" s="239"/>
      <c r="Y133" s="239"/>
      <c r="Z133" s="239"/>
      <c r="AA133" s="239"/>
      <c r="AB133" s="149"/>
      <c r="AC133" s="149"/>
      <c r="AD133" s="149"/>
      <c r="AE133" s="149"/>
    </row>
    <row r="134" spans="1:34" s="91" customFormat="1" ht="11.25" customHeight="1" x14ac:dyDescent="0.2">
      <c r="A134" s="90"/>
      <c r="B134" s="90"/>
      <c r="C134" s="90"/>
      <c r="D134" s="90"/>
      <c r="E134" s="90"/>
      <c r="F134" s="90"/>
      <c r="K134" s="85"/>
      <c r="V134" s="148"/>
      <c r="W134" s="239"/>
      <c r="X134" s="239"/>
      <c r="Y134" s="239"/>
      <c r="Z134" s="239"/>
      <c r="AA134" s="239"/>
      <c r="AB134" s="149"/>
      <c r="AC134" s="149"/>
      <c r="AD134" s="149"/>
      <c r="AE134" s="149"/>
    </row>
    <row r="135" spans="1:34" s="91" customFormat="1" ht="11.25" customHeight="1" x14ac:dyDescent="0.2">
      <c r="A135" s="90"/>
      <c r="B135" s="662" t="s">
        <v>121</v>
      </c>
      <c r="C135" s="411"/>
      <c r="D135" s="102"/>
      <c r="E135" s="102"/>
      <c r="F135" s="90"/>
      <c r="K135" s="85"/>
      <c r="V135" s="148"/>
      <c r="W135" s="239"/>
      <c r="X135" s="239"/>
      <c r="Y135" s="239"/>
      <c r="Z135" s="239"/>
      <c r="AA135" s="239"/>
      <c r="AB135" s="149"/>
      <c r="AC135" s="149"/>
      <c r="AD135" s="149"/>
      <c r="AE135" s="149"/>
    </row>
    <row r="136" spans="1:34" s="91" customFormat="1" ht="11.25" customHeight="1" x14ac:dyDescent="0.2">
      <c r="A136" s="90"/>
      <c r="B136" s="663"/>
      <c r="C136" s="412"/>
      <c r="D136" s="90"/>
      <c r="E136" s="90"/>
      <c r="F136" s="90"/>
      <c r="K136" s="85"/>
      <c r="V136" s="148"/>
      <c r="W136" s="239"/>
      <c r="X136" s="239"/>
      <c r="Y136" s="239"/>
      <c r="Z136" s="239"/>
      <c r="AA136" s="239"/>
      <c r="AB136" s="149"/>
      <c r="AC136" s="149"/>
      <c r="AD136" s="149"/>
      <c r="AE136" s="149"/>
    </row>
    <row r="137" spans="1:34" s="91" customFormat="1" ht="11.25" customHeight="1" x14ac:dyDescent="0.2">
      <c r="A137" s="90"/>
      <c r="B137" s="653" t="s">
        <v>122</v>
      </c>
      <c r="C137" s="653"/>
      <c r="D137" s="654"/>
      <c r="E137" s="654"/>
      <c r="F137" s="654"/>
      <c r="K137" s="85"/>
      <c r="V137" s="148"/>
      <c r="W137" s="239"/>
      <c r="X137" s="239"/>
      <c r="Y137" s="239"/>
      <c r="Z137" s="239"/>
      <c r="AA137" s="239"/>
      <c r="AB137" s="149"/>
      <c r="AC137" s="149"/>
      <c r="AD137" s="149"/>
      <c r="AE137" s="149"/>
    </row>
    <row r="138" spans="1:34" s="91" customFormat="1" ht="11.25" customHeight="1" x14ac:dyDescent="0.2">
      <c r="A138" s="90"/>
      <c r="B138" s="653"/>
      <c r="C138" s="653"/>
      <c r="D138" s="654"/>
      <c r="E138" s="654"/>
      <c r="F138" s="654"/>
      <c r="K138" s="85"/>
      <c r="V138" s="148"/>
      <c r="W138" s="239"/>
      <c r="X138" s="239"/>
      <c r="Y138" s="239"/>
      <c r="Z138" s="239"/>
      <c r="AA138" s="239"/>
      <c r="AB138" s="149"/>
      <c r="AC138" s="149"/>
      <c r="AD138" s="149"/>
      <c r="AE138" s="149"/>
      <c r="AF138" s="142"/>
      <c r="AG138" s="142"/>
      <c r="AH138" s="142"/>
    </row>
    <row r="139" spans="1:34" s="91" customFormat="1" ht="11.25" customHeight="1" x14ac:dyDescent="0.2">
      <c r="A139" s="90"/>
      <c r="B139" s="653" t="s">
        <v>28</v>
      </c>
      <c r="C139" s="653"/>
      <c r="D139" s="654"/>
      <c r="E139" s="654"/>
      <c r="F139" s="654"/>
      <c r="K139" s="85"/>
      <c r="V139" s="148"/>
      <c r="W139" s="239"/>
      <c r="X139" s="239"/>
      <c r="Y139" s="239"/>
      <c r="Z139" s="239"/>
      <c r="AA139" s="239"/>
      <c r="AB139" s="149"/>
      <c r="AC139" s="149"/>
      <c r="AD139" s="149"/>
      <c r="AE139" s="149"/>
    </row>
    <row r="140" spans="1:34" s="91" customFormat="1" ht="11.25" customHeight="1" x14ac:dyDescent="0.2">
      <c r="A140" s="90"/>
      <c r="B140" s="653"/>
      <c r="C140" s="653"/>
      <c r="D140" s="654"/>
      <c r="E140" s="654"/>
      <c r="F140" s="654"/>
      <c r="K140" s="85"/>
      <c r="V140" s="148"/>
      <c r="W140" s="239"/>
      <c r="X140" s="239"/>
      <c r="Y140" s="239"/>
      <c r="Z140" s="239"/>
      <c r="AA140" s="239"/>
      <c r="AB140" s="149"/>
      <c r="AC140" s="149"/>
      <c r="AD140" s="149"/>
      <c r="AE140" s="149"/>
    </row>
    <row r="141" spans="1:34" s="91" customFormat="1" ht="11.25" customHeight="1" x14ac:dyDescent="0.2">
      <c r="A141" s="90"/>
      <c r="B141" s="653" t="s">
        <v>29</v>
      </c>
      <c r="C141" s="653"/>
      <c r="D141" s="654"/>
      <c r="E141" s="654"/>
      <c r="F141" s="654"/>
      <c r="K141" s="85"/>
      <c r="V141" s="148"/>
      <c r="W141" s="239"/>
      <c r="X141" s="239"/>
      <c r="Y141" s="239"/>
      <c r="Z141" s="239"/>
      <c r="AA141" s="239"/>
      <c r="AB141" s="149"/>
      <c r="AC141" s="149"/>
      <c r="AD141" s="149"/>
      <c r="AE141" s="149"/>
    </row>
    <row r="142" spans="1:34" s="91" customFormat="1" ht="11.25" customHeight="1" x14ac:dyDescent="0.2">
      <c r="A142" s="90"/>
      <c r="B142" s="653"/>
      <c r="C142" s="653"/>
      <c r="D142" s="654"/>
      <c r="E142" s="654"/>
      <c r="F142" s="654"/>
      <c r="K142" s="85"/>
      <c r="V142" s="148"/>
      <c r="W142" s="239"/>
      <c r="X142" s="239"/>
      <c r="Y142" s="239"/>
      <c r="Z142" s="239"/>
      <c r="AA142" s="239"/>
      <c r="AB142" s="149"/>
      <c r="AC142" s="149"/>
      <c r="AD142" s="149"/>
      <c r="AE142" s="149"/>
    </row>
    <row r="143" spans="1:34" s="91" customFormat="1" ht="11.25" customHeight="1" x14ac:dyDescent="0.2">
      <c r="A143" s="90"/>
      <c r="B143" s="653" t="s">
        <v>151</v>
      </c>
      <c r="C143" s="653"/>
      <c r="D143" s="654"/>
      <c r="E143" s="654"/>
      <c r="F143" s="654"/>
      <c r="K143" s="85"/>
      <c r="V143" s="148"/>
      <c r="W143" s="239"/>
      <c r="X143" s="239"/>
      <c r="Y143" s="239"/>
      <c r="Z143" s="239"/>
      <c r="AA143" s="239"/>
      <c r="AB143" s="149"/>
      <c r="AC143" s="149"/>
      <c r="AD143" s="149"/>
      <c r="AE143" s="149"/>
    </row>
    <row r="144" spans="1:34" s="91" customFormat="1" ht="11.25" customHeight="1" x14ac:dyDescent="0.2">
      <c r="A144" s="90"/>
      <c r="B144" s="653"/>
      <c r="C144" s="653"/>
      <c r="D144" s="654"/>
      <c r="E144" s="654"/>
      <c r="F144" s="654"/>
      <c r="K144" s="85"/>
      <c r="V144" s="148"/>
      <c r="W144" s="239"/>
      <c r="X144" s="239"/>
      <c r="Y144" s="239"/>
      <c r="Z144" s="239"/>
      <c r="AA144" s="239"/>
      <c r="AB144" s="149"/>
      <c r="AC144" s="149"/>
      <c r="AD144" s="149"/>
      <c r="AE144" s="149"/>
    </row>
    <row r="145" spans="1:31" s="91" customFormat="1" ht="11.25" customHeight="1" x14ac:dyDescent="0.2">
      <c r="A145" s="90"/>
      <c r="B145" s="653" t="s">
        <v>41</v>
      </c>
      <c r="C145" s="653"/>
      <c r="D145" s="654"/>
      <c r="E145" s="654"/>
      <c r="F145" s="654"/>
      <c r="K145" s="85"/>
      <c r="V145" s="148"/>
      <c r="W145" s="239"/>
      <c r="X145" s="239"/>
      <c r="Y145" s="239"/>
      <c r="Z145" s="239"/>
      <c r="AA145" s="239"/>
      <c r="AB145" s="149"/>
      <c r="AC145" s="149"/>
      <c r="AD145" s="149"/>
      <c r="AE145" s="149"/>
    </row>
    <row r="146" spans="1:31" s="91" customFormat="1" ht="11.25" customHeight="1" x14ac:dyDescent="0.2">
      <c r="A146" s="90"/>
      <c r="B146" s="653"/>
      <c r="C146" s="653"/>
      <c r="D146" s="654"/>
      <c r="E146" s="654"/>
      <c r="F146" s="654"/>
      <c r="K146" s="85"/>
      <c r="V146" s="148"/>
      <c r="W146" s="239"/>
      <c r="X146" s="239"/>
      <c r="Y146" s="239"/>
      <c r="Z146" s="239"/>
      <c r="AA146" s="239"/>
      <c r="AB146" s="149"/>
      <c r="AC146" s="149"/>
      <c r="AD146" s="149"/>
      <c r="AE146" s="149"/>
    </row>
    <row r="147" spans="1:31" s="91" customFormat="1" ht="11.25" customHeight="1" x14ac:dyDescent="0.2">
      <c r="A147" s="90"/>
      <c r="B147" s="653" t="s">
        <v>35</v>
      </c>
      <c r="C147" s="653"/>
      <c r="D147" s="654"/>
      <c r="E147" s="654"/>
      <c r="F147" s="654"/>
      <c r="K147" s="85"/>
      <c r="V147" s="148"/>
      <c r="W147" s="239"/>
      <c r="X147" s="239"/>
      <c r="Y147" s="239"/>
      <c r="Z147" s="239"/>
      <c r="AA147" s="239"/>
      <c r="AB147" s="149"/>
      <c r="AC147" s="149"/>
      <c r="AD147" s="149"/>
      <c r="AE147" s="149"/>
    </row>
    <row r="148" spans="1:31" s="91" customFormat="1" ht="11.25" customHeight="1" x14ac:dyDescent="0.2">
      <c r="A148" s="90"/>
      <c r="B148" s="653"/>
      <c r="C148" s="653"/>
      <c r="D148" s="654"/>
      <c r="E148" s="654"/>
      <c r="F148" s="654"/>
      <c r="K148" s="85"/>
      <c r="V148" s="148"/>
      <c r="W148" s="239"/>
      <c r="X148" s="239"/>
      <c r="Y148" s="239"/>
      <c r="Z148" s="239"/>
      <c r="AA148" s="239"/>
      <c r="AB148" s="149"/>
      <c r="AC148" s="149"/>
      <c r="AD148" s="149"/>
      <c r="AE148" s="149"/>
    </row>
    <row r="149" spans="1:31" s="91" customFormat="1" ht="11.25" customHeight="1" x14ac:dyDescent="0.2">
      <c r="A149" s="90"/>
      <c r="B149" s="653" t="s">
        <v>54</v>
      </c>
      <c r="C149" s="653"/>
      <c r="D149" s="654"/>
      <c r="E149" s="654"/>
      <c r="F149" s="654"/>
      <c r="K149" s="85"/>
      <c r="V149" s="148"/>
      <c r="W149" s="239"/>
      <c r="X149" s="239"/>
      <c r="Y149" s="239"/>
      <c r="Z149" s="239"/>
      <c r="AA149" s="239"/>
      <c r="AB149" s="149"/>
      <c r="AC149" s="149"/>
      <c r="AD149" s="149"/>
      <c r="AE149" s="149"/>
    </row>
    <row r="150" spans="1:31" s="91" customFormat="1" ht="11.25" customHeight="1" x14ac:dyDescent="0.2">
      <c r="A150" s="90"/>
      <c r="B150" s="653"/>
      <c r="C150" s="653"/>
      <c r="D150" s="654"/>
      <c r="E150" s="654"/>
      <c r="F150" s="654"/>
      <c r="K150" s="85"/>
      <c r="V150" s="148"/>
      <c r="W150" s="239"/>
      <c r="X150" s="239"/>
      <c r="Y150" s="239"/>
      <c r="Z150" s="239"/>
      <c r="AA150" s="239"/>
      <c r="AB150" s="149"/>
      <c r="AC150" s="149"/>
      <c r="AD150" s="149"/>
      <c r="AE150" s="149"/>
    </row>
    <row r="151" spans="1:31" s="91" customFormat="1" ht="11.25" customHeight="1" x14ac:dyDescent="0.2">
      <c r="A151" s="90"/>
      <c r="B151" s="653" t="s">
        <v>30</v>
      </c>
      <c r="C151" s="653"/>
      <c r="D151" s="654"/>
      <c r="E151" s="654"/>
      <c r="F151" s="654"/>
      <c r="K151" s="85"/>
      <c r="V151" s="148"/>
      <c r="W151" s="239"/>
      <c r="X151" s="239"/>
      <c r="Y151" s="239"/>
      <c r="Z151" s="239"/>
      <c r="AA151" s="239"/>
      <c r="AB151" s="149"/>
      <c r="AC151" s="149"/>
      <c r="AD151" s="149"/>
      <c r="AE151" s="149"/>
    </row>
    <row r="152" spans="1:31" s="91" customFormat="1" ht="11.25" customHeight="1" x14ac:dyDescent="0.2">
      <c r="A152" s="90"/>
      <c r="B152" s="653"/>
      <c r="C152" s="653"/>
      <c r="D152" s="654"/>
      <c r="E152" s="654"/>
      <c r="F152" s="654"/>
      <c r="K152" s="85"/>
      <c r="V152" s="148"/>
      <c r="W152" s="239"/>
      <c r="X152" s="239"/>
      <c r="Y152" s="239"/>
      <c r="Z152" s="239"/>
      <c r="AA152" s="239"/>
      <c r="AB152" s="149"/>
      <c r="AC152" s="149"/>
      <c r="AD152" s="149"/>
      <c r="AE152" s="149"/>
    </row>
    <row r="153" spans="1:31" s="91" customFormat="1" ht="11.25" customHeight="1" x14ac:dyDescent="0.2">
      <c r="A153" s="90"/>
      <c r="B153" s="653" t="s">
        <v>31</v>
      </c>
      <c r="C153" s="653"/>
      <c r="D153" s="664"/>
      <c r="E153" s="664"/>
      <c r="F153" s="664"/>
      <c r="G153" s="617"/>
      <c r="K153" s="85"/>
      <c r="V153" s="148"/>
      <c r="W153" s="239"/>
      <c r="X153" s="239"/>
      <c r="Y153" s="239"/>
      <c r="Z153" s="239"/>
      <c r="AA153" s="239"/>
      <c r="AB153" s="149"/>
      <c r="AC153" s="149"/>
      <c r="AD153" s="149"/>
      <c r="AE153" s="149"/>
    </row>
    <row r="154" spans="1:31" s="91" customFormat="1" ht="11.25" customHeight="1" x14ac:dyDescent="0.2">
      <c r="A154" s="90"/>
      <c r="B154" s="664"/>
      <c r="C154" s="664"/>
      <c r="D154" s="664"/>
      <c r="E154" s="664"/>
      <c r="F154" s="664"/>
      <c r="G154" s="617"/>
      <c r="K154" s="85"/>
      <c r="V154" s="148"/>
      <c r="W154" s="239"/>
      <c r="X154" s="239"/>
      <c r="Y154" s="239"/>
      <c r="Z154" s="239"/>
      <c r="AA154" s="239"/>
      <c r="AB154" s="149"/>
      <c r="AC154" s="149"/>
      <c r="AD154" s="149"/>
      <c r="AE154" s="149"/>
    </row>
    <row r="155" spans="1:31" s="91" customFormat="1" ht="11.25" customHeight="1" x14ac:dyDescent="0.2">
      <c r="A155" s="90"/>
      <c r="B155" s="653" t="s">
        <v>32</v>
      </c>
      <c r="C155" s="653"/>
      <c r="D155" s="654"/>
      <c r="E155" s="654"/>
      <c r="F155" s="654"/>
      <c r="K155" s="85"/>
      <c r="V155" s="148"/>
      <c r="W155" s="239"/>
      <c r="X155" s="239"/>
      <c r="Y155" s="239"/>
      <c r="Z155" s="239"/>
      <c r="AA155" s="239"/>
      <c r="AB155" s="149"/>
      <c r="AC155" s="149"/>
      <c r="AD155" s="149"/>
      <c r="AE155" s="149"/>
    </row>
    <row r="156" spans="1:31" s="91" customFormat="1" ht="11.25" customHeight="1" x14ac:dyDescent="0.2">
      <c r="A156" s="90"/>
      <c r="B156" s="653"/>
      <c r="C156" s="653"/>
      <c r="D156" s="654"/>
      <c r="E156" s="654"/>
      <c r="F156" s="654"/>
      <c r="K156" s="85"/>
      <c r="V156" s="148"/>
      <c r="W156" s="239"/>
      <c r="X156" s="239"/>
      <c r="Y156" s="239"/>
      <c r="Z156" s="239"/>
      <c r="AA156" s="239"/>
      <c r="AB156" s="149"/>
      <c r="AC156" s="149"/>
      <c r="AD156" s="149"/>
      <c r="AE156" s="149"/>
    </row>
    <row r="157" spans="1:31" s="91" customFormat="1" ht="11.25" customHeight="1" x14ac:dyDescent="0.2">
      <c r="A157" s="90"/>
      <c r="B157" s="653" t="s">
        <v>55</v>
      </c>
      <c r="C157" s="653"/>
      <c r="D157" s="654"/>
      <c r="E157" s="654"/>
      <c r="F157" s="654"/>
      <c r="K157" s="85"/>
      <c r="V157" s="148"/>
      <c r="W157" s="239"/>
      <c r="X157" s="239"/>
      <c r="Y157" s="239"/>
      <c r="Z157" s="239"/>
      <c r="AA157" s="239"/>
      <c r="AB157" s="149"/>
      <c r="AC157" s="149"/>
      <c r="AD157" s="149"/>
      <c r="AE157" s="149"/>
    </row>
    <row r="158" spans="1:31" s="91" customFormat="1" ht="11.25" customHeight="1" x14ac:dyDescent="0.2">
      <c r="A158" s="90"/>
      <c r="B158" s="653"/>
      <c r="C158" s="653"/>
      <c r="D158" s="654"/>
      <c r="E158" s="654"/>
      <c r="F158" s="654"/>
      <c r="K158" s="85"/>
      <c r="V158" s="148"/>
      <c r="W158" s="239"/>
      <c r="X158" s="239"/>
      <c r="Y158" s="239"/>
      <c r="Z158" s="239"/>
      <c r="AA158" s="239"/>
      <c r="AB158" s="149"/>
      <c r="AC158" s="149"/>
      <c r="AD158" s="149"/>
      <c r="AE158" s="149"/>
    </row>
    <row r="159" spans="1:31" s="91" customFormat="1" ht="11.25" customHeight="1" x14ac:dyDescent="0.2">
      <c r="A159" s="90"/>
      <c r="B159" s="653" t="s">
        <v>33</v>
      </c>
      <c r="C159" s="653"/>
      <c r="D159" s="654"/>
      <c r="E159" s="654"/>
      <c r="F159" s="654"/>
      <c r="K159" s="85"/>
      <c r="V159" s="148"/>
      <c r="W159" s="239"/>
      <c r="X159" s="239"/>
      <c r="Y159" s="239"/>
      <c r="Z159" s="239"/>
      <c r="AA159" s="239"/>
      <c r="AB159" s="149"/>
      <c r="AC159" s="149"/>
      <c r="AD159" s="149"/>
      <c r="AE159" s="149"/>
    </row>
    <row r="160" spans="1:31" s="91" customFormat="1" ht="11.25" customHeight="1" x14ac:dyDescent="0.2">
      <c r="A160" s="90"/>
      <c r="B160" s="653"/>
      <c r="C160" s="653"/>
      <c r="D160" s="654"/>
      <c r="E160" s="654"/>
      <c r="F160" s="654"/>
      <c r="K160" s="85"/>
      <c r="V160" s="148"/>
      <c r="W160" s="239"/>
      <c r="X160" s="239"/>
      <c r="Y160" s="239"/>
      <c r="Z160" s="239"/>
      <c r="AA160" s="239"/>
      <c r="AB160" s="149"/>
      <c r="AC160" s="149"/>
      <c r="AD160" s="149"/>
      <c r="AE160" s="149"/>
    </row>
    <row r="161" spans="1:34" s="91" customFormat="1" ht="11.25" customHeight="1" x14ac:dyDescent="0.2">
      <c r="A161" s="90"/>
      <c r="B161" s="653" t="s">
        <v>126</v>
      </c>
      <c r="C161" s="653"/>
      <c r="D161" s="654"/>
      <c r="E161" s="654"/>
      <c r="F161" s="654"/>
      <c r="K161" s="85"/>
      <c r="V161" s="148"/>
      <c r="W161" s="239"/>
      <c r="X161" s="239"/>
      <c r="Y161" s="239"/>
      <c r="Z161" s="239"/>
      <c r="AA161" s="239"/>
      <c r="AB161" s="149"/>
      <c r="AC161" s="149"/>
      <c r="AD161" s="149"/>
      <c r="AE161" s="149"/>
    </row>
    <row r="162" spans="1:34" s="91" customFormat="1" ht="11.25" customHeight="1" x14ac:dyDescent="0.2">
      <c r="B162" s="653"/>
      <c r="C162" s="653"/>
      <c r="D162" s="654"/>
      <c r="E162" s="654"/>
      <c r="F162" s="654"/>
      <c r="K162" s="85"/>
      <c r="V162" s="148"/>
      <c r="W162" s="239"/>
      <c r="X162" s="239"/>
      <c r="Y162" s="239"/>
      <c r="Z162" s="239"/>
      <c r="AA162" s="239"/>
      <c r="AB162" s="149"/>
      <c r="AC162" s="149"/>
      <c r="AD162" s="149"/>
      <c r="AE162" s="149"/>
    </row>
    <row r="163" spans="1:34" s="91" customFormat="1" ht="11.25" hidden="1" customHeight="1" x14ac:dyDescent="0.2">
      <c r="B163" s="653" t="s">
        <v>104</v>
      </c>
      <c r="C163" s="653"/>
      <c r="D163" s="654"/>
      <c r="E163" s="654"/>
      <c r="F163" s="654"/>
      <c r="W163" s="240"/>
      <c r="X163" s="240"/>
      <c r="Y163" s="240"/>
      <c r="Z163" s="240"/>
      <c r="AA163" s="240"/>
    </row>
    <row r="164" spans="1:34" s="91" customFormat="1" ht="11.25" hidden="1" customHeight="1" x14ac:dyDescent="0.2">
      <c r="B164" s="653"/>
      <c r="C164" s="653"/>
      <c r="D164" s="654"/>
      <c r="E164" s="654"/>
      <c r="F164" s="654"/>
      <c r="W164" s="240"/>
      <c r="X164" s="240"/>
      <c r="Y164" s="240"/>
      <c r="Z164" s="240"/>
      <c r="AA164" s="240"/>
    </row>
    <row r="165" spans="1:34" s="84" customFormat="1" ht="11.25" hidden="1" customHeight="1" x14ac:dyDescent="0.2">
      <c r="B165" s="653" t="s">
        <v>105</v>
      </c>
      <c r="C165" s="653"/>
      <c r="D165" s="654"/>
      <c r="E165" s="654"/>
      <c r="F165" s="654"/>
      <c r="G165" s="91"/>
      <c r="K165" s="85"/>
      <c r="W165" s="240"/>
      <c r="X165" s="240"/>
      <c r="Y165" s="240"/>
      <c r="Z165" s="240"/>
      <c r="AA165" s="240"/>
    </row>
    <row r="166" spans="1:34" s="32" customFormat="1" ht="11.25" hidden="1" customHeight="1" x14ac:dyDescent="0.2">
      <c r="A166" s="27"/>
      <c r="B166" s="653"/>
      <c r="C166" s="653"/>
      <c r="D166" s="654"/>
      <c r="E166" s="654"/>
      <c r="F166" s="654"/>
      <c r="G166" s="91"/>
      <c r="H166" s="27"/>
      <c r="I166" s="27"/>
      <c r="J166" s="27"/>
      <c r="K166" s="2"/>
      <c r="L166" s="27"/>
      <c r="M166" s="27"/>
      <c r="N166" s="27"/>
      <c r="O166" s="27"/>
      <c r="P166" s="27"/>
      <c r="Q166" s="27"/>
      <c r="R166" s="27"/>
      <c r="S166" s="27"/>
      <c r="T166" s="27"/>
      <c r="U166" s="27"/>
      <c r="V166" s="25"/>
      <c r="W166" s="228"/>
      <c r="X166" s="228"/>
      <c r="Y166" s="228"/>
      <c r="Z166" s="228"/>
      <c r="AA166" s="228"/>
      <c r="AF166" s="25"/>
      <c r="AG166" s="28"/>
      <c r="AH166" s="27"/>
    </row>
    <row r="167" spans="1:34" ht="11.25" customHeight="1" x14ac:dyDescent="0.2">
      <c r="B167" s="653" t="s">
        <v>56</v>
      </c>
      <c r="C167" s="653"/>
      <c r="D167" s="654"/>
      <c r="E167" s="654"/>
      <c r="F167" s="654"/>
      <c r="G167" s="84"/>
    </row>
    <row r="168" spans="1:34" ht="11.25" customHeight="1" x14ac:dyDescent="0.2">
      <c r="B168" s="653"/>
      <c r="C168" s="653"/>
      <c r="D168" s="654"/>
      <c r="E168" s="654"/>
      <c r="F168" s="654"/>
    </row>
  </sheetData>
  <sheetProtection sheet="1" objects="1" scenarios="1"/>
  <mergeCells count="38">
    <mergeCell ref="B7:T8"/>
    <mergeCell ref="D9:H10"/>
    <mergeCell ref="I9:I11"/>
    <mergeCell ref="K9:O10"/>
    <mergeCell ref="P9:P11"/>
    <mergeCell ref="R9:T10"/>
    <mergeCell ref="A87:U87"/>
    <mergeCell ref="Z11:Z12"/>
    <mergeCell ref="A43:U43"/>
    <mergeCell ref="B51:H52"/>
    <mergeCell ref="B53:H53"/>
    <mergeCell ref="X82:X83"/>
    <mergeCell ref="Y82:Y83"/>
    <mergeCell ref="L84:O84"/>
    <mergeCell ref="Q84:T84"/>
    <mergeCell ref="X84:X85"/>
    <mergeCell ref="Y84:Y85"/>
    <mergeCell ref="L85:T85"/>
    <mergeCell ref="B147:F148"/>
    <mergeCell ref="B95:H96"/>
    <mergeCell ref="D98:E99"/>
    <mergeCell ref="A131:U131"/>
    <mergeCell ref="B135:B136"/>
    <mergeCell ref="B137:F138"/>
    <mergeCell ref="B139:F140"/>
    <mergeCell ref="B141:F142"/>
    <mergeCell ref="B143:F144"/>
    <mergeCell ref="B145:F146"/>
    <mergeCell ref="B167:F168"/>
    <mergeCell ref="B161:F162"/>
    <mergeCell ref="B163:F164"/>
    <mergeCell ref="B165:F166"/>
    <mergeCell ref="B149:F150"/>
    <mergeCell ref="B155:F156"/>
    <mergeCell ref="B157:F158"/>
    <mergeCell ref="B159:F160"/>
    <mergeCell ref="B151:F152"/>
    <mergeCell ref="B153:G154"/>
  </mergeCells>
  <conditionalFormatting sqref="B12:B31 D12:I31 R12:T31 K12:P31">
    <cfRule type="containsErrors" dxfId="23" priority="3">
      <formula>ISERROR(B12)</formula>
    </cfRule>
    <cfRule type="expression" dxfId="22" priority="4">
      <formula>$B12=$X$5</formula>
    </cfRule>
  </conditionalFormatting>
  <conditionalFormatting sqref="AA16:AB30 AA12:AB15">
    <cfRule type="containsErrors" dxfId="21" priority="1">
      <formula>ISERROR(AA12)</formula>
    </cfRule>
    <cfRule type="expression" dxfId="20" priority="2">
      <formula>$B12=$X$5</formula>
    </cfRule>
  </conditionalFormatting>
  <hyperlinks>
    <hyperlink ref="B137:B138" location="Coverage!A1" display="Participating LA's"/>
    <hyperlink ref="B161:B162" location="Adoption!A1" display="Adoption"/>
    <hyperlink ref="B159:B160" location="'Looked After Children'!A1" display="Looked After Children"/>
    <hyperlink ref="B157:B158" location="'Court Applications'!A1" display="Court Applications"/>
    <hyperlink ref="B155:B156" location="'Child Protection Plans'!A1" display="Child Protection Plans"/>
    <hyperlink ref="B153:B154" location="'Initial CP Conferences'!A1" display="Initial Child Protection Conferences"/>
    <hyperlink ref="B151:B152" location="'Section 47 Enquiries'!A1" display="Section 47 Enquiries"/>
    <hyperlink ref="B149:B150" location="'Children in Need'!A1" display="Children in Need"/>
    <hyperlink ref="B147:B148" location="Assessments!A1" display="Assessments"/>
    <hyperlink ref="B145:B146" location="'Re-referrals'!A1" display="Re-referrals"/>
    <hyperlink ref="B141:B142" location="Referrals!A1" display="Referrals"/>
    <hyperlink ref="B139:B140" location="Population!A1" display="Population"/>
    <hyperlink ref="B161:F162" location="Adoption_RO_SGO!A1" display="Adoption &amp; RO/SGO"/>
    <hyperlink ref="B165:B166" location="Adoption!A1" display="Adoption"/>
    <hyperlink ref="B163:B164" location="Adoption!A1" display="Adoption"/>
    <hyperlink ref="B163:F164" location="Ofsted!A1" display="Ofsted"/>
    <hyperlink ref="B165:F166" location="Education!A1" display="Education"/>
    <hyperlink ref="B167:B168" location="Adoption!A1" display="Adoption"/>
    <hyperlink ref="B167:F168" location="Sources!A1" display="Sources"/>
    <hyperlink ref="B143:F144" location="'Referral Source'!A1" display="Referral Source"/>
  </hyperlinks>
  <printOptions horizontalCentered="1" verticalCentered="1"/>
  <pageMargins left="0.55118110236220474" right="0.55118110236220474" top="0.55118110236220474" bottom="0.55118110236220474" header="0.51181102362204722" footer="0.70866141732283472"/>
  <pageSetup paperSize="9" orientation="landscape" r:id="rId1"/>
  <headerFooter alignWithMargins="0">
    <oddFooter xml:space="preserve">&amp;C&amp;"Arial,Bold"&amp;F- Page &amp;P&amp;R
</oddFooter>
    <firstFooter>&amp;C&amp;"Arial,Bold"&amp;F</firstFooter>
  </headerFooter>
  <rowBreaks count="2" manualBreakCount="2">
    <brk id="44" max="20" man="1"/>
    <brk id="88"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Frontpage</vt:lpstr>
      <vt:lpstr>Home</vt:lpstr>
      <vt:lpstr>Coverage</vt:lpstr>
      <vt:lpstr>Population</vt:lpstr>
      <vt:lpstr>Referrals</vt:lpstr>
      <vt:lpstr>Referral Source</vt:lpstr>
      <vt:lpstr>Re-referrals</vt:lpstr>
      <vt:lpstr>Assessments</vt:lpstr>
      <vt:lpstr>Children in Need</vt:lpstr>
      <vt:lpstr>Section 47 Enquiries</vt:lpstr>
      <vt:lpstr>Initial CP Conferences</vt:lpstr>
      <vt:lpstr>Child Protection Plans</vt:lpstr>
      <vt:lpstr>Court Applications</vt:lpstr>
      <vt:lpstr>Looked After Children</vt:lpstr>
      <vt:lpstr>Adoption_RO_SGO</vt:lpstr>
      <vt:lpstr>Sources</vt:lpstr>
      <vt:lpstr>Coverage!LAlist</vt:lpstr>
      <vt:lpstr>LALISTFULL</vt:lpstr>
      <vt:lpstr>Adoption_RO_SGO!Print_Area</vt:lpstr>
      <vt:lpstr>Assessments!Print_Area</vt:lpstr>
      <vt:lpstr>'Child Protection Plans'!Print_Area</vt:lpstr>
      <vt:lpstr>'Children in Need'!Print_Area</vt:lpstr>
      <vt:lpstr>'Court Applications'!Print_Area</vt:lpstr>
      <vt:lpstr>Coverage!Print_Area</vt:lpstr>
      <vt:lpstr>Frontpage!Print_Area</vt:lpstr>
      <vt:lpstr>Home!Print_Area</vt:lpstr>
      <vt:lpstr>'Initial CP Conferences'!Print_Area</vt:lpstr>
      <vt:lpstr>'Looked After Children'!Print_Area</vt:lpstr>
      <vt:lpstr>Population!Print_Area</vt:lpstr>
      <vt:lpstr>'Referral Source'!Print_Area</vt:lpstr>
      <vt:lpstr>Referrals!Print_Area</vt:lpstr>
      <vt:lpstr>'Re-referrals'!Print_Area</vt:lpstr>
      <vt:lpstr>'Section 47 Enquiries'!Print_Area</vt:lpstr>
      <vt:lpstr>Sources!Print_Area</vt:lpstr>
    </vt:vector>
  </TitlesOfParts>
  <Company>East sussex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josephh</dc:creator>
  <cp:lastModifiedBy>Joseph Hutchings</cp:lastModifiedBy>
  <cp:lastPrinted>2014-11-28T13:17:45Z</cp:lastPrinted>
  <dcterms:created xsi:type="dcterms:W3CDTF">2011-07-27T15:24:05Z</dcterms:created>
  <dcterms:modified xsi:type="dcterms:W3CDTF">2014-11-28T13:35:43Z</dcterms:modified>
</cp:coreProperties>
</file>