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theme/themeOverride8.xml" ContentType="application/vnd.openxmlformats-officedocument.themeOverride+xml"/>
  <Override PartName="/xl/drawings/drawing15.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theme/themeOverride9.xml" ContentType="application/vnd.openxmlformats-officedocument.themeOverride+xml"/>
  <Override PartName="/xl/drawings/drawing16.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updateLinks="never" codeName="ThisWorkbook"/>
  <bookViews>
    <workbookView showSheetTabs="0" xWindow="120" yWindow="150" windowWidth="16140" windowHeight="12465" tabRatio="724" firstSheet="7"/>
  </bookViews>
  <sheets>
    <sheet name="Frontpage" sheetId="29" r:id="rId1"/>
    <sheet name="Home" sheetId="50" r:id="rId2"/>
    <sheet name="Coverage" sheetId="52" r:id="rId3"/>
    <sheet name="IDACI" sheetId="64" r:id="rId4"/>
    <sheet name="Population" sheetId="22" r:id="rId5"/>
    <sheet name="Referrals" sheetId="34" r:id="rId6"/>
    <sheet name="Referral Source" sheetId="65" r:id="rId7"/>
    <sheet name="Re-referrals" sheetId="54" r:id="rId8"/>
    <sheet name="Assessments" sheetId="62" r:id="rId9"/>
    <sheet name="Children in Need" sheetId="55" r:id="rId10"/>
    <sheet name="Section 47 Enquiries" sheetId="56" r:id="rId11"/>
    <sheet name="Initial CP Conferences" sheetId="57" r:id="rId12"/>
    <sheet name="Child Protection Plans" sheetId="58" r:id="rId13"/>
    <sheet name="Court Applications" sheetId="59" r:id="rId14"/>
    <sheet name="Looked After Children" sheetId="60" r:id="rId15"/>
    <sheet name="Sources" sheetId="25" r:id="rId16"/>
  </sheets>
  <externalReferences>
    <externalReference r:id="rId17"/>
    <externalReference r:id="rId18"/>
  </externalReferences>
  <definedNames>
    <definedName name="BMLIST">[1]Home!$J$13:$J$33</definedName>
    <definedName name="LAlist" localSheetId="8">#REF!</definedName>
    <definedName name="LAlist" localSheetId="12">#REF!</definedName>
    <definedName name="LAlist" localSheetId="9">#REF!</definedName>
    <definedName name="LAlist" localSheetId="13">#REF!</definedName>
    <definedName name="LAlist" localSheetId="2">Coverage!$AA$12:$AA$42</definedName>
    <definedName name="LAlist" localSheetId="3">IDACI!$O$36:$O$39</definedName>
    <definedName name="LAlist" localSheetId="11">#REF!</definedName>
    <definedName name="LAlist" localSheetId="14">#REF!</definedName>
    <definedName name="LAlist" localSheetId="7">#REF!</definedName>
    <definedName name="LAlist" localSheetId="10">#REF!</definedName>
    <definedName name="LAlist">#REF!</definedName>
    <definedName name="LALISTFULL">Home!$J$12:$J$32</definedName>
    <definedName name="_xlnm.Print_Area" localSheetId="8">Assessments!$A$1:$U$176</definedName>
    <definedName name="_xlnm.Print_Area" localSheetId="12">'Child Protection Plans'!$A$1:$U$264</definedName>
    <definedName name="_xlnm.Print_Area" localSheetId="9">'Children in Need'!$A$1:$U$132</definedName>
    <definedName name="_xlnm.Print_Area" localSheetId="13">'Court Applications'!$A$1:$U$132</definedName>
    <definedName name="_xlnm.Print_Area" localSheetId="2">Coverage!$A$1:$AB$44</definedName>
    <definedName name="_xlnm.Print_Area" localSheetId="0">Frontpage!$A$1:$K$40</definedName>
    <definedName name="_xlnm.Print_Area" localSheetId="1">Home!$A$1:$H$129</definedName>
    <definedName name="_xlnm.Print_Area" localSheetId="3">IDACI!$A$1:$P$42</definedName>
    <definedName name="_xlnm.Print_Area" localSheetId="11">'Initial CP Conferences'!$A$1:$U$220</definedName>
    <definedName name="_xlnm.Print_Area" localSheetId="14">'Looked After Children'!$A$1:$U$132</definedName>
    <definedName name="_xlnm.Print_Area" localSheetId="4">Population!$A$1:$R$44</definedName>
    <definedName name="_xlnm.Print_Area" localSheetId="6">'Referral Source'!$A$1:$O$111</definedName>
    <definedName name="_xlnm.Print_Area" localSheetId="5">Referrals!$A$1:$U$132</definedName>
    <definedName name="_xlnm.Print_Area" localSheetId="7">'Re-referrals'!$A$1:$U$176</definedName>
    <definedName name="_xlnm.Print_Area" localSheetId="10">'Section 47 Enquiries'!$A$1:$U$132</definedName>
    <definedName name="_xlnm.Print_Area" localSheetId="15">Sources!$A$1:$R$88</definedName>
    <definedName name="SNLIST">[2]Home!$U$5:$U$15</definedName>
  </definedNames>
  <calcPr calcId="145621"/>
</workbook>
</file>

<file path=xl/calcChain.xml><?xml version="1.0" encoding="utf-8"?>
<calcChain xmlns="http://schemas.openxmlformats.org/spreadsheetml/2006/main">
  <c r="R12" i="62" l="1"/>
  <c r="R33" i="60"/>
  <c r="R32" i="60"/>
  <c r="R31" i="60"/>
  <c r="R30" i="60"/>
  <c r="R29" i="60"/>
  <c r="R28" i="60"/>
  <c r="R27" i="60"/>
  <c r="R26" i="60"/>
  <c r="R25" i="60"/>
  <c r="R24" i="60"/>
  <c r="R23" i="60"/>
  <c r="R22" i="60"/>
  <c r="R21" i="60"/>
  <c r="R20" i="60"/>
  <c r="R19" i="60"/>
  <c r="R18" i="60"/>
  <c r="R17" i="60"/>
  <c r="R16" i="60"/>
  <c r="R15" i="60"/>
  <c r="R14" i="60"/>
  <c r="R13" i="60"/>
  <c r="R12" i="60"/>
  <c r="R33" i="59"/>
  <c r="R32" i="59"/>
  <c r="R31" i="59"/>
  <c r="R30" i="59"/>
  <c r="R29" i="59"/>
  <c r="R28" i="59"/>
  <c r="R27" i="59"/>
  <c r="R26" i="59"/>
  <c r="R25" i="59"/>
  <c r="R24" i="59"/>
  <c r="R23" i="59"/>
  <c r="R22" i="59"/>
  <c r="R21" i="59"/>
  <c r="R20" i="59"/>
  <c r="R19" i="59"/>
  <c r="R18" i="59"/>
  <c r="R17" i="59"/>
  <c r="R16" i="59"/>
  <c r="R15" i="59"/>
  <c r="R14" i="59"/>
  <c r="R13" i="59"/>
  <c r="R12" i="59"/>
  <c r="R33" i="58"/>
  <c r="R32" i="58"/>
  <c r="R31" i="58"/>
  <c r="R30" i="58"/>
  <c r="R29" i="58"/>
  <c r="R28" i="58"/>
  <c r="R27" i="58"/>
  <c r="R26" i="58"/>
  <c r="R25" i="58"/>
  <c r="R24" i="58"/>
  <c r="R23" i="58"/>
  <c r="R22" i="58"/>
  <c r="R21" i="58"/>
  <c r="R20" i="58"/>
  <c r="R19" i="58"/>
  <c r="R18" i="58"/>
  <c r="R17" i="58"/>
  <c r="R16" i="58"/>
  <c r="R15" i="58"/>
  <c r="R14" i="58"/>
  <c r="R13" i="58"/>
  <c r="R12" i="58"/>
  <c r="R33" i="57"/>
  <c r="R32" i="57"/>
  <c r="R31" i="57"/>
  <c r="R30" i="57"/>
  <c r="R29" i="57"/>
  <c r="R28" i="57"/>
  <c r="R27" i="57"/>
  <c r="R26" i="57"/>
  <c r="R25" i="57"/>
  <c r="R24" i="57"/>
  <c r="R23" i="57"/>
  <c r="R22" i="57"/>
  <c r="R21" i="57"/>
  <c r="R20" i="57"/>
  <c r="R19" i="57"/>
  <c r="R18" i="57"/>
  <c r="R17" i="57"/>
  <c r="R16" i="57"/>
  <c r="R15" i="57"/>
  <c r="R14" i="57"/>
  <c r="R13" i="57"/>
  <c r="R12" i="57"/>
  <c r="S15" i="58"/>
  <c r="O32" i="62" l="1"/>
  <c r="AB164" i="62" l="1"/>
  <c r="O32" i="56" l="1"/>
  <c r="O33" i="56"/>
  <c r="O32" i="55"/>
  <c r="O33" i="55"/>
  <c r="O32" i="54"/>
  <c r="O33" i="54"/>
  <c r="O32" i="34"/>
  <c r="O33" i="34"/>
  <c r="O32" i="58"/>
  <c r="O33" i="58"/>
  <c r="O32" i="57"/>
  <c r="F61" i="50"/>
  <c r="F31" i="50"/>
  <c r="A44" i="60"/>
  <c r="A88" i="60"/>
  <c r="L84" i="60"/>
  <c r="P31" i="60"/>
  <c r="P30" i="60"/>
  <c r="P29" i="60"/>
  <c r="P28" i="60"/>
  <c r="P27" i="60"/>
  <c r="P26" i="60"/>
  <c r="P24" i="60"/>
  <c r="P23" i="60"/>
  <c r="P22" i="60"/>
  <c r="P21" i="60"/>
  <c r="P20" i="60"/>
  <c r="P19" i="60"/>
  <c r="P18" i="60"/>
  <c r="P17" i="60"/>
  <c r="P16" i="60"/>
  <c r="P15" i="60"/>
  <c r="P14" i="60"/>
  <c r="P13" i="60"/>
  <c r="P12" i="60"/>
  <c r="L84" i="59" l="1"/>
  <c r="S12" i="59" l="1"/>
  <c r="H165" i="58"/>
  <c r="H209" i="58"/>
  <c r="AI160" i="58"/>
  <c r="AI163" i="58"/>
  <c r="AI162" i="58"/>
  <c r="AI156" i="58"/>
  <c r="L84" i="58"/>
  <c r="H209" i="57"/>
  <c r="L84" i="54" l="1"/>
  <c r="L84" i="62"/>
  <c r="L84" i="55"/>
  <c r="L84" i="56"/>
  <c r="L84" i="57"/>
  <c r="H145" i="62"/>
  <c r="H146" i="62"/>
  <c r="H147" i="62"/>
  <c r="H148" i="62"/>
  <c r="H149" i="62"/>
  <c r="H150" i="62"/>
  <c r="H151" i="62"/>
  <c r="H152" i="62"/>
  <c r="H153" i="62"/>
  <c r="H154" i="62"/>
  <c r="H155" i="62"/>
  <c r="H156" i="62"/>
  <c r="H157" i="62"/>
  <c r="H158" i="62"/>
  <c r="H159" i="62"/>
  <c r="H160" i="62"/>
  <c r="H161" i="62"/>
  <c r="H162" i="62"/>
  <c r="H163" i="62"/>
  <c r="H165" i="62"/>
  <c r="H144" i="62"/>
  <c r="H164" i="62"/>
  <c r="H165" i="54" l="1"/>
  <c r="A111" i="65"/>
  <c r="I12" i="65"/>
  <c r="I16" i="65"/>
  <c r="H17" i="65"/>
  <c r="H21" i="65"/>
  <c r="L21" i="65"/>
  <c r="L25" i="65"/>
  <c r="I28" i="65"/>
  <c r="J30" i="65"/>
  <c r="N30" i="65"/>
  <c r="AF30" i="65"/>
  <c r="G30" i="65" s="1"/>
  <c r="AF31" i="65"/>
  <c r="AF11" i="65"/>
  <c r="E11" i="65" s="1"/>
  <c r="AF12" i="65"/>
  <c r="G12" i="65" s="1"/>
  <c r="AF13" i="65"/>
  <c r="E13" i="65" s="1"/>
  <c r="AF14" i="65"/>
  <c r="D14" i="65" s="1"/>
  <c r="AF15" i="65"/>
  <c r="E15" i="65" s="1"/>
  <c r="AF16" i="65"/>
  <c r="G16" i="65" s="1"/>
  <c r="AF17" i="65"/>
  <c r="E17" i="65" s="1"/>
  <c r="AF18" i="65"/>
  <c r="AF19" i="65"/>
  <c r="E19" i="65" s="1"/>
  <c r="AF20" i="65"/>
  <c r="G20" i="65" s="1"/>
  <c r="AF21" i="65"/>
  <c r="E21" i="65" s="1"/>
  <c r="AF22" i="65"/>
  <c r="N22" i="65" s="1"/>
  <c r="AF23" i="65"/>
  <c r="E23" i="65" s="1"/>
  <c r="AF24" i="65"/>
  <c r="G24" i="65" s="1"/>
  <c r="AF25" i="65"/>
  <c r="E25" i="65" s="1"/>
  <c r="AF26" i="65"/>
  <c r="AF27" i="65"/>
  <c r="E27" i="65" s="1"/>
  <c r="AF28" i="65"/>
  <c r="G28" i="65" s="1"/>
  <c r="AF29" i="65"/>
  <c r="E29" i="65" s="1"/>
  <c r="AF10" i="65"/>
  <c r="K10" i="65" s="1"/>
  <c r="W82" i="34"/>
  <c r="L29" i="65" l="1"/>
  <c r="H25" i="65"/>
  <c r="I20" i="65"/>
  <c r="L13" i="65"/>
  <c r="D30" i="65"/>
  <c r="H29" i="65"/>
  <c r="I24" i="65"/>
  <c r="L17" i="65"/>
  <c r="H13" i="65"/>
  <c r="K27" i="65"/>
  <c r="K23" i="65"/>
  <c r="K19" i="65"/>
  <c r="K15" i="65"/>
  <c r="K11" i="65"/>
  <c r="N28" i="65"/>
  <c r="F28" i="65"/>
  <c r="H27" i="65"/>
  <c r="N24" i="65"/>
  <c r="F24" i="65"/>
  <c r="H23" i="65"/>
  <c r="N20" i="65"/>
  <c r="F20" i="65"/>
  <c r="H19" i="65"/>
  <c r="N16" i="65"/>
  <c r="F16" i="65"/>
  <c r="H15" i="65"/>
  <c r="N12" i="65"/>
  <c r="F12" i="65"/>
  <c r="H11" i="65"/>
  <c r="F30" i="65"/>
  <c r="M28" i="65"/>
  <c r="E28" i="65"/>
  <c r="G27" i="65"/>
  <c r="M24" i="65"/>
  <c r="E24" i="65"/>
  <c r="G23" i="65"/>
  <c r="M20" i="65"/>
  <c r="E20" i="65"/>
  <c r="G19" i="65"/>
  <c r="M16" i="65"/>
  <c r="E16" i="65"/>
  <c r="G15" i="65"/>
  <c r="M12" i="65"/>
  <c r="E12" i="65"/>
  <c r="G11" i="65"/>
  <c r="J28" i="65"/>
  <c r="L27" i="65"/>
  <c r="J24" i="65"/>
  <c r="L23" i="65"/>
  <c r="J20" i="65"/>
  <c r="L19" i="65"/>
  <c r="J16" i="65"/>
  <c r="L15" i="65"/>
  <c r="J12" i="65"/>
  <c r="L11" i="65"/>
  <c r="G26" i="65"/>
  <c r="K26" i="65"/>
  <c r="I26" i="65"/>
  <c r="H26" i="65"/>
  <c r="L26" i="65"/>
  <c r="E26" i="65"/>
  <c r="M26" i="65"/>
  <c r="G18" i="65"/>
  <c r="K18" i="65"/>
  <c r="H18" i="65"/>
  <c r="L18" i="65"/>
  <c r="E18" i="65"/>
  <c r="I18" i="65"/>
  <c r="M18" i="65"/>
  <c r="E31" i="65"/>
  <c r="I31" i="65"/>
  <c r="M31" i="65"/>
  <c r="D31" i="65"/>
  <c r="K31" i="65"/>
  <c r="F31" i="65"/>
  <c r="J31" i="65"/>
  <c r="N31" i="65"/>
  <c r="G31" i="65"/>
  <c r="J26" i="65"/>
  <c r="F22" i="65"/>
  <c r="D18" i="65"/>
  <c r="N18" i="65"/>
  <c r="L31" i="65"/>
  <c r="J18" i="65"/>
  <c r="H10" i="65"/>
  <c r="L10" i="65"/>
  <c r="N10" i="65"/>
  <c r="I10" i="65"/>
  <c r="M10" i="65"/>
  <c r="D10" i="65"/>
  <c r="F10" i="65"/>
  <c r="J10" i="65"/>
  <c r="G22" i="65"/>
  <c r="K22" i="65"/>
  <c r="I22" i="65"/>
  <c r="H22" i="65"/>
  <c r="L22" i="65"/>
  <c r="E22" i="65"/>
  <c r="M22" i="65"/>
  <c r="G14" i="65"/>
  <c r="K14" i="65"/>
  <c r="E14" i="65"/>
  <c r="F14" i="65"/>
  <c r="N14" i="65"/>
  <c r="H14" i="65"/>
  <c r="L14" i="65"/>
  <c r="I14" i="65"/>
  <c r="M14" i="65"/>
  <c r="J14" i="65"/>
  <c r="D22" i="65"/>
  <c r="G10" i="65"/>
  <c r="F26" i="65"/>
  <c r="D26" i="65"/>
  <c r="E10" i="65"/>
  <c r="H31" i="65"/>
  <c r="N26" i="65"/>
  <c r="J22" i="65"/>
  <c r="F18" i="65"/>
  <c r="D25" i="65"/>
  <c r="D21" i="65"/>
  <c r="D13" i="65"/>
  <c r="M30" i="65"/>
  <c r="E30" i="65"/>
  <c r="G25" i="65"/>
  <c r="K21" i="65"/>
  <c r="K17" i="65"/>
  <c r="G17" i="65"/>
  <c r="K13" i="65"/>
  <c r="G13" i="65"/>
  <c r="D28" i="65"/>
  <c r="D24" i="65"/>
  <c r="D20" i="65"/>
  <c r="D16" i="65"/>
  <c r="D12" i="65"/>
  <c r="L30" i="65"/>
  <c r="H30" i="65"/>
  <c r="N29" i="65"/>
  <c r="J29" i="65"/>
  <c r="F29" i="65"/>
  <c r="L28" i="65"/>
  <c r="H28" i="65"/>
  <c r="N27" i="65"/>
  <c r="J27" i="65"/>
  <c r="F27" i="65"/>
  <c r="N25" i="65"/>
  <c r="J25" i="65"/>
  <c r="F25" i="65"/>
  <c r="L24" i="65"/>
  <c r="H24" i="65"/>
  <c r="N23" i="65"/>
  <c r="J23" i="65"/>
  <c r="F23" i="65"/>
  <c r="N21" i="65"/>
  <c r="J21" i="65"/>
  <c r="F21" i="65"/>
  <c r="L20" i="65"/>
  <c r="H20" i="65"/>
  <c r="N19" i="65"/>
  <c r="J19" i="65"/>
  <c r="F19" i="65"/>
  <c r="N17" i="65"/>
  <c r="J17" i="65"/>
  <c r="F17" i="65"/>
  <c r="L16" i="65"/>
  <c r="H16" i="65"/>
  <c r="N15" i="65"/>
  <c r="J15" i="65"/>
  <c r="F15" i="65"/>
  <c r="N13" i="65"/>
  <c r="J13" i="65"/>
  <c r="F13" i="65"/>
  <c r="L12" i="65"/>
  <c r="H12" i="65"/>
  <c r="N11" i="65"/>
  <c r="J11" i="65"/>
  <c r="F11" i="65"/>
  <c r="D29" i="65"/>
  <c r="D17" i="65"/>
  <c r="I30" i="65"/>
  <c r="K29" i="65"/>
  <c r="G29" i="65"/>
  <c r="K25" i="65"/>
  <c r="G21" i="65"/>
  <c r="D27" i="65"/>
  <c r="D23" i="65"/>
  <c r="D19" i="65"/>
  <c r="D15" i="65"/>
  <c r="D11" i="65"/>
  <c r="K30" i="65"/>
  <c r="M29" i="65"/>
  <c r="I29" i="65"/>
  <c r="K28" i="65"/>
  <c r="M27" i="65"/>
  <c r="I27" i="65"/>
  <c r="M25" i="65"/>
  <c r="I25" i="65"/>
  <c r="K24" i="65"/>
  <c r="M23" i="65"/>
  <c r="I23" i="65"/>
  <c r="M21" i="65"/>
  <c r="I21" i="65"/>
  <c r="K20" i="65"/>
  <c r="M19" i="65"/>
  <c r="I19" i="65"/>
  <c r="M17" i="65"/>
  <c r="I17" i="65"/>
  <c r="K16" i="65"/>
  <c r="M15" i="65"/>
  <c r="I15" i="65"/>
  <c r="M13" i="65"/>
  <c r="I13" i="65"/>
  <c r="K12" i="65"/>
  <c r="M11" i="65"/>
  <c r="I11" i="65"/>
  <c r="C33" i="64" l="1"/>
  <c r="D32" i="64"/>
  <c r="A44" i="25" l="1"/>
  <c r="A132" i="60"/>
  <c r="AA87" i="60"/>
  <c r="Z87" i="60"/>
  <c r="Y87" i="60"/>
  <c r="X87" i="60"/>
  <c r="W87" i="60"/>
  <c r="AA85" i="60"/>
  <c r="W85" i="60"/>
  <c r="AA84" i="60"/>
  <c r="W84" i="60"/>
  <c r="AA83" i="60"/>
  <c r="W83" i="60"/>
  <c r="AA82" i="60"/>
  <c r="W82" i="60"/>
  <c r="X74" i="60"/>
  <c r="Z73" i="60"/>
  <c r="X73" i="60"/>
  <c r="Z72" i="60"/>
  <c r="X72" i="60"/>
  <c r="Z71" i="60"/>
  <c r="X71" i="60"/>
  <c r="Z70" i="60"/>
  <c r="X70" i="60"/>
  <c r="Z69" i="60"/>
  <c r="X69" i="60"/>
  <c r="Z68" i="60"/>
  <c r="X68" i="60"/>
  <c r="X67" i="60"/>
  <c r="AA66" i="60"/>
  <c r="Z66" i="60"/>
  <c r="X66" i="60"/>
  <c r="Z65" i="60"/>
  <c r="X65" i="60"/>
  <c r="Z64" i="60"/>
  <c r="X64" i="60"/>
  <c r="Z63" i="60"/>
  <c r="X63" i="60"/>
  <c r="Z62" i="60"/>
  <c r="X62" i="60"/>
  <c r="Z61" i="60"/>
  <c r="X61" i="60"/>
  <c r="Z60" i="60"/>
  <c r="X60" i="60"/>
  <c r="Z59" i="60"/>
  <c r="X59" i="60"/>
  <c r="Z58" i="60"/>
  <c r="X58" i="60"/>
  <c r="Z57" i="60"/>
  <c r="X57" i="60"/>
  <c r="Z56" i="60"/>
  <c r="X56" i="60"/>
  <c r="Z55" i="60"/>
  <c r="X55" i="60"/>
  <c r="Z54" i="60"/>
  <c r="X54" i="60"/>
  <c r="I33" i="60"/>
  <c r="W32" i="60"/>
  <c r="S32" i="60"/>
  <c r="I32" i="60"/>
  <c r="W31" i="60"/>
  <c r="S31" i="60"/>
  <c r="T31" i="60" s="1"/>
  <c r="I31" i="60"/>
  <c r="W30" i="60"/>
  <c r="S30" i="60"/>
  <c r="T30" i="60" s="1"/>
  <c r="I30" i="60"/>
  <c r="W29" i="60"/>
  <c r="S29" i="60"/>
  <c r="T29" i="60" s="1"/>
  <c r="I29" i="60"/>
  <c r="W28" i="60"/>
  <c r="S28" i="60"/>
  <c r="T28" i="60" s="1"/>
  <c r="I28" i="60"/>
  <c r="W27" i="60"/>
  <c r="S27" i="60"/>
  <c r="T27" i="60" s="1"/>
  <c r="I27" i="60"/>
  <c r="W26" i="60"/>
  <c r="S26" i="60"/>
  <c r="T26" i="60" s="1"/>
  <c r="I26" i="60"/>
  <c r="W25" i="60"/>
  <c r="S25" i="60"/>
  <c r="I25" i="60"/>
  <c r="W24" i="60"/>
  <c r="S24" i="60"/>
  <c r="T24" i="60" s="1"/>
  <c r="I24" i="60"/>
  <c r="W23" i="60"/>
  <c r="S23" i="60"/>
  <c r="T23" i="60" s="1"/>
  <c r="I23" i="60"/>
  <c r="W22" i="60"/>
  <c r="S22" i="60"/>
  <c r="T22" i="60" s="1"/>
  <c r="I22" i="60"/>
  <c r="W21" i="60"/>
  <c r="S21" i="60"/>
  <c r="T21" i="60" s="1"/>
  <c r="I21" i="60"/>
  <c r="W20" i="60"/>
  <c r="S20" i="60"/>
  <c r="T20" i="60" s="1"/>
  <c r="I20" i="60"/>
  <c r="W19" i="60"/>
  <c r="S19" i="60"/>
  <c r="T19" i="60" s="1"/>
  <c r="I19" i="60"/>
  <c r="W18" i="60"/>
  <c r="S18" i="60"/>
  <c r="T18" i="60" s="1"/>
  <c r="I18" i="60"/>
  <c r="W17" i="60"/>
  <c r="S17" i="60"/>
  <c r="T17" i="60" s="1"/>
  <c r="I17" i="60"/>
  <c r="W16" i="60"/>
  <c r="S16" i="60"/>
  <c r="T16" i="60" s="1"/>
  <c r="I16" i="60"/>
  <c r="W15" i="60"/>
  <c r="S15" i="60"/>
  <c r="T15" i="60" s="1"/>
  <c r="I15" i="60"/>
  <c r="W14" i="60"/>
  <c r="S14" i="60"/>
  <c r="T14" i="60" s="1"/>
  <c r="I14" i="60"/>
  <c r="W13" i="60"/>
  <c r="S13" i="60"/>
  <c r="T13" i="60" s="1"/>
  <c r="I13" i="60"/>
  <c r="W12" i="60"/>
  <c r="S12" i="60"/>
  <c r="T12" i="60" s="1"/>
  <c r="I12" i="60"/>
  <c r="P9" i="60"/>
  <c r="X5" i="60"/>
  <c r="X119" i="60" s="1"/>
  <c r="A132" i="59"/>
  <c r="A88" i="59"/>
  <c r="AA87" i="59"/>
  <c r="Z87" i="59"/>
  <c r="Y87" i="59"/>
  <c r="X87" i="59"/>
  <c r="W87" i="59"/>
  <c r="AA85" i="59"/>
  <c r="W85" i="59"/>
  <c r="AA84" i="59"/>
  <c r="W84" i="59"/>
  <c r="AA83" i="59"/>
  <c r="W83" i="59"/>
  <c r="AA82" i="59"/>
  <c r="W82" i="59"/>
  <c r="X74" i="59"/>
  <c r="Z73" i="59"/>
  <c r="X73" i="59"/>
  <c r="Z72" i="59"/>
  <c r="X72" i="59"/>
  <c r="Z71" i="59"/>
  <c r="X71" i="59"/>
  <c r="Z70" i="59"/>
  <c r="X70" i="59"/>
  <c r="Z69" i="59"/>
  <c r="X69" i="59"/>
  <c r="Z68" i="59"/>
  <c r="X68" i="59"/>
  <c r="X67" i="59"/>
  <c r="Z66" i="59"/>
  <c r="X66" i="59"/>
  <c r="Z65" i="59"/>
  <c r="X65" i="59"/>
  <c r="Z64" i="59"/>
  <c r="X64" i="59"/>
  <c r="Z63" i="59"/>
  <c r="X63" i="59"/>
  <c r="Z62" i="59"/>
  <c r="X62" i="59"/>
  <c r="Z61" i="59"/>
  <c r="X61" i="59"/>
  <c r="Z60" i="59"/>
  <c r="X60" i="59"/>
  <c r="Z59" i="59"/>
  <c r="X59" i="59"/>
  <c r="Z58" i="59"/>
  <c r="X58" i="59"/>
  <c r="Z57" i="59"/>
  <c r="X57" i="59"/>
  <c r="Z56" i="59"/>
  <c r="X56" i="59"/>
  <c r="Z55" i="59"/>
  <c r="X55" i="59"/>
  <c r="Z54" i="59"/>
  <c r="X54" i="59"/>
  <c r="A44" i="59"/>
  <c r="O33" i="59"/>
  <c r="N33" i="59"/>
  <c r="M33" i="59"/>
  <c r="L33" i="59"/>
  <c r="K33" i="59"/>
  <c r="I33" i="59"/>
  <c r="W32" i="59"/>
  <c r="S32" i="59"/>
  <c r="M32" i="59"/>
  <c r="L32" i="59"/>
  <c r="H32" i="59"/>
  <c r="O32" i="59" s="1"/>
  <c r="G32" i="59"/>
  <c r="N32" i="59" s="1"/>
  <c r="F32" i="59"/>
  <c r="E32" i="59"/>
  <c r="D32" i="59"/>
  <c r="K32" i="59" s="1"/>
  <c r="W31" i="59"/>
  <c r="S31" i="59"/>
  <c r="O31" i="59"/>
  <c r="N31" i="59"/>
  <c r="M31" i="59"/>
  <c r="L31" i="59"/>
  <c r="K31" i="59"/>
  <c r="I31" i="59"/>
  <c r="W30" i="59"/>
  <c r="S30" i="59"/>
  <c r="O30" i="59"/>
  <c r="N30" i="59"/>
  <c r="M30" i="59"/>
  <c r="L30" i="59"/>
  <c r="K30" i="59"/>
  <c r="I30" i="59"/>
  <c r="W29" i="59"/>
  <c r="S29" i="59"/>
  <c r="O29" i="59"/>
  <c r="N29" i="59"/>
  <c r="M29" i="59"/>
  <c r="L29" i="59"/>
  <c r="K29" i="59"/>
  <c r="I29" i="59"/>
  <c r="W28" i="59"/>
  <c r="S28" i="59"/>
  <c r="O28" i="59"/>
  <c r="N28" i="59"/>
  <c r="M28" i="59"/>
  <c r="L28" i="59"/>
  <c r="K28" i="59"/>
  <c r="I28" i="59"/>
  <c r="W27" i="59"/>
  <c r="S27" i="59"/>
  <c r="O27" i="59"/>
  <c r="N27" i="59"/>
  <c r="M27" i="59"/>
  <c r="L27" i="59"/>
  <c r="K27" i="59"/>
  <c r="I27" i="59"/>
  <c r="W26" i="59"/>
  <c r="S26" i="59"/>
  <c r="O26" i="59"/>
  <c r="N26" i="59"/>
  <c r="M26" i="59"/>
  <c r="L26" i="59"/>
  <c r="K26" i="59"/>
  <c r="I26" i="59"/>
  <c r="W25" i="59"/>
  <c r="S25" i="59"/>
  <c r="O25" i="59"/>
  <c r="T25" i="59" s="1"/>
  <c r="N25" i="59"/>
  <c r="M25" i="59"/>
  <c r="L25" i="59"/>
  <c r="K25" i="59"/>
  <c r="I25" i="59"/>
  <c r="W24" i="59"/>
  <c r="S24" i="59"/>
  <c r="O24" i="59"/>
  <c r="N24" i="59"/>
  <c r="M24" i="59"/>
  <c r="L24" i="59"/>
  <c r="K24" i="59"/>
  <c r="I24" i="59"/>
  <c r="W23" i="59"/>
  <c r="S23" i="59"/>
  <c r="O23" i="59"/>
  <c r="N23" i="59"/>
  <c r="M23" i="59"/>
  <c r="L23" i="59"/>
  <c r="K23" i="59"/>
  <c r="I23" i="59"/>
  <c r="W22" i="59"/>
  <c r="S22" i="59"/>
  <c r="O22" i="59"/>
  <c r="N22" i="59"/>
  <c r="M22" i="59"/>
  <c r="L22" i="59"/>
  <c r="K22" i="59"/>
  <c r="I22" i="59"/>
  <c r="W21" i="59"/>
  <c r="S21" i="59"/>
  <c r="O21" i="59"/>
  <c r="T21" i="59" s="1"/>
  <c r="N21" i="59"/>
  <c r="M21" i="59"/>
  <c r="L21" i="59"/>
  <c r="K21" i="59"/>
  <c r="I21" i="59"/>
  <c r="W20" i="59"/>
  <c r="S20" i="59"/>
  <c r="O20" i="59"/>
  <c r="N20" i="59"/>
  <c r="M20" i="59"/>
  <c r="L20" i="59"/>
  <c r="K20" i="59"/>
  <c r="I20" i="59"/>
  <c r="W19" i="59"/>
  <c r="S19" i="59"/>
  <c r="O19" i="59"/>
  <c r="N19" i="59"/>
  <c r="M19" i="59"/>
  <c r="L19" i="59"/>
  <c r="K19" i="59"/>
  <c r="I19" i="59"/>
  <c r="W18" i="59"/>
  <c r="S18" i="59"/>
  <c r="O18" i="59"/>
  <c r="N18" i="59"/>
  <c r="M18" i="59"/>
  <c r="L18" i="59"/>
  <c r="K18" i="59"/>
  <c r="I18" i="59"/>
  <c r="W17" i="59"/>
  <c r="S17" i="59"/>
  <c r="O17" i="59"/>
  <c r="N17" i="59"/>
  <c r="M17" i="59"/>
  <c r="L17" i="59"/>
  <c r="K17" i="59"/>
  <c r="I17" i="59"/>
  <c r="W16" i="59"/>
  <c r="S16" i="59"/>
  <c r="O16" i="59"/>
  <c r="N16" i="59"/>
  <c r="M16" i="59"/>
  <c r="L16" i="59"/>
  <c r="K16" i="59"/>
  <c r="I16" i="59"/>
  <c r="W15" i="59"/>
  <c r="S15" i="59"/>
  <c r="O15" i="59"/>
  <c r="N15" i="59"/>
  <c r="M15" i="59"/>
  <c r="L15" i="59"/>
  <c r="K15" i="59"/>
  <c r="I15" i="59"/>
  <c r="W14" i="59"/>
  <c r="S14" i="59"/>
  <c r="O14" i="59"/>
  <c r="N14" i="59"/>
  <c r="M14" i="59"/>
  <c r="L14" i="59"/>
  <c r="K14" i="59"/>
  <c r="I14" i="59"/>
  <c r="W13" i="59"/>
  <c r="S13" i="59"/>
  <c r="O13" i="59"/>
  <c r="N13" i="59"/>
  <c r="M13" i="59"/>
  <c r="L13" i="59"/>
  <c r="K13" i="59"/>
  <c r="I13" i="59"/>
  <c r="W12" i="59"/>
  <c r="O12" i="59"/>
  <c r="N12" i="59"/>
  <c r="M12" i="59"/>
  <c r="L12" i="59"/>
  <c r="K12" i="59"/>
  <c r="I12" i="59"/>
  <c r="O11" i="59"/>
  <c r="N11" i="59"/>
  <c r="M11" i="59"/>
  <c r="L11" i="59"/>
  <c r="K11" i="59"/>
  <c r="P9" i="59"/>
  <c r="X5" i="59"/>
  <c r="X119" i="59" s="1"/>
  <c r="A264" i="58"/>
  <c r="AD253" i="58"/>
  <c r="W253" i="58"/>
  <c r="H253" i="58"/>
  <c r="G253" i="58"/>
  <c r="AH252" i="58"/>
  <c r="AA252" i="58"/>
  <c r="G252" i="58" s="1"/>
  <c r="W252" i="58"/>
  <c r="AD252" i="58" s="1"/>
  <c r="H252" i="58"/>
  <c r="W251" i="58"/>
  <c r="AD251" i="58" s="1"/>
  <c r="H251" i="58"/>
  <c r="G251" i="58"/>
  <c r="W250" i="58"/>
  <c r="AD250" i="58" s="1"/>
  <c r="H250" i="58"/>
  <c r="G250" i="58"/>
  <c r="W249" i="58"/>
  <c r="AD249" i="58" s="1"/>
  <c r="H249" i="58"/>
  <c r="G249" i="58"/>
  <c r="W248" i="58"/>
  <c r="AD248" i="58" s="1"/>
  <c r="H248" i="58"/>
  <c r="G248" i="58"/>
  <c r="W247" i="58"/>
  <c r="AD247" i="58" s="1"/>
  <c r="H247" i="58"/>
  <c r="G247" i="58"/>
  <c r="W246" i="58"/>
  <c r="AD246" i="58" s="1"/>
  <c r="H246" i="58"/>
  <c r="G246" i="58"/>
  <c r="W245" i="58"/>
  <c r="AD245" i="58" s="1"/>
  <c r="H245" i="58"/>
  <c r="G245" i="58"/>
  <c r="F245" i="58"/>
  <c r="D245" i="58"/>
  <c r="AD244" i="58"/>
  <c r="W244" i="58"/>
  <c r="H244" i="58"/>
  <c r="G244" i="58"/>
  <c r="AD243" i="58"/>
  <c r="W243" i="58"/>
  <c r="H243" i="58"/>
  <c r="G243" i="58"/>
  <c r="AD242" i="58"/>
  <c r="W242" i="58"/>
  <c r="H242" i="58"/>
  <c r="G242" i="58"/>
  <c r="AD241" i="58"/>
  <c r="W241" i="58"/>
  <c r="H241" i="58"/>
  <c r="G241" i="58"/>
  <c r="AD240" i="58"/>
  <c r="W240" i="58"/>
  <c r="H240" i="58"/>
  <c r="G240" i="58"/>
  <c r="AD239" i="58"/>
  <c r="W239" i="58"/>
  <c r="H239" i="58"/>
  <c r="G239" i="58"/>
  <c r="AD238" i="58"/>
  <c r="W238" i="58"/>
  <c r="H238" i="58"/>
  <c r="G238" i="58"/>
  <c r="AD237" i="58"/>
  <c r="W237" i="58"/>
  <c r="H237" i="58"/>
  <c r="G237" i="58"/>
  <c r="AD236" i="58"/>
  <c r="W236" i="58"/>
  <c r="H236" i="58"/>
  <c r="G236" i="58"/>
  <c r="AD235" i="58"/>
  <c r="W235" i="58"/>
  <c r="H235" i="58"/>
  <c r="G235" i="58"/>
  <c r="AD234" i="58"/>
  <c r="W234" i="58"/>
  <c r="H234" i="58"/>
  <c r="G234" i="58"/>
  <c r="AD233" i="58"/>
  <c r="W233" i="58"/>
  <c r="H233" i="58"/>
  <c r="G233" i="58"/>
  <c r="AD232" i="58"/>
  <c r="W232" i="58"/>
  <c r="H232" i="58"/>
  <c r="G232" i="58"/>
  <c r="A220" i="58"/>
  <c r="AD209" i="58"/>
  <c r="W209" i="58"/>
  <c r="AH208" i="58"/>
  <c r="AD208" i="58"/>
  <c r="AA208" i="58"/>
  <c r="W208" i="58"/>
  <c r="H208" i="58"/>
  <c r="G208" i="58"/>
  <c r="AD207" i="58"/>
  <c r="W207" i="58"/>
  <c r="H207" i="58"/>
  <c r="G207" i="58"/>
  <c r="AD206" i="58"/>
  <c r="W206" i="58"/>
  <c r="H206" i="58"/>
  <c r="G206" i="58"/>
  <c r="AD205" i="58"/>
  <c r="W205" i="58"/>
  <c r="H205" i="58"/>
  <c r="G205" i="58"/>
  <c r="AD204" i="58"/>
  <c r="W204" i="58"/>
  <c r="H204" i="58"/>
  <c r="G204" i="58"/>
  <c r="AD203" i="58"/>
  <c r="W203" i="58"/>
  <c r="H203" i="58"/>
  <c r="G203" i="58"/>
  <c r="AD202" i="58"/>
  <c r="W202" i="58"/>
  <c r="H202" i="58"/>
  <c r="G202" i="58"/>
  <c r="AD201" i="58"/>
  <c r="W201" i="58"/>
  <c r="H201" i="58"/>
  <c r="G201" i="58"/>
  <c r="F201" i="58"/>
  <c r="E201" i="58"/>
  <c r="D201" i="58"/>
  <c r="AD200" i="58"/>
  <c r="W200" i="58"/>
  <c r="H200" i="58"/>
  <c r="G200" i="58"/>
  <c r="AD199" i="58"/>
  <c r="W199" i="58"/>
  <c r="H199" i="58"/>
  <c r="G199" i="58"/>
  <c r="AD198" i="58"/>
  <c r="W198" i="58"/>
  <c r="H198" i="58"/>
  <c r="G198" i="58"/>
  <c r="AD197" i="58"/>
  <c r="W197" i="58"/>
  <c r="H197" i="58"/>
  <c r="G197" i="58"/>
  <c r="AD196" i="58"/>
  <c r="W196" i="58"/>
  <c r="H196" i="58"/>
  <c r="G196" i="58"/>
  <c r="AD195" i="58"/>
  <c r="W195" i="58"/>
  <c r="H195" i="58"/>
  <c r="G195" i="58"/>
  <c r="AD194" i="58"/>
  <c r="W194" i="58"/>
  <c r="H194" i="58"/>
  <c r="G194" i="58"/>
  <c r="AD193" i="58"/>
  <c r="W193" i="58"/>
  <c r="H193" i="58"/>
  <c r="G193" i="58"/>
  <c r="AD192" i="58"/>
  <c r="W192" i="58"/>
  <c r="H192" i="58"/>
  <c r="G192" i="58"/>
  <c r="AD191" i="58"/>
  <c r="W191" i="58"/>
  <c r="H191" i="58"/>
  <c r="G191" i="58"/>
  <c r="AD190" i="58"/>
  <c r="W190" i="58"/>
  <c r="H190" i="58"/>
  <c r="G190" i="58"/>
  <c r="AD189" i="58"/>
  <c r="W189" i="58"/>
  <c r="H189" i="58"/>
  <c r="G189" i="58"/>
  <c r="AD188" i="58"/>
  <c r="W188" i="58"/>
  <c r="H188" i="58"/>
  <c r="G188" i="58"/>
  <c r="F187" i="58"/>
  <c r="Z187" i="58" s="1"/>
  <c r="AG187" i="58" s="1"/>
  <c r="A176" i="58"/>
  <c r="AA175" i="58"/>
  <c r="X175" i="58"/>
  <c r="W175" i="58"/>
  <c r="AD165" i="58"/>
  <c r="W165" i="58"/>
  <c r="G165" i="58"/>
  <c r="AH164" i="58"/>
  <c r="G164" i="58" s="1"/>
  <c r="AA164" i="58"/>
  <c r="W164" i="58"/>
  <c r="AD164" i="58" s="1"/>
  <c r="H164" i="58"/>
  <c r="W163" i="58"/>
  <c r="AD163" i="58" s="1"/>
  <c r="H163" i="58"/>
  <c r="G163" i="58"/>
  <c r="W162" i="58"/>
  <c r="AD162" i="58" s="1"/>
  <c r="H162" i="58"/>
  <c r="G162" i="58"/>
  <c r="W161" i="58"/>
  <c r="AD161" i="58" s="1"/>
  <c r="H161" i="58"/>
  <c r="G161" i="58"/>
  <c r="W160" i="58"/>
  <c r="AD160" i="58" s="1"/>
  <c r="H160" i="58"/>
  <c r="G160" i="58"/>
  <c r="W159" i="58"/>
  <c r="AD159" i="58" s="1"/>
  <c r="H159" i="58"/>
  <c r="G159" i="58"/>
  <c r="W158" i="58"/>
  <c r="AD158" i="58" s="1"/>
  <c r="H158" i="58"/>
  <c r="G158" i="58"/>
  <c r="W157" i="58"/>
  <c r="AD157" i="58" s="1"/>
  <c r="H157" i="58"/>
  <c r="G157" i="58"/>
  <c r="F157" i="58"/>
  <c r="E157" i="58"/>
  <c r="D157" i="58"/>
  <c r="AD156" i="58"/>
  <c r="W156" i="58"/>
  <c r="H156" i="58"/>
  <c r="G156" i="58"/>
  <c r="AD155" i="58"/>
  <c r="W155" i="58"/>
  <c r="H155" i="58"/>
  <c r="G155" i="58"/>
  <c r="AD154" i="58"/>
  <c r="W154" i="58"/>
  <c r="H154" i="58"/>
  <c r="G154" i="58"/>
  <c r="AD153" i="58"/>
  <c r="W153" i="58"/>
  <c r="H153" i="58"/>
  <c r="G153" i="58"/>
  <c r="AD152" i="58"/>
  <c r="W152" i="58"/>
  <c r="H152" i="58"/>
  <c r="G152" i="58"/>
  <c r="AD151" i="58"/>
  <c r="W151" i="58"/>
  <c r="H151" i="58"/>
  <c r="G151" i="58"/>
  <c r="AD150" i="58"/>
  <c r="W150" i="58"/>
  <c r="H150" i="58"/>
  <c r="G150" i="58"/>
  <c r="AD149" i="58"/>
  <c r="W149" i="58"/>
  <c r="H149" i="58"/>
  <c r="G149" i="58"/>
  <c r="AD148" i="58"/>
  <c r="W148" i="58"/>
  <c r="H148" i="58"/>
  <c r="G148" i="58"/>
  <c r="AD147" i="58"/>
  <c r="W147" i="58"/>
  <c r="H147" i="58"/>
  <c r="G147" i="58"/>
  <c r="AD146" i="58"/>
  <c r="W146" i="58"/>
  <c r="H146" i="58"/>
  <c r="G146" i="58"/>
  <c r="AD145" i="58"/>
  <c r="W145" i="58"/>
  <c r="H145" i="58"/>
  <c r="G145" i="58"/>
  <c r="AD144" i="58"/>
  <c r="W144" i="58"/>
  <c r="H144" i="58"/>
  <c r="G144" i="58"/>
  <c r="AF143" i="58"/>
  <c r="Z143" i="58"/>
  <c r="AG143" i="58" s="1"/>
  <c r="Y143" i="58"/>
  <c r="H143" i="58"/>
  <c r="H187" i="58" s="1"/>
  <c r="G143" i="58"/>
  <c r="Z175" i="58" s="1"/>
  <c r="F143" i="58"/>
  <c r="Y175" i="58" s="1"/>
  <c r="E143" i="58"/>
  <c r="E187" i="58" s="1"/>
  <c r="D143" i="58"/>
  <c r="D187" i="58" s="1"/>
  <c r="A132" i="58"/>
  <c r="A88" i="58"/>
  <c r="AA87" i="58"/>
  <c r="Z87" i="58"/>
  <c r="Y87" i="58"/>
  <c r="X87" i="58"/>
  <c r="W87" i="58"/>
  <c r="AA85" i="58"/>
  <c r="W85" i="58"/>
  <c r="AA84" i="58"/>
  <c r="W84" i="58"/>
  <c r="AA83" i="58"/>
  <c r="W83" i="58"/>
  <c r="AA82" i="58"/>
  <c r="W82" i="58"/>
  <c r="X74" i="58"/>
  <c r="Z73" i="58"/>
  <c r="X73" i="58"/>
  <c r="Z72" i="58"/>
  <c r="X72" i="58"/>
  <c r="Z71" i="58"/>
  <c r="X71" i="58"/>
  <c r="Z70" i="58"/>
  <c r="X70" i="58"/>
  <c r="Z69" i="58"/>
  <c r="X69" i="58"/>
  <c r="Z68" i="58"/>
  <c r="X68" i="58"/>
  <c r="X67" i="58"/>
  <c r="AA66" i="58"/>
  <c r="Z66" i="58"/>
  <c r="X66" i="58"/>
  <c r="Z65" i="58"/>
  <c r="X65" i="58"/>
  <c r="Z64" i="58"/>
  <c r="X64" i="58"/>
  <c r="Z63" i="58"/>
  <c r="X63" i="58"/>
  <c r="Z62" i="58"/>
  <c r="X62" i="58"/>
  <c r="Z61" i="58"/>
  <c r="X61" i="58"/>
  <c r="Z60" i="58"/>
  <c r="X60" i="58"/>
  <c r="Z59" i="58"/>
  <c r="X59" i="58"/>
  <c r="Z58" i="58"/>
  <c r="X58" i="58"/>
  <c r="Z57" i="58"/>
  <c r="X57" i="58"/>
  <c r="Z56" i="58"/>
  <c r="X56" i="58"/>
  <c r="Z55" i="58"/>
  <c r="X55" i="58"/>
  <c r="Z54" i="58"/>
  <c r="X54" i="58"/>
  <c r="A44" i="58"/>
  <c r="N33" i="58"/>
  <c r="M33" i="58"/>
  <c r="L33" i="58"/>
  <c r="K33" i="58"/>
  <c r="I33" i="58"/>
  <c r="W32" i="58"/>
  <c r="S32" i="58"/>
  <c r="T32" i="58" s="1"/>
  <c r="N32" i="58"/>
  <c r="M32" i="58"/>
  <c r="I32" i="58"/>
  <c r="G32" i="58"/>
  <c r="F32" i="58"/>
  <c r="E32" i="58"/>
  <c r="L32" i="58" s="1"/>
  <c r="D32" i="58"/>
  <c r="K32" i="58" s="1"/>
  <c r="W31" i="58"/>
  <c r="S31" i="58"/>
  <c r="O31" i="58"/>
  <c r="N31" i="58"/>
  <c r="M31" i="58"/>
  <c r="L31" i="58"/>
  <c r="K31" i="58"/>
  <c r="I31" i="58"/>
  <c r="W30" i="58"/>
  <c r="S30" i="58"/>
  <c r="O30" i="58"/>
  <c r="N30" i="58"/>
  <c r="M30" i="58"/>
  <c r="L30" i="58"/>
  <c r="K30" i="58"/>
  <c r="I30" i="58"/>
  <c r="W29" i="58"/>
  <c r="S29" i="58"/>
  <c r="O29" i="58"/>
  <c r="N29" i="58"/>
  <c r="M29" i="58"/>
  <c r="L29" i="58"/>
  <c r="K29" i="58"/>
  <c r="I29" i="58"/>
  <c r="W28" i="58"/>
  <c r="S28" i="58"/>
  <c r="O28" i="58"/>
  <c r="N28" i="58"/>
  <c r="M28" i="58"/>
  <c r="L28" i="58"/>
  <c r="K28" i="58"/>
  <c r="I28" i="58"/>
  <c r="W27" i="58"/>
  <c r="S27" i="58"/>
  <c r="O27" i="58"/>
  <c r="N27" i="58"/>
  <c r="M27" i="58"/>
  <c r="L27" i="58"/>
  <c r="K27" i="58"/>
  <c r="I27" i="58"/>
  <c r="W26" i="58"/>
  <c r="S26" i="58"/>
  <c r="O26" i="58"/>
  <c r="N26" i="58"/>
  <c r="M26" i="58"/>
  <c r="L26" i="58"/>
  <c r="K26" i="58"/>
  <c r="I26" i="58"/>
  <c r="W25" i="58"/>
  <c r="S25" i="58"/>
  <c r="O25" i="58"/>
  <c r="N25" i="58"/>
  <c r="M25" i="58"/>
  <c r="L25" i="58"/>
  <c r="K25" i="58"/>
  <c r="I25" i="58"/>
  <c r="W24" i="58"/>
  <c r="S24" i="58"/>
  <c r="O24" i="58"/>
  <c r="N24" i="58"/>
  <c r="M24" i="58"/>
  <c r="L24" i="58"/>
  <c r="K24" i="58"/>
  <c r="I24" i="58"/>
  <c r="W23" i="58"/>
  <c r="S23" i="58"/>
  <c r="O23" i="58"/>
  <c r="N23" i="58"/>
  <c r="M23" i="58"/>
  <c r="L23" i="58"/>
  <c r="K23" i="58"/>
  <c r="I23" i="58"/>
  <c r="W22" i="58"/>
  <c r="S22" i="58"/>
  <c r="O22" i="58"/>
  <c r="N22" i="58"/>
  <c r="M22" i="58"/>
  <c r="L22" i="58"/>
  <c r="K22" i="58"/>
  <c r="I22" i="58"/>
  <c r="W21" i="58"/>
  <c r="S21" i="58"/>
  <c r="O21" i="58"/>
  <c r="N21" i="58"/>
  <c r="M21" i="58"/>
  <c r="L21" i="58"/>
  <c r="K21" i="58"/>
  <c r="I21" i="58"/>
  <c r="W20" i="58"/>
  <c r="S20" i="58"/>
  <c r="O20" i="58"/>
  <c r="N20" i="58"/>
  <c r="M20" i="58"/>
  <c r="L20" i="58"/>
  <c r="K20" i="58"/>
  <c r="I20" i="58"/>
  <c r="W19" i="58"/>
  <c r="S19" i="58"/>
  <c r="O19" i="58"/>
  <c r="N19" i="58"/>
  <c r="M19" i="58"/>
  <c r="L19" i="58"/>
  <c r="K19" i="58"/>
  <c r="I19" i="58"/>
  <c r="W18" i="58"/>
  <c r="S18" i="58"/>
  <c r="O18" i="58"/>
  <c r="N18" i="58"/>
  <c r="M18" i="58"/>
  <c r="L18" i="58"/>
  <c r="K18" i="58"/>
  <c r="I18" i="58"/>
  <c r="W17" i="58"/>
  <c r="S17" i="58"/>
  <c r="O17" i="58"/>
  <c r="N17" i="58"/>
  <c r="M17" i="58"/>
  <c r="L17" i="58"/>
  <c r="K17" i="58"/>
  <c r="I17" i="58"/>
  <c r="W16" i="58"/>
  <c r="S16" i="58"/>
  <c r="O16" i="58"/>
  <c r="N16" i="58"/>
  <c r="M16" i="58"/>
  <c r="L16" i="58"/>
  <c r="K16" i="58"/>
  <c r="I16" i="58"/>
  <c r="W15" i="58"/>
  <c r="O15" i="58"/>
  <c r="N15" i="58"/>
  <c r="M15" i="58"/>
  <c r="L15" i="58"/>
  <c r="K15" i="58"/>
  <c r="I15" i="58"/>
  <c r="W14" i="58"/>
  <c r="S14" i="58"/>
  <c r="O14" i="58"/>
  <c r="N14" i="58"/>
  <c r="M14" i="58"/>
  <c r="L14" i="58"/>
  <c r="K14" i="58"/>
  <c r="I14" i="58"/>
  <c r="W13" i="58"/>
  <c r="S13" i="58"/>
  <c r="O13" i="58"/>
  <c r="N13" i="58"/>
  <c r="M13" i="58"/>
  <c r="L13" i="58"/>
  <c r="K13" i="58"/>
  <c r="I13" i="58"/>
  <c r="W12" i="58"/>
  <c r="S12" i="58"/>
  <c r="O12" i="58"/>
  <c r="N12" i="58"/>
  <c r="M12" i="58"/>
  <c r="L12" i="58"/>
  <c r="K12" i="58"/>
  <c r="I12" i="58"/>
  <c r="O11" i="58"/>
  <c r="N11" i="58"/>
  <c r="M11" i="58"/>
  <c r="L11" i="58"/>
  <c r="K11" i="58"/>
  <c r="P9" i="58"/>
  <c r="X5" i="58"/>
  <c r="X119" i="58" s="1"/>
  <c r="A220" i="57"/>
  <c r="W209" i="57"/>
  <c r="W208" i="57"/>
  <c r="H208" i="57"/>
  <c r="W207" i="57"/>
  <c r="H207" i="57"/>
  <c r="W206" i="57"/>
  <c r="H206" i="57"/>
  <c r="W205" i="57"/>
  <c r="H205" i="57"/>
  <c r="W204" i="57"/>
  <c r="H204" i="57"/>
  <c r="W203" i="57"/>
  <c r="H203" i="57"/>
  <c r="W202" i="57"/>
  <c r="H202" i="57"/>
  <c r="W201" i="57"/>
  <c r="H201" i="57"/>
  <c r="E201" i="57"/>
  <c r="W200" i="57"/>
  <c r="H200" i="57"/>
  <c r="W199" i="57"/>
  <c r="H199" i="57"/>
  <c r="W198" i="57"/>
  <c r="H198" i="57"/>
  <c r="W197" i="57"/>
  <c r="H197" i="57"/>
  <c r="W196" i="57"/>
  <c r="H196" i="57"/>
  <c r="W195" i="57"/>
  <c r="H195" i="57"/>
  <c r="W194" i="57"/>
  <c r="H194" i="57"/>
  <c r="W193" i="57"/>
  <c r="H193" i="57"/>
  <c r="W192" i="57"/>
  <c r="H192" i="57"/>
  <c r="W191" i="57"/>
  <c r="H191" i="57"/>
  <c r="W190" i="57"/>
  <c r="H190" i="57"/>
  <c r="W189" i="57"/>
  <c r="H189" i="57"/>
  <c r="W188" i="57"/>
  <c r="H188" i="57"/>
  <c r="H187" i="57"/>
  <c r="AA219" i="57" s="1"/>
  <c r="G187" i="57"/>
  <c r="Z219" i="57" s="1"/>
  <c r="D187" i="57"/>
  <c r="W219" i="57" s="1"/>
  <c r="A176" i="57"/>
  <c r="X175" i="57"/>
  <c r="H165" i="57"/>
  <c r="G165" i="57"/>
  <c r="F165" i="57"/>
  <c r="E165" i="57"/>
  <c r="D165" i="57"/>
  <c r="H164" i="57"/>
  <c r="H163" i="57"/>
  <c r="G163" i="57"/>
  <c r="F163" i="57"/>
  <c r="E163" i="57"/>
  <c r="D163" i="57"/>
  <c r="H162" i="57"/>
  <c r="G162" i="57"/>
  <c r="F162" i="57"/>
  <c r="E162" i="57"/>
  <c r="D162" i="57"/>
  <c r="H161" i="57"/>
  <c r="G161" i="57"/>
  <c r="F161" i="57"/>
  <c r="E161" i="57"/>
  <c r="D161" i="57"/>
  <c r="H160" i="57"/>
  <c r="G160" i="57"/>
  <c r="F160" i="57"/>
  <c r="E160" i="57"/>
  <c r="D160" i="57"/>
  <c r="H159" i="57"/>
  <c r="G159" i="57"/>
  <c r="F159" i="57"/>
  <c r="E159" i="57"/>
  <c r="D159" i="57"/>
  <c r="H158" i="57"/>
  <c r="G158" i="57"/>
  <c r="F158" i="57"/>
  <c r="E158" i="57"/>
  <c r="D158" i="57"/>
  <c r="H157" i="57"/>
  <c r="G157" i="57"/>
  <c r="F157" i="57"/>
  <c r="E157" i="57"/>
  <c r="D157" i="57"/>
  <c r="H156" i="57"/>
  <c r="G156" i="57"/>
  <c r="F156" i="57"/>
  <c r="E156" i="57"/>
  <c r="D156" i="57"/>
  <c r="H155" i="57"/>
  <c r="G155" i="57"/>
  <c r="F155" i="57"/>
  <c r="E155" i="57"/>
  <c r="D155" i="57"/>
  <c r="H154" i="57"/>
  <c r="G154" i="57"/>
  <c r="F154" i="57"/>
  <c r="E154" i="57"/>
  <c r="D154" i="57"/>
  <c r="H153" i="57"/>
  <c r="G153" i="57"/>
  <c r="F153" i="57"/>
  <c r="E153" i="57"/>
  <c r="D153" i="57"/>
  <c r="H152" i="57"/>
  <c r="G152" i="57"/>
  <c r="F152" i="57"/>
  <c r="E152" i="57"/>
  <c r="D152" i="57"/>
  <c r="H151" i="57"/>
  <c r="G151" i="57"/>
  <c r="F151" i="57"/>
  <c r="E151" i="57"/>
  <c r="D151" i="57"/>
  <c r="H150" i="57"/>
  <c r="G150" i="57"/>
  <c r="F150" i="57"/>
  <c r="E150" i="57"/>
  <c r="D150" i="57"/>
  <c r="H149" i="57"/>
  <c r="G149" i="57"/>
  <c r="F149" i="57"/>
  <c r="E149" i="57"/>
  <c r="D149" i="57"/>
  <c r="H148" i="57"/>
  <c r="G148" i="57"/>
  <c r="F148" i="57"/>
  <c r="E148" i="57"/>
  <c r="D148" i="57"/>
  <c r="H147" i="57"/>
  <c r="G147" i="57"/>
  <c r="F147" i="57"/>
  <c r="E147" i="57"/>
  <c r="D147" i="57"/>
  <c r="H146" i="57"/>
  <c r="G146" i="57"/>
  <c r="F146" i="57"/>
  <c r="E146" i="57"/>
  <c r="D146" i="57"/>
  <c r="H145" i="57"/>
  <c r="G145" i="57"/>
  <c r="F145" i="57"/>
  <c r="E145" i="57"/>
  <c r="D145" i="57"/>
  <c r="H144" i="57"/>
  <c r="G144" i="57"/>
  <c r="F144" i="57"/>
  <c r="E144" i="57"/>
  <c r="D144" i="57"/>
  <c r="H143" i="57"/>
  <c r="AA175" i="57" s="1"/>
  <c r="G143" i="57"/>
  <c r="Z175" i="57" s="1"/>
  <c r="F143" i="57"/>
  <c r="F187" i="57" s="1"/>
  <c r="Y219" i="57" s="1"/>
  <c r="E143" i="57"/>
  <c r="E187" i="57" s="1"/>
  <c r="X219" i="57" s="1"/>
  <c r="D143" i="57"/>
  <c r="W175" i="57" s="1"/>
  <c r="A132" i="57"/>
  <c r="A88" i="57"/>
  <c r="AA87" i="57"/>
  <c r="Z87" i="57"/>
  <c r="Y87" i="57"/>
  <c r="X87" i="57"/>
  <c r="W87" i="57"/>
  <c r="AA85" i="57"/>
  <c r="W85" i="57"/>
  <c r="AA84" i="57"/>
  <c r="W84" i="57"/>
  <c r="AA83" i="57"/>
  <c r="W83" i="57"/>
  <c r="AA82" i="57"/>
  <c r="W82" i="57"/>
  <c r="X74" i="57"/>
  <c r="AA73" i="57"/>
  <c r="Z73" i="57"/>
  <c r="X73" i="57"/>
  <c r="Z72" i="57"/>
  <c r="X72" i="57"/>
  <c r="Z71" i="57"/>
  <c r="X71" i="57"/>
  <c r="Z70" i="57"/>
  <c r="X70" i="57"/>
  <c r="Z69" i="57"/>
  <c r="X69" i="57"/>
  <c r="Z68" i="57"/>
  <c r="X68" i="57"/>
  <c r="X67" i="57"/>
  <c r="Z66" i="57"/>
  <c r="X66" i="57"/>
  <c r="Z65" i="57"/>
  <c r="X65" i="57"/>
  <c r="Z64" i="57"/>
  <c r="X64" i="57"/>
  <c r="Z63" i="57"/>
  <c r="X63" i="57"/>
  <c r="Z62" i="57"/>
  <c r="X62" i="57"/>
  <c r="Z61" i="57"/>
  <c r="X61" i="57"/>
  <c r="Z60" i="57"/>
  <c r="X60" i="57"/>
  <c r="Z59" i="57"/>
  <c r="X59" i="57"/>
  <c r="Z58" i="57"/>
  <c r="X58" i="57"/>
  <c r="Z57" i="57"/>
  <c r="X57" i="57"/>
  <c r="Z56" i="57"/>
  <c r="X56" i="57"/>
  <c r="Z55" i="57"/>
  <c r="X55" i="57"/>
  <c r="AA54" i="57"/>
  <c r="Z54" i="57"/>
  <c r="X54" i="57"/>
  <c r="A44" i="57"/>
  <c r="O33" i="57"/>
  <c r="N33" i="57"/>
  <c r="M33" i="57"/>
  <c r="L33" i="57"/>
  <c r="K33" i="57"/>
  <c r="I33" i="57"/>
  <c r="W32" i="57"/>
  <c r="S32" i="57"/>
  <c r="K32" i="57"/>
  <c r="G32" i="57"/>
  <c r="N32" i="57" s="1"/>
  <c r="F32" i="57"/>
  <c r="M32" i="57" s="1"/>
  <c r="E32" i="57"/>
  <c r="I32" i="57" s="1"/>
  <c r="D32" i="57"/>
  <c r="D164" i="57" s="1"/>
  <c r="W31" i="57"/>
  <c r="S31" i="57"/>
  <c r="O31" i="57"/>
  <c r="N31" i="57"/>
  <c r="M31" i="57"/>
  <c r="L31" i="57"/>
  <c r="K31" i="57"/>
  <c r="I31" i="57"/>
  <c r="W30" i="57"/>
  <c r="S30" i="57"/>
  <c r="O30" i="57"/>
  <c r="N30" i="57"/>
  <c r="M30" i="57"/>
  <c r="L30" i="57"/>
  <c r="K30" i="57"/>
  <c r="I30" i="57"/>
  <c r="W29" i="57"/>
  <c r="S29" i="57"/>
  <c r="O29" i="57"/>
  <c r="N29" i="57"/>
  <c r="M29" i="57"/>
  <c r="L29" i="57"/>
  <c r="K29" i="57"/>
  <c r="I29" i="57"/>
  <c r="W28" i="57"/>
  <c r="S28" i="57"/>
  <c r="O28" i="57"/>
  <c r="N28" i="57"/>
  <c r="M28" i="57"/>
  <c r="L28" i="57"/>
  <c r="K28" i="57"/>
  <c r="I28" i="57"/>
  <c r="W27" i="57"/>
  <c r="S27" i="57"/>
  <c r="O27" i="57"/>
  <c r="N27" i="57"/>
  <c r="M27" i="57"/>
  <c r="L27" i="57"/>
  <c r="K27" i="57"/>
  <c r="I27" i="57"/>
  <c r="W26" i="57"/>
  <c r="S26" i="57"/>
  <c r="O26" i="57"/>
  <c r="N26" i="57"/>
  <c r="M26" i="57"/>
  <c r="L26" i="57"/>
  <c r="K26" i="57"/>
  <c r="I26" i="57"/>
  <c r="W25" i="57"/>
  <c r="S25" i="57"/>
  <c r="O25" i="57"/>
  <c r="T25" i="57" s="1"/>
  <c r="N25" i="57"/>
  <c r="M25" i="57"/>
  <c r="L25" i="57"/>
  <c r="K25" i="57"/>
  <c r="I25" i="57"/>
  <c r="W24" i="57"/>
  <c r="S24" i="57"/>
  <c r="O24" i="57"/>
  <c r="N24" i="57"/>
  <c r="M24" i="57"/>
  <c r="L24" i="57"/>
  <c r="K24" i="57"/>
  <c r="I24" i="57"/>
  <c r="W23" i="57"/>
  <c r="S23" i="57"/>
  <c r="O23" i="57"/>
  <c r="N23" i="57"/>
  <c r="M23" i="57"/>
  <c r="L23" i="57"/>
  <c r="K23" i="57"/>
  <c r="I23" i="57"/>
  <c r="W22" i="57"/>
  <c r="S22" i="57"/>
  <c r="O22" i="57"/>
  <c r="N22" i="57"/>
  <c r="M22" i="57"/>
  <c r="L22" i="57"/>
  <c r="K22" i="57"/>
  <c r="I22" i="57"/>
  <c r="W21" i="57"/>
  <c r="S21" i="57"/>
  <c r="O21" i="57"/>
  <c r="N21" i="57"/>
  <c r="M21" i="57"/>
  <c r="L21" i="57"/>
  <c r="K21" i="57"/>
  <c r="I21" i="57"/>
  <c r="W20" i="57"/>
  <c r="S20" i="57"/>
  <c r="O20" i="57"/>
  <c r="N20" i="57"/>
  <c r="M20" i="57"/>
  <c r="L20" i="57"/>
  <c r="K20" i="57"/>
  <c r="I20" i="57"/>
  <c r="W19" i="57"/>
  <c r="S19" i="57"/>
  <c r="O19" i="57"/>
  <c r="N19" i="57"/>
  <c r="M19" i="57"/>
  <c r="L19" i="57"/>
  <c r="K19" i="57"/>
  <c r="I19" i="57"/>
  <c r="W18" i="57"/>
  <c r="S18" i="57"/>
  <c r="O18" i="57"/>
  <c r="N18" i="57"/>
  <c r="M18" i="57"/>
  <c r="L18" i="57"/>
  <c r="K18" i="57"/>
  <c r="I18" i="57"/>
  <c r="W17" i="57"/>
  <c r="S17" i="57"/>
  <c r="O17" i="57"/>
  <c r="N17" i="57"/>
  <c r="M17" i="57"/>
  <c r="L17" i="57"/>
  <c r="K17" i="57"/>
  <c r="I17" i="57"/>
  <c r="W16" i="57"/>
  <c r="S16" i="57"/>
  <c r="O16" i="57"/>
  <c r="N16" i="57"/>
  <c r="M16" i="57"/>
  <c r="L16" i="57"/>
  <c r="K16" i="57"/>
  <c r="I16" i="57"/>
  <c r="W15" i="57"/>
  <c r="S15" i="57"/>
  <c r="O15" i="57"/>
  <c r="N15" i="57"/>
  <c r="M15" i="57"/>
  <c r="L15" i="57"/>
  <c r="K15" i="57"/>
  <c r="I15" i="57"/>
  <c r="W14" i="57"/>
  <c r="S14" i="57"/>
  <c r="O14" i="57"/>
  <c r="N14" i="57"/>
  <c r="M14" i="57"/>
  <c r="L14" i="57"/>
  <c r="K14" i="57"/>
  <c r="I14" i="57"/>
  <c r="W13" i="57"/>
  <c r="S13" i="57"/>
  <c r="O13" i="57"/>
  <c r="N13" i="57"/>
  <c r="M13" i="57"/>
  <c r="L13" i="57"/>
  <c r="K13" i="57"/>
  <c r="I13" i="57"/>
  <c r="W12" i="57"/>
  <c r="S12" i="57"/>
  <c r="O12" i="57"/>
  <c r="N12" i="57"/>
  <c r="M12" i="57"/>
  <c r="L12" i="57"/>
  <c r="K12" i="57"/>
  <c r="I12" i="57"/>
  <c r="O11" i="57"/>
  <c r="N11" i="57"/>
  <c r="M11" i="57"/>
  <c r="L11" i="57"/>
  <c r="K11" i="57"/>
  <c r="P9" i="57"/>
  <c r="X5" i="57"/>
  <c r="X116" i="57" s="1"/>
  <c r="A132" i="56"/>
  <c r="A88" i="56"/>
  <c r="AA87" i="56"/>
  <c r="Z87" i="56"/>
  <c r="Y87" i="56"/>
  <c r="X87" i="56"/>
  <c r="W87" i="56"/>
  <c r="AA85" i="56"/>
  <c r="W85" i="56"/>
  <c r="AA84" i="56"/>
  <c r="W84" i="56"/>
  <c r="AA83" i="56"/>
  <c r="W83" i="56"/>
  <c r="AA82" i="56"/>
  <c r="W82" i="56"/>
  <c r="X74" i="56"/>
  <c r="AA73" i="56"/>
  <c r="Z73" i="56"/>
  <c r="X73" i="56"/>
  <c r="Z72" i="56"/>
  <c r="X72" i="56"/>
  <c r="Z71" i="56"/>
  <c r="X71" i="56"/>
  <c r="Z70" i="56"/>
  <c r="X70" i="56"/>
  <c r="Z69" i="56"/>
  <c r="X69" i="56"/>
  <c r="Z68" i="56"/>
  <c r="X68" i="56"/>
  <c r="X67" i="56"/>
  <c r="Z66" i="56"/>
  <c r="X66" i="56"/>
  <c r="Z65" i="56"/>
  <c r="X65" i="56"/>
  <c r="Z64" i="56"/>
  <c r="X64" i="56"/>
  <c r="Z63" i="56"/>
  <c r="X63" i="56"/>
  <c r="Z62" i="56"/>
  <c r="X62" i="56"/>
  <c r="Z61" i="56"/>
  <c r="X61" i="56"/>
  <c r="Z60" i="56"/>
  <c r="X60" i="56"/>
  <c r="Z59" i="56"/>
  <c r="X59" i="56"/>
  <c r="Z58" i="56"/>
  <c r="X58" i="56"/>
  <c r="Z57" i="56"/>
  <c r="X57" i="56"/>
  <c r="Z56" i="56"/>
  <c r="X56" i="56"/>
  <c r="Z55" i="56"/>
  <c r="X55" i="56"/>
  <c r="AA54" i="56"/>
  <c r="Z54" i="56"/>
  <c r="X54" i="56"/>
  <c r="A44" i="56"/>
  <c r="R33" i="56"/>
  <c r="N33" i="56"/>
  <c r="M33" i="56"/>
  <c r="L33" i="56"/>
  <c r="K33" i="56"/>
  <c r="I33" i="56"/>
  <c r="W32" i="56"/>
  <c r="L32" i="56"/>
  <c r="K32" i="56"/>
  <c r="G32" i="56"/>
  <c r="N32" i="56" s="1"/>
  <c r="F32" i="56"/>
  <c r="E32" i="56"/>
  <c r="I32" i="56" s="1"/>
  <c r="D32" i="56"/>
  <c r="W31" i="56"/>
  <c r="R31" i="56"/>
  <c r="S31" i="56" s="1"/>
  <c r="O31" i="56"/>
  <c r="N31" i="56"/>
  <c r="M31" i="56"/>
  <c r="L31" i="56"/>
  <c r="K31" i="56"/>
  <c r="I31" i="56"/>
  <c r="W30" i="56"/>
  <c r="R30" i="56"/>
  <c r="S30" i="56" s="1"/>
  <c r="O30" i="56"/>
  <c r="N30" i="56"/>
  <c r="M30" i="56"/>
  <c r="L30" i="56"/>
  <c r="K30" i="56"/>
  <c r="I30" i="56"/>
  <c r="W29" i="56"/>
  <c r="R29" i="56"/>
  <c r="S29" i="56" s="1"/>
  <c r="O29" i="56"/>
  <c r="N29" i="56"/>
  <c r="M29" i="56"/>
  <c r="L29" i="56"/>
  <c r="K29" i="56"/>
  <c r="I29" i="56"/>
  <c r="W28" i="56"/>
  <c r="R28" i="56"/>
  <c r="S28" i="56" s="1"/>
  <c r="O28" i="56"/>
  <c r="N28" i="56"/>
  <c r="M28" i="56"/>
  <c r="L28" i="56"/>
  <c r="K28" i="56"/>
  <c r="I28" i="56"/>
  <c r="W27" i="56"/>
  <c r="R27" i="56"/>
  <c r="S27" i="56" s="1"/>
  <c r="O27" i="56"/>
  <c r="N27" i="56"/>
  <c r="M27" i="56"/>
  <c r="L27" i="56"/>
  <c r="K27" i="56"/>
  <c r="I27" i="56"/>
  <c r="AB26" i="56"/>
  <c r="W26" i="56"/>
  <c r="R26" i="56"/>
  <c r="S26" i="56" s="1"/>
  <c r="O26" i="56"/>
  <c r="N26" i="56"/>
  <c r="M26" i="56"/>
  <c r="L26" i="56"/>
  <c r="K26" i="56"/>
  <c r="I26" i="56"/>
  <c r="AB25" i="56"/>
  <c r="W25" i="56"/>
  <c r="R25" i="56"/>
  <c r="S25" i="56" s="1"/>
  <c r="O25" i="56"/>
  <c r="N25" i="56"/>
  <c r="M25" i="56"/>
  <c r="L25" i="56"/>
  <c r="K25" i="56"/>
  <c r="I25" i="56"/>
  <c r="AB24" i="56"/>
  <c r="W24" i="56"/>
  <c r="R24" i="56"/>
  <c r="S24" i="56" s="1"/>
  <c r="O24" i="56"/>
  <c r="N24" i="56"/>
  <c r="M24" i="56"/>
  <c r="L24" i="56"/>
  <c r="K24" i="56"/>
  <c r="I24" i="56"/>
  <c r="AB23" i="56"/>
  <c r="W23" i="56"/>
  <c r="R23" i="56"/>
  <c r="S23" i="56" s="1"/>
  <c r="O23" i="56"/>
  <c r="N23" i="56"/>
  <c r="M23" i="56"/>
  <c r="L23" i="56"/>
  <c r="K23" i="56"/>
  <c r="I23" i="56"/>
  <c r="AB22" i="56"/>
  <c r="W22" i="56"/>
  <c r="R22" i="56"/>
  <c r="S22" i="56" s="1"/>
  <c r="O22" i="56"/>
  <c r="N22" i="56"/>
  <c r="M22" i="56"/>
  <c r="L22" i="56"/>
  <c r="K22" i="56"/>
  <c r="I22" i="56"/>
  <c r="AB21" i="56"/>
  <c r="W21" i="56"/>
  <c r="R21" i="56"/>
  <c r="S21" i="56" s="1"/>
  <c r="O21" i="56"/>
  <c r="N21" i="56"/>
  <c r="M21" i="56"/>
  <c r="L21" i="56"/>
  <c r="K21" i="56"/>
  <c r="I21" i="56"/>
  <c r="AB20" i="56"/>
  <c r="W20" i="56"/>
  <c r="R20" i="56"/>
  <c r="S20" i="56" s="1"/>
  <c r="O20" i="56"/>
  <c r="N20" i="56"/>
  <c r="M20" i="56"/>
  <c r="L20" i="56"/>
  <c r="K20" i="56"/>
  <c r="I20" i="56"/>
  <c r="AB19" i="56"/>
  <c r="W19" i="56"/>
  <c r="R19" i="56"/>
  <c r="S19" i="56" s="1"/>
  <c r="O19" i="56"/>
  <c r="N19" i="56"/>
  <c r="M19" i="56"/>
  <c r="L19" i="56"/>
  <c r="K19" i="56"/>
  <c r="I19" i="56"/>
  <c r="AB18" i="56"/>
  <c r="W18" i="56"/>
  <c r="R18" i="56"/>
  <c r="S18" i="56" s="1"/>
  <c r="O18" i="56"/>
  <c r="N18" i="56"/>
  <c r="M18" i="56"/>
  <c r="L18" i="56"/>
  <c r="K18" i="56"/>
  <c r="I18" i="56"/>
  <c r="AB17" i="56"/>
  <c r="W17" i="56"/>
  <c r="R17" i="56"/>
  <c r="S17" i="56" s="1"/>
  <c r="O17" i="56"/>
  <c r="N17" i="56"/>
  <c r="M17" i="56"/>
  <c r="L17" i="56"/>
  <c r="K17" i="56"/>
  <c r="I17" i="56"/>
  <c r="AB16" i="56"/>
  <c r="W16" i="56"/>
  <c r="R16" i="56"/>
  <c r="S16" i="56" s="1"/>
  <c r="O16" i="56"/>
  <c r="N16" i="56"/>
  <c r="M16" i="56"/>
  <c r="L16" i="56"/>
  <c r="K16" i="56"/>
  <c r="I16" i="56"/>
  <c r="AB15" i="56"/>
  <c r="W15" i="56"/>
  <c r="R15" i="56"/>
  <c r="S15" i="56" s="1"/>
  <c r="O15" i="56"/>
  <c r="N15" i="56"/>
  <c r="M15" i="56"/>
  <c r="L15" i="56"/>
  <c r="K15" i="56"/>
  <c r="I15" i="56"/>
  <c r="AB14" i="56"/>
  <c r="W14" i="56"/>
  <c r="R14" i="56"/>
  <c r="S14" i="56" s="1"/>
  <c r="O14" i="56"/>
  <c r="N14" i="56"/>
  <c r="M14" i="56"/>
  <c r="L14" i="56"/>
  <c r="K14" i="56"/>
  <c r="I14" i="56"/>
  <c r="AB13" i="56"/>
  <c r="W13" i="56"/>
  <c r="R13" i="56"/>
  <c r="S13" i="56" s="1"/>
  <c r="O13" i="56"/>
  <c r="N13" i="56"/>
  <c r="M13" i="56"/>
  <c r="L13" i="56"/>
  <c r="K13" i="56"/>
  <c r="I13" i="56"/>
  <c r="AB12" i="56"/>
  <c r="W12" i="56"/>
  <c r="R12" i="56"/>
  <c r="S12" i="56" s="1"/>
  <c r="O12" i="56"/>
  <c r="N12" i="56"/>
  <c r="M12" i="56"/>
  <c r="L12" i="56"/>
  <c r="K12" i="56"/>
  <c r="I12" i="56"/>
  <c r="O11" i="56"/>
  <c r="N11" i="56"/>
  <c r="M11" i="56"/>
  <c r="L11" i="56"/>
  <c r="K11" i="56"/>
  <c r="P9" i="56"/>
  <c r="X5" i="56"/>
  <c r="W119" i="56" s="1"/>
  <c r="A132" i="55"/>
  <c r="A88" i="55"/>
  <c r="AA87" i="55"/>
  <c r="Z87" i="55"/>
  <c r="Y87" i="55"/>
  <c r="X87" i="55"/>
  <c r="W87" i="55"/>
  <c r="AA85" i="55"/>
  <c r="W85" i="55"/>
  <c r="AA84" i="55"/>
  <c r="W84" i="55"/>
  <c r="AA83" i="55"/>
  <c r="W83" i="55"/>
  <c r="AA82" i="55"/>
  <c r="W82" i="55"/>
  <c r="X74" i="55"/>
  <c r="Z73" i="55"/>
  <c r="X73" i="55"/>
  <c r="Z72" i="55"/>
  <c r="X72" i="55"/>
  <c r="Z71" i="55"/>
  <c r="X71" i="55"/>
  <c r="Z70" i="55"/>
  <c r="X70" i="55"/>
  <c r="Z69" i="55"/>
  <c r="X69" i="55"/>
  <c r="AA68" i="55"/>
  <c r="Z68" i="55"/>
  <c r="X68" i="55"/>
  <c r="X67" i="55"/>
  <c r="AA66" i="55"/>
  <c r="Z66" i="55"/>
  <c r="X66" i="55"/>
  <c r="Z65" i="55"/>
  <c r="X65" i="55"/>
  <c r="Z64" i="55"/>
  <c r="X64" i="55"/>
  <c r="Z63" i="55"/>
  <c r="X63" i="55"/>
  <c r="Z62" i="55"/>
  <c r="X62" i="55"/>
  <c r="Z61" i="55"/>
  <c r="X61" i="55"/>
  <c r="Z60" i="55"/>
  <c r="X60" i="55"/>
  <c r="Z59" i="55"/>
  <c r="X59" i="55"/>
  <c r="Z58" i="55"/>
  <c r="X58" i="55"/>
  <c r="Z57" i="55"/>
  <c r="X57" i="55"/>
  <c r="Z56" i="55"/>
  <c r="X56" i="55"/>
  <c r="Z55" i="55"/>
  <c r="X55" i="55"/>
  <c r="Z54" i="55"/>
  <c r="X54" i="55"/>
  <c r="A44" i="55"/>
  <c r="R33" i="55"/>
  <c r="N33" i="55"/>
  <c r="M33" i="55"/>
  <c r="L33" i="55"/>
  <c r="K33" i="55"/>
  <c r="W32" i="55"/>
  <c r="L32" i="55"/>
  <c r="G32" i="55"/>
  <c r="N32" i="55" s="1"/>
  <c r="F32" i="55"/>
  <c r="M32" i="55" s="1"/>
  <c r="E32" i="55"/>
  <c r="I32" i="55" s="1"/>
  <c r="D32" i="55"/>
  <c r="K32" i="55" s="1"/>
  <c r="W31" i="55"/>
  <c r="R31" i="55"/>
  <c r="S31" i="55" s="1"/>
  <c r="O31" i="55"/>
  <c r="N31" i="55"/>
  <c r="M31" i="55"/>
  <c r="L31" i="55"/>
  <c r="K31" i="55"/>
  <c r="I31" i="55"/>
  <c r="W30" i="55"/>
  <c r="R30" i="55"/>
  <c r="S30" i="55" s="1"/>
  <c r="O30" i="55"/>
  <c r="N30" i="55"/>
  <c r="M30" i="55"/>
  <c r="L30" i="55"/>
  <c r="K30" i="55"/>
  <c r="I30" i="55"/>
  <c r="W29" i="55"/>
  <c r="R29" i="55"/>
  <c r="S29" i="55" s="1"/>
  <c r="O29" i="55"/>
  <c r="N29" i="55"/>
  <c r="M29" i="55"/>
  <c r="L29" i="55"/>
  <c r="K29" i="55"/>
  <c r="I29" i="55"/>
  <c r="W28" i="55"/>
  <c r="R28" i="55"/>
  <c r="S28" i="55" s="1"/>
  <c r="O28" i="55"/>
  <c r="N28" i="55"/>
  <c r="M28" i="55"/>
  <c r="L28" i="55"/>
  <c r="K28" i="55"/>
  <c r="I28" i="55"/>
  <c r="W27" i="55"/>
  <c r="R27" i="55"/>
  <c r="S27" i="55" s="1"/>
  <c r="O27" i="55"/>
  <c r="N27" i="55"/>
  <c r="M27" i="55"/>
  <c r="L27" i="55"/>
  <c r="K27" i="55"/>
  <c r="I27" i="55"/>
  <c r="W26" i="55"/>
  <c r="R26" i="55"/>
  <c r="S26" i="55" s="1"/>
  <c r="O26" i="55"/>
  <c r="N26" i="55"/>
  <c r="M26" i="55"/>
  <c r="L26" i="55"/>
  <c r="K26" i="55"/>
  <c r="I26" i="55"/>
  <c r="W25" i="55"/>
  <c r="R25" i="55"/>
  <c r="S25" i="55" s="1"/>
  <c r="O25" i="55"/>
  <c r="N25" i="55"/>
  <c r="M25" i="55"/>
  <c r="L25" i="55"/>
  <c r="K25" i="55"/>
  <c r="I25" i="55"/>
  <c r="W24" i="55"/>
  <c r="R24" i="55"/>
  <c r="S24" i="55" s="1"/>
  <c r="O24" i="55"/>
  <c r="N24" i="55"/>
  <c r="M24" i="55"/>
  <c r="L24" i="55"/>
  <c r="K24" i="55"/>
  <c r="I24" i="55"/>
  <c r="W23" i="55"/>
  <c r="R23" i="55"/>
  <c r="S23" i="55" s="1"/>
  <c r="O23" i="55"/>
  <c r="N23" i="55"/>
  <c r="M23" i="55"/>
  <c r="L23" i="55"/>
  <c r="K23" i="55"/>
  <c r="I23" i="55"/>
  <c r="W22" i="55"/>
  <c r="R22" i="55"/>
  <c r="S22" i="55" s="1"/>
  <c r="O22" i="55"/>
  <c r="N22" i="55"/>
  <c r="M22" i="55"/>
  <c r="L22" i="55"/>
  <c r="K22" i="55"/>
  <c r="I22" i="55"/>
  <c r="W21" i="55"/>
  <c r="R21" i="55"/>
  <c r="S21" i="55" s="1"/>
  <c r="O21" i="55"/>
  <c r="N21" i="55"/>
  <c r="M21" i="55"/>
  <c r="L21" i="55"/>
  <c r="K21" i="55"/>
  <c r="I21" i="55"/>
  <c r="W20" i="55"/>
  <c r="R20" i="55"/>
  <c r="S20" i="55" s="1"/>
  <c r="O20" i="55"/>
  <c r="N20" i="55"/>
  <c r="M20" i="55"/>
  <c r="L20" i="55"/>
  <c r="K20" i="55"/>
  <c r="I20" i="55"/>
  <c r="W19" i="55"/>
  <c r="R19" i="55"/>
  <c r="S19" i="55" s="1"/>
  <c r="O19" i="55"/>
  <c r="N19" i="55"/>
  <c r="M19" i="55"/>
  <c r="L19" i="55"/>
  <c r="K19" i="55"/>
  <c r="I19" i="55"/>
  <c r="W18" i="55"/>
  <c r="R18" i="55"/>
  <c r="S18" i="55" s="1"/>
  <c r="O18" i="55"/>
  <c r="N18" i="55"/>
  <c r="M18" i="55"/>
  <c r="L18" i="55"/>
  <c r="K18" i="55"/>
  <c r="I18" i="55"/>
  <c r="W17" i="55"/>
  <c r="R17" i="55"/>
  <c r="S17" i="55" s="1"/>
  <c r="O17" i="55"/>
  <c r="N17" i="55"/>
  <c r="M17" i="55"/>
  <c r="L17" i="55"/>
  <c r="K17" i="55"/>
  <c r="I17" i="55"/>
  <c r="W16" i="55"/>
  <c r="R16" i="55"/>
  <c r="S16" i="55" s="1"/>
  <c r="O16" i="55"/>
  <c r="N16" i="55"/>
  <c r="M16" i="55"/>
  <c r="L16" i="55"/>
  <c r="K16" i="55"/>
  <c r="I16" i="55"/>
  <c r="W15" i="55"/>
  <c r="R15" i="55"/>
  <c r="S15" i="55" s="1"/>
  <c r="O15" i="55"/>
  <c r="N15" i="55"/>
  <c r="M15" i="55"/>
  <c r="L15" i="55"/>
  <c r="K15" i="55"/>
  <c r="I15" i="55"/>
  <c r="W14" i="55"/>
  <c r="R14" i="55"/>
  <c r="S14" i="55" s="1"/>
  <c r="O14" i="55"/>
  <c r="N14" i="55"/>
  <c r="M14" i="55"/>
  <c r="L14" i="55"/>
  <c r="K14" i="55"/>
  <c r="I14" i="55"/>
  <c r="W13" i="55"/>
  <c r="R13" i="55"/>
  <c r="S13" i="55" s="1"/>
  <c r="O13" i="55"/>
  <c r="N13" i="55"/>
  <c r="M13" i="55"/>
  <c r="L13" i="55"/>
  <c r="K13" i="55"/>
  <c r="I13" i="55"/>
  <c r="W12" i="55"/>
  <c r="R12" i="55"/>
  <c r="S12" i="55" s="1"/>
  <c r="O12" i="55"/>
  <c r="N12" i="55"/>
  <c r="M12" i="55"/>
  <c r="L12" i="55"/>
  <c r="K12" i="55"/>
  <c r="I12" i="55"/>
  <c r="O11" i="55"/>
  <c r="N11" i="55"/>
  <c r="M11" i="55"/>
  <c r="L11" i="55"/>
  <c r="K11" i="55"/>
  <c r="P9" i="55"/>
  <c r="X5" i="55"/>
  <c r="W105" i="55" s="1"/>
  <c r="A176" i="62"/>
  <c r="AA175" i="62"/>
  <c r="Z175" i="62"/>
  <c r="Y175" i="62"/>
  <c r="X175" i="62"/>
  <c r="W175" i="62"/>
  <c r="AC165" i="62"/>
  <c r="W165" i="62"/>
  <c r="AA164" i="62"/>
  <c r="Z164" i="62"/>
  <c r="Y164" i="62"/>
  <c r="X164" i="62"/>
  <c r="W164" i="62"/>
  <c r="AC163" i="62"/>
  <c r="W163" i="62"/>
  <c r="AC162" i="62"/>
  <c r="W162" i="62"/>
  <c r="AC161" i="62"/>
  <c r="W161" i="62"/>
  <c r="AC160" i="62"/>
  <c r="W160" i="62"/>
  <c r="AC159" i="62"/>
  <c r="W159" i="62"/>
  <c r="AC158" i="62"/>
  <c r="W158" i="62"/>
  <c r="AC157" i="62"/>
  <c r="W157" i="62"/>
  <c r="AC156" i="62"/>
  <c r="W156" i="62"/>
  <c r="AC155" i="62"/>
  <c r="W155" i="62"/>
  <c r="AC154" i="62"/>
  <c r="W154" i="62"/>
  <c r="AC153" i="62"/>
  <c r="W153" i="62"/>
  <c r="AC152" i="62"/>
  <c r="W152" i="62"/>
  <c r="AC151" i="62"/>
  <c r="W151" i="62"/>
  <c r="AC150" i="62"/>
  <c r="W150" i="62"/>
  <c r="AC149" i="62"/>
  <c r="W149" i="62"/>
  <c r="AC148" i="62"/>
  <c r="W148" i="62"/>
  <c r="AC147" i="62"/>
  <c r="W147" i="62"/>
  <c r="AC146" i="62"/>
  <c r="W146" i="62"/>
  <c r="AC145" i="62"/>
  <c r="W145" i="62"/>
  <c r="AC144" i="62"/>
  <c r="W144" i="62"/>
  <c r="AB143" i="62"/>
  <c r="AA143" i="62"/>
  <c r="Z143" i="62"/>
  <c r="Y143" i="62"/>
  <c r="X143" i="62"/>
  <c r="W141" i="62"/>
  <c r="A132" i="62"/>
  <c r="A88" i="62"/>
  <c r="AA87" i="62"/>
  <c r="Z87" i="62"/>
  <c r="Y87" i="62"/>
  <c r="X87" i="62"/>
  <c r="W87" i="62"/>
  <c r="AA85" i="62"/>
  <c r="W85" i="62"/>
  <c r="AA84" i="62"/>
  <c r="W84" i="62"/>
  <c r="AA83" i="62"/>
  <c r="W83" i="62"/>
  <c r="AA82" i="62"/>
  <c r="W82" i="62"/>
  <c r="X74" i="62"/>
  <c r="Z73" i="62"/>
  <c r="X73" i="62"/>
  <c r="Z72" i="62"/>
  <c r="X72" i="62"/>
  <c r="Z71" i="62"/>
  <c r="X71" i="62"/>
  <c r="Z70" i="62"/>
  <c r="X70" i="62"/>
  <c r="Z69" i="62"/>
  <c r="X69" i="62"/>
  <c r="Z68" i="62"/>
  <c r="X68" i="62"/>
  <c r="X67" i="62"/>
  <c r="AA66" i="62"/>
  <c r="Z66" i="62"/>
  <c r="X66" i="62"/>
  <c r="Z65" i="62"/>
  <c r="X65" i="62"/>
  <c r="Z64" i="62"/>
  <c r="X64" i="62"/>
  <c r="Z63" i="62"/>
  <c r="X63" i="62"/>
  <c r="Z62" i="62"/>
  <c r="X62" i="62"/>
  <c r="Z61" i="62"/>
  <c r="X61" i="62"/>
  <c r="Z60" i="62"/>
  <c r="X60" i="62"/>
  <c r="Z59" i="62"/>
  <c r="X59" i="62"/>
  <c r="Z58" i="62"/>
  <c r="X58" i="62"/>
  <c r="Z57" i="62"/>
  <c r="X57" i="62"/>
  <c r="Z56" i="62"/>
  <c r="X56" i="62"/>
  <c r="Z55" i="62"/>
  <c r="X55" i="62"/>
  <c r="Z54" i="62"/>
  <c r="X54" i="62"/>
  <c r="A44" i="62"/>
  <c r="R33" i="62"/>
  <c r="O33" i="62"/>
  <c r="N33" i="62"/>
  <c r="M33" i="62"/>
  <c r="L33" i="62"/>
  <c r="K33" i="62"/>
  <c r="I33" i="62"/>
  <c r="W32" i="62"/>
  <c r="N32" i="62"/>
  <c r="F32" i="62"/>
  <c r="M32" i="62" s="1"/>
  <c r="E32" i="62"/>
  <c r="L32" i="62" s="1"/>
  <c r="D32" i="62"/>
  <c r="K32" i="62" s="1"/>
  <c r="W31" i="62"/>
  <c r="R31" i="62"/>
  <c r="S31" i="62" s="1"/>
  <c r="O31" i="62"/>
  <c r="N31" i="62"/>
  <c r="M31" i="62"/>
  <c r="L31" i="62"/>
  <c r="K31" i="62"/>
  <c r="I31" i="62"/>
  <c r="W30" i="62"/>
  <c r="R30" i="62"/>
  <c r="S30" i="62" s="1"/>
  <c r="O30" i="62"/>
  <c r="N30" i="62"/>
  <c r="M30" i="62"/>
  <c r="L30" i="62"/>
  <c r="K30" i="62"/>
  <c r="I30" i="62"/>
  <c r="W29" i="62"/>
  <c r="R29" i="62"/>
  <c r="S29" i="62" s="1"/>
  <c r="O29" i="62"/>
  <c r="N29" i="62"/>
  <c r="M29" i="62"/>
  <c r="L29" i="62"/>
  <c r="K29" i="62"/>
  <c r="I29" i="62"/>
  <c r="W28" i="62"/>
  <c r="R28" i="62"/>
  <c r="S28" i="62" s="1"/>
  <c r="O28" i="62"/>
  <c r="N28" i="62"/>
  <c r="M28" i="62"/>
  <c r="L28" i="62"/>
  <c r="K28" i="62"/>
  <c r="I28" i="62"/>
  <c r="W27" i="62"/>
  <c r="R27" i="62"/>
  <c r="S27" i="62" s="1"/>
  <c r="O27" i="62"/>
  <c r="N27" i="62"/>
  <c r="M27" i="62"/>
  <c r="L27" i="62"/>
  <c r="K27" i="62"/>
  <c r="I27" i="62"/>
  <c r="W26" i="62"/>
  <c r="R26" i="62"/>
  <c r="S26" i="62" s="1"/>
  <c r="O26" i="62"/>
  <c r="N26" i="62"/>
  <c r="M26" i="62"/>
  <c r="L26" i="62"/>
  <c r="K26" i="62"/>
  <c r="I26" i="62"/>
  <c r="W25" i="62"/>
  <c r="R25" i="62"/>
  <c r="S25" i="62" s="1"/>
  <c r="O25" i="62"/>
  <c r="N25" i="62"/>
  <c r="M25" i="62"/>
  <c r="L25" i="62"/>
  <c r="K25" i="62"/>
  <c r="I25" i="62"/>
  <c r="W24" i="62"/>
  <c r="R24" i="62"/>
  <c r="S24" i="62" s="1"/>
  <c r="O24" i="62"/>
  <c r="N24" i="62"/>
  <c r="M24" i="62"/>
  <c r="L24" i="62"/>
  <c r="K24" i="62"/>
  <c r="I24" i="62"/>
  <c r="W23" i="62"/>
  <c r="R23" i="62"/>
  <c r="S23" i="62" s="1"/>
  <c r="O23" i="62"/>
  <c r="N23" i="62"/>
  <c r="M23" i="62"/>
  <c r="L23" i="62"/>
  <c r="K23" i="62"/>
  <c r="I23" i="62"/>
  <c r="W22" i="62"/>
  <c r="R22" i="62"/>
  <c r="S22" i="62" s="1"/>
  <c r="O22" i="62"/>
  <c r="N22" i="62"/>
  <c r="M22" i="62"/>
  <c r="L22" i="62"/>
  <c r="K22" i="62"/>
  <c r="I22" i="62"/>
  <c r="W21" i="62"/>
  <c r="R21" i="62"/>
  <c r="S21" i="62" s="1"/>
  <c r="O21" i="62"/>
  <c r="N21" i="62"/>
  <c r="M21" i="62"/>
  <c r="L21" i="62"/>
  <c r="K21" i="62"/>
  <c r="I21" i="62"/>
  <c r="W20" i="62"/>
  <c r="R20" i="62"/>
  <c r="S20" i="62" s="1"/>
  <c r="O20" i="62"/>
  <c r="N20" i="62"/>
  <c r="M20" i="62"/>
  <c r="L20" i="62"/>
  <c r="K20" i="62"/>
  <c r="I20" i="62"/>
  <c r="W19" i="62"/>
  <c r="R19" i="62"/>
  <c r="S19" i="62" s="1"/>
  <c r="O19" i="62"/>
  <c r="N19" i="62"/>
  <c r="M19" i="62"/>
  <c r="L19" i="62"/>
  <c r="K19" i="62"/>
  <c r="I19" i="62"/>
  <c r="W18" i="62"/>
  <c r="R18" i="62"/>
  <c r="S18" i="62" s="1"/>
  <c r="O18" i="62"/>
  <c r="N18" i="62"/>
  <c r="M18" i="62"/>
  <c r="L18" i="62"/>
  <c r="K18" i="62"/>
  <c r="I18" i="62"/>
  <c r="W17" i="62"/>
  <c r="R17" i="62"/>
  <c r="S17" i="62" s="1"/>
  <c r="O17" i="62"/>
  <c r="N17" i="62"/>
  <c r="M17" i="62"/>
  <c r="L17" i="62"/>
  <c r="K17" i="62"/>
  <c r="I17" i="62"/>
  <c r="W16" i="62"/>
  <c r="R16" i="62"/>
  <c r="S16" i="62" s="1"/>
  <c r="O16" i="62"/>
  <c r="N16" i="62"/>
  <c r="M16" i="62"/>
  <c r="L16" i="62"/>
  <c r="K16" i="62"/>
  <c r="I16" i="62"/>
  <c r="W15" i="62"/>
  <c r="R15" i="62"/>
  <c r="S15" i="62" s="1"/>
  <c r="O15" i="62"/>
  <c r="N15" i="62"/>
  <c r="M15" i="62"/>
  <c r="L15" i="62"/>
  <c r="K15" i="62"/>
  <c r="I15" i="62"/>
  <c r="W14" i="62"/>
  <c r="R14" i="62"/>
  <c r="S14" i="62" s="1"/>
  <c r="O14" i="62"/>
  <c r="N14" i="62"/>
  <c r="M14" i="62"/>
  <c r="L14" i="62"/>
  <c r="K14" i="62"/>
  <c r="I14" i="62"/>
  <c r="W13" i="62"/>
  <c r="R13" i="62"/>
  <c r="S13" i="62" s="1"/>
  <c r="O13" i="62"/>
  <c r="N13" i="62"/>
  <c r="M13" i="62"/>
  <c r="L13" i="62"/>
  <c r="K13" i="62"/>
  <c r="I13" i="62"/>
  <c r="W12" i="62"/>
  <c r="S12" i="62"/>
  <c r="O12" i="62"/>
  <c r="N12" i="62"/>
  <c r="M12" i="62"/>
  <c r="L12" i="62"/>
  <c r="K12" i="62"/>
  <c r="I12" i="62"/>
  <c r="O11" i="62"/>
  <c r="N11" i="62"/>
  <c r="M11" i="62"/>
  <c r="L11" i="62"/>
  <c r="K11" i="62"/>
  <c r="P9" i="62"/>
  <c r="X5" i="62"/>
  <c r="W119" i="62" s="1"/>
  <c r="A176" i="54"/>
  <c r="AA175" i="54"/>
  <c r="Z175" i="54"/>
  <c r="Y175" i="54"/>
  <c r="X175" i="54"/>
  <c r="W175" i="54"/>
  <c r="G165" i="54"/>
  <c r="F165" i="54"/>
  <c r="E165" i="54"/>
  <c r="D165" i="54"/>
  <c r="H163" i="54"/>
  <c r="G163" i="54"/>
  <c r="F163" i="54"/>
  <c r="E163" i="54"/>
  <c r="D163" i="54"/>
  <c r="H162" i="54"/>
  <c r="G162" i="54"/>
  <c r="F162" i="54"/>
  <c r="E162" i="54"/>
  <c r="D162" i="54"/>
  <c r="H161" i="54"/>
  <c r="G161" i="54"/>
  <c r="F161" i="54"/>
  <c r="E161" i="54"/>
  <c r="D161" i="54"/>
  <c r="H160" i="54"/>
  <c r="G160" i="54"/>
  <c r="F160" i="54"/>
  <c r="E160" i="54"/>
  <c r="D160" i="54"/>
  <c r="H159" i="54"/>
  <c r="G159" i="54"/>
  <c r="F159" i="54"/>
  <c r="E159" i="54"/>
  <c r="D159" i="54"/>
  <c r="H158" i="54"/>
  <c r="G158" i="54"/>
  <c r="F158" i="54"/>
  <c r="E158" i="54"/>
  <c r="D158" i="54"/>
  <c r="H157" i="54"/>
  <c r="G157" i="54"/>
  <c r="F157" i="54"/>
  <c r="E157" i="54"/>
  <c r="D157" i="54"/>
  <c r="H156" i="54"/>
  <c r="G156" i="54"/>
  <c r="F156" i="54"/>
  <c r="E156" i="54"/>
  <c r="D156" i="54"/>
  <c r="H155" i="54"/>
  <c r="G155" i="54"/>
  <c r="F155" i="54"/>
  <c r="E155" i="54"/>
  <c r="D155" i="54"/>
  <c r="H154" i="54"/>
  <c r="G154" i="54"/>
  <c r="F154" i="54"/>
  <c r="E154" i="54"/>
  <c r="D154" i="54"/>
  <c r="H153" i="54"/>
  <c r="G153" i="54"/>
  <c r="F153" i="54"/>
  <c r="E153" i="54"/>
  <c r="D153" i="54"/>
  <c r="H152" i="54"/>
  <c r="G152" i="54"/>
  <c r="F152" i="54"/>
  <c r="E152" i="54"/>
  <c r="D152" i="54"/>
  <c r="H151" i="54"/>
  <c r="G151" i="54"/>
  <c r="F151" i="54"/>
  <c r="E151" i="54"/>
  <c r="D151" i="54"/>
  <c r="H150" i="54"/>
  <c r="G150" i="54"/>
  <c r="F150" i="54"/>
  <c r="E150" i="54"/>
  <c r="D150" i="54"/>
  <c r="H149" i="54"/>
  <c r="G149" i="54"/>
  <c r="F149" i="54"/>
  <c r="E149" i="54"/>
  <c r="D149" i="54"/>
  <c r="H148" i="54"/>
  <c r="G148" i="54"/>
  <c r="F148" i="54"/>
  <c r="E148" i="54"/>
  <c r="D148" i="54"/>
  <c r="H147" i="54"/>
  <c r="G147" i="54"/>
  <c r="F147" i="54"/>
  <c r="E147" i="54"/>
  <c r="D147" i="54"/>
  <c r="H146" i="54"/>
  <c r="G146" i="54"/>
  <c r="F146" i="54"/>
  <c r="E146" i="54"/>
  <c r="D146" i="54"/>
  <c r="H145" i="54"/>
  <c r="G145" i="54"/>
  <c r="F145" i="54"/>
  <c r="E145" i="54"/>
  <c r="D145" i="54"/>
  <c r="H144" i="54"/>
  <c r="G144" i="54"/>
  <c r="F144" i="54"/>
  <c r="E144" i="54"/>
  <c r="D144" i="54"/>
  <c r="A132" i="54"/>
  <c r="A88" i="54"/>
  <c r="AA87" i="54"/>
  <c r="Z87" i="54"/>
  <c r="Y87" i="54"/>
  <c r="X87" i="54"/>
  <c r="W87" i="54"/>
  <c r="AA85" i="54"/>
  <c r="W85" i="54"/>
  <c r="AA84" i="54"/>
  <c r="W84" i="54"/>
  <c r="AA83" i="54"/>
  <c r="W83" i="54"/>
  <c r="AA82" i="54"/>
  <c r="W82" i="54"/>
  <c r="X74" i="54"/>
  <c r="AA73" i="54"/>
  <c r="Z73" i="54"/>
  <c r="X73" i="54"/>
  <c r="Z72" i="54"/>
  <c r="X72" i="54"/>
  <c r="Z71" i="54"/>
  <c r="X71" i="54"/>
  <c r="Z70" i="54"/>
  <c r="X70" i="54"/>
  <c r="Z69" i="54"/>
  <c r="X69" i="54"/>
  <c r="Z68" i="54"/>
  <c r="X68" i="54"/>
  <c r="X67" i="54"/>
  <c r="AA66" i="54"/>
  <c r="Z66" i="54"/>
  <c r="X66" i="54"/>
  <c r="Z65" i="54"/>
  <c r="X65" i="54"/>
  <c r="Z64" i="54"/>
  <c r="X64" i="54"/>
  <c r="Z63" i="54"/>
  <c r="X63" i="54"/>
  <c r="Z62" i="54"/>
  <c r="X62" i="54"/>
  <c r="Z61" i="54"/>
  <c r="X61" i="54"/>
  <c r="Z60" i="54"/>
  <c r="X60" i="54"/>
  <c r="Z59" i="54"/>
  <c r="X59" i="54"/>
  <c r="Z58" i="54"/>
  <c r="X58" i="54"/>
  <c r="Z57" i="54"/>
  <c r="X57" i="54"/>
  <c r="Z56" i="54"/>
  <c r="X56" i="54"/>
  <c r="Z55" i="54"/>
  <c r="X55" i="54"/>
  <c r="Z54" i="54"/>
  <c r="X54" i="54"/>
  <c r="A44" i="54"/>
  <c r="R33" i="54"/>
  <c r="N33" i="54"/>
  <c r="M33" i="54"/>
  <c r="L33" i="54"/>
  <c r="K33" i="54"/>
  <c r="I33" i="54"/>
  <c r="W32" i="54"/>
  <c r="N32" i="54"/>
  <c r="M32" i="54"/>
  <c r="K32" i="54"/>
  <c r="F32" i="54"/>
  <c r="E32" i="54"/>
  <c r="I32" i="54" s="1"/>
  <c r="D32" i="54"/>
  <c r="W31" i="54"/>
  <c r="R31" i="54"/>
  <c r="S31" i="54" s="1"/>
  <c r="O31" i="54"/>
  <c r="N31" i="54"/>
  <c r="M31" i="54"/>
  <c r="L31" i="54"/>
  <c r="K31" i="54"/>
  <c r="I31" i="54"/>
  <c r="W30" i="54"/>
  <c r="R30" i="54"/>
  <c r="S30" i="54" s="1"/>
  <c r="O30" i="54"/>
  <c r="N30" i="54"/>
  <c r="M30" i="54"/>
  <c r="L30" i="54"/>
  <c r="K30" i="54"/>
  <c r="I30" i="54"/>
  <c r="W29" i="54"/>
  <c r="R29" i="54"/>
  <c r="S29" i="54" s="1"/>
  <c r="O29" i="54"/>
  <c r="N29" i="54"/>
  <c r="M29" i="54"/>
  <c r="L29" i="54"/>
  <c r="K29" i="54"/>
  <c r="I29" i="54"/>
  <c r="W28" i="54"/>
  <c r="R28" i="54"/>
  <c r="S28" i="54" s="1"/>
  <c r="O28" i="54"/>
  <c r="N28" i="54"/>
  <c r="M28" i="54"/>
  <c r="L28" i="54"/>
  <c r="K28" i="54"/>
  <c r="I28" i="54"/>
  <c r="W27" i="54"/>
  <c r="R27" i="54"/>
  <c r="S27" i="54" s="1"/>
  <c r="O27" i="54"/>
  <c r="N27" i="54"/>
  <c r="M27" i="54"/>
  <c r="L27" i="54"/>
  <c r="K27" i="54"/>
  <c r="I27" i="54"/>
  <c r="W26" i="54"/>
  <c r="R26" i="54"/>
  <c r="S26" i="54" s="1"/>
  <c r="O26" i="54"/>
  <c r="N26" i="54"/>
  <c r="M26" i="54"/>
  <c r="L26" i="54"/>
  <c r="K26" i="54"/>
  <c r="I26" i="54"/>
  <c r="W25" i="54"/>
  <c r="R25" i="54"/>
  <c r="S25" i="54" s="1"/>
  <c r="O25" i="54"/>
  <c r="N25" i="54"/>
  <c r="M25" i="54"/>
  <c r="L25" i="54"/>
  <c r="K25" i="54"/>
  <c r="I25" i="54"/>
  <c r="W24" i="54"/>
  <c r="R24" i="54"/>
  <c r="S24" i="54" s="1"/>
  <c r="O24" i="54"/>
  <c r="N24" i="54"/>
  <c r="M24" i="54"/>
  <c r="L24" i="54"/>
  <c r="K24" i="54"/>
  <c r="I24" i="54"/>
  <c r="W23" i="54"/>
  <c r="R23" i="54"/>
  <c r="S23" i="54" s="1"/>
  <c r="O23" i="54"/>
  <c r="N23" i="54"/>
  <c r="M23" i="54"/>
  <c r="L23" i="54"/>
  <c r="K23" i="54"/>
  <c r="I23" i="54"/>
  <c r="W22" i="54"/>
  <c r="R22" i="54"/>
  <c r="S22" i="54" s="1"/>
  <c r="O22" i="54"/>
  <c r="N22" i="54"/>
  <c r="M22" i="54"/>
  <c r="L22" i="54"/>
  <c r="K22" i="54"/>
  <c r="I22" i="54"/>
  <c r="W21" i="54"/>
  <c r="R21" i="54"/>
  <c r="S21" i="54" s="1"/>
  <c r="O21" i="54"/>
  <c r="N21" i="54"/>
  <c r="M21" i="54"/>
  <c r="L21" i="54"/>
  <c r="K21" i="54"/>
  <c r="I21" i="54"/>
  <c r="W20" i="54"/>
  <c r="R20" i="54"/>
  <c r="S20" i="54" s="1"/>
  <c r="O20" i="54"/>
  <c r="N20" i="54"/>
  <c r="M20" i="54"/>
  <c r="L20" i="54"/>
  <c r="K20" i="54"/>
  <c r="I20" i="54"/>
  <c r="W19" i="54"/>
  <c r="R19" i="54"/>
  <c r="S19" i="54" s="1"/>
  <c r="O19" i="54"/>
  <c r="N19" i="54"/>
  <c r="M19" i="54"/>
  <c r="L19" i="54"/>
  <c r="K19" i="54"/>
  <c r="I19" i="54"/>
  <c r="W18" i="54"/>
  <c r="R18" i="54"/>
  <c r="S18" i="54" s="1"/>
  <c r="O18" i="54"/>
  <c r="N18" i="54"/>
  <c r="M18" i="54"/>
  <c r="L18" i="54"/>
  <c r="K18" i="54"/>
  <c r="I18" i="54"/>
  <c r="W17" i="54"/>
  <c r="R17" i="54"/>
  <c r="S17" i="54" s="1"/>
  <c r="O17" i="54"/>
  <c r="N17" i="54"/>
  <c r="M17" i="54"/>
  <c r="L17" i="54"/>
  <c r="K17" i="54"/>
  <c r="W16" i="54"/>
  <c r="R16" i="54"/>
  <c r="S16" i="54" s="1"/>
  <c r="O16" i="54"/>
  <c r="N16" i="54"/>
  <c r="M16" i="54"/>
  <c r="L16" i="54"/>
  <c r="K16" i="54"/>
  <c r="I16" i="54"/>
  <c r="W15" i="54"/>
  <c r="R15" i="54"/>
  <c r="S15" i="54" s="1"/>
  <c r="O15" i="54"/>
  <c r="N15" i="54"/>
  <c r="M15" i="54"/>
  <c r="L15" i="54"/>
  <c r="K15" i="54"/>
  <c r="I15" i="54"/>
  <c r="W14" i="54"/>
  <c r="R14" i="54"/>
  <c r="S14" i="54" s="1"/>
  <c r="O14" i="54"/>
  <c r="N14" i="54"/>
  <c r="M14" i="54"/>
  <c r="L14" i="54"/>
  <c r="K14" i="54"/>
  <c r="I14" i="54"/>
  <c r="W13" i="54"/>
  <c r="R13" i="54"/>
  <c r="S13" i="54" s="1"/>
  <c r="O13" i="54"/>
  <c r="N13" i="54"/>
  <c r="M13" i="54"/>
  <c r="L13" i="54"/>
  <c r="K13" i="54"/>
  <c r="I13" i="54"/>
  <c r="W12" i="54"/>
  <c r="R12" i="54"/>
  <c r="S12" i="54" s="1"/>
  <c r="O12" i="54"/>
  <c r="N12" i="54"/>
  <c r="M12" i="54"/>
  <c r="L12" i="54"/>
  <c r="K12" i="54"/>
  <c r="I12" i="54"/>
  <c r="O11" i="54"/>
  <c r="N11" i="54"/>
  <c r="M11" i="54"/>
  <c r="L11" i="54"/>
  <c r="K11" i="54"/>
  <c r="P9" i="54"/>
  <c r="X5" i="54"/>
  <c r="W119" i="54" s="1"/>
  <c r="A76" i="65"/>
  <c r="A41" i="65"/>
  <c r="S29" i="65"/>
  <c r="S28" i="65"/>
  <c r="S27" i="65"/>
  <c r="S26" i="65"/>
  <c r="S25" i="65"/>
  <c r="S24" i="65"/>
  <c r="S23" i="65"/>
  <c r="S22" i="65"/>
  <c r="S21" i="65"/>
  <c r="S20" i="65"/>
  <c r="S19" i="65"/>
  <c r="S18" i="65"/>
  <c r="S17" i="65"/>
  <c r="S16" i="65"/>
  <c r="S15" i="65"/>
  <c r="S14" i="65"/>
  <c r="S13" i="65"/>
  <c r="S12" i="65"/>
  <c r="S11" i="65"/>
  <c r="S10" i="65"/>
  <c r="R6" i="65"/>
  <c r="S6" i="65" s="1"/>
  <c r="A132" i="34"/>
  <c r="A88" i="34"/>
  <c r="AA87" i="34"/>
  <c r="Z87" i="34"/>
  <c r="Y87" i="34"/>
  <c r="X87" i="34"/>
  <c r="W87" i="34"/>
  <c r="AA85" i="34"/>
  <c r="W85" i="34"/>
  <c r="AA84" i="34"/>
  <c r="W84" i="34"/>
  <c r="AA83" i="34"/>
  <c r="W83" i="34"/>
  <c r="AA82" i="34"/>
  <c r="X74" i="34"/>
  <c r="Z73" i="34"/>
  <c r="X73" i="34"/>
  <c r="Z72" i="34"/>
  <c r="X72" i="34"/>
  <c r="Z71" i="34"/>
  <c r="X71" i="34"/>
  <c r="Z70" i="34"/>
  <c r="X70" i="34"/>
  <c r="Z69" i="34"/>
  <c r="X69" i="34"/>
  <c r="Z68" i="34"/>
  <c r="X68" i="34"/>
  <c r="X67" i="34"/>
  <c r="AA66" i="34"/>
  <c r="Z66" i="34"/>
  <c r="X66" i="34"/>
  <c r="Z65" i="34"/>
  <c r="X65" i="34"/>
  <c r="Z64" i="34"/>
  <c r="X64" i="34"/>
  <c r="Z63" i="34"/>
  <c r="X63" i="34"/>
  <c r="Z62" i="34"/>
  <c r="X62" i="34"/>
  <c r="Z61" i="34"/>
  <c r="X61" i="34"/>
  <c r="Z60" i="34"/>
  <c r="X60" i="34"/>
  <c r="Z59" i="34"/>
  <c r="X59" i="34"/>
  <c r="Z58" i="34"/>
  <c r="X58" i="34"/>
  <c r="Z57" i="34"/>
  <c r="X57" i="34"/>
  <c r="Z56" i="34"/>
  <c r="X56" i="34"/>
  <c r="Z55" i="34"/>
  <c r="X55" i="34"/>
  <c r="Z54" i="34"/>
  <c r="X54" i="34"/>
  <c r="A44" i="34"/>
  <c r="R33" i="34"/>
  <c r="N33" i="34"/>
  <c r="M33" i="34"/>
  <c r="L33" i="34"/>
  <c r="K33" i="34"/>
  <c r="I33" i="34"/>
  <c r="W32" i="34"/>
  <c r="F32" i="34"/>
  <c r="E32" i="34"/>
  <c r="D32" i="34"/>
  <c r="K32" i="34" s="1"/>
  <c r="W31" i="34"/>
  <c r="R31" i="34"/>
  <c r="S31" i="34" s="1"/>
  <c r="O31" i="34"/>
  <c r="N31" i="34"/>
  <c r="M31" i="34"/>
  <c r="L31" i="34"/>
  <c r="K31" i="34"/>
  <c r="I31" i="34"/>
  <c r="W30" i="34"/>
  <c r="R30" i="34"/>
  <c r="S30" i="34" s="1"/>
  <c r="O30" i="34"/>
  <c r="N30" i="34"/>
  <c r="M30" i="34"/>
  <c r="L30" i="34"/>
  <c r="K30" i="34"/>
  <c r="I30" i="34"/>
  <c r="W29" i="34"/>
  <c r="R29" i="34"/>
  <c r="S29" i="34" s="1"/>
  <c r="O29" i="34"/>
  <c r="N29" i="34"/>
  <c r="M29" i="34"/>
  <c r="L29" i="34"/>
  <c r="K29" i="34"/>
  <c r="I29" i="34"/>
  <c r="W28" i="34"/>
  <c r="R28" i="34"/>
  <c r="S28" i="34" s="1"/>
  <c r="O28" i="34"/>
  <c r="N28" i="34"/>
  <c r="M28" i="34"/>
  <c r="L28" i="34"/>
  <c r="K28" i="34"/>
  <c r="I28" i="34"/>
  <c r="W27" i="34"/>
  <c r="R27" i="34"/>
  <c r="S27" i="34" s="1"/>
  <c r="O27" i="34"/>
  <c r="N27" i="34"/>
  <c r="M27" i="34"/>
  <c r="L27" i="34"/>
  <c r="K27" i="34"/>
  <c r="I27" i="34"/>
  <c r="W26" i="34"/>
  <c r="R26" i="34"/>
  <c r="S26" i="34" s="1"/>
  <c r="O26" i="34"/>
  <c r="N26" i="34"/>
  <c r="M26" i="34"/>
  <c r="L26" i="34"/>
  <c r="K26" i="34"/>
  <c r="I26" i="34"/>
  <c r="W25" i="34"/>
  <c r="R25" i="34"/>
  <c r="S25" i="34" s="1"/>
  <c r="O25" i="34"/>
  <c r="Y25" i="34" s="1"/>
  <c r="N25" i="34"/>
  <c r="M25" i="34"/>
  <c r="L25" i="34"/>
  <c r="K25" i="34"/>
  <c r="I25" i="34"/>
  <c r="W24" i="34"/>
  <c r="R24" i="34"/>
  <c r="S24" i="34" s="1"/>
  <c r="O24" i="34"/>
  <c r="N24" i="34"/>
  <c r="M24" i="34"/>
  <c r="L24" i="34"/>
  <c r="K24" i="34"/>
  <c r="I24" i="34"/>
  <c r="W23" i="34"/>
  <c r="R23" i="34"/>
  <c r="S23" i="34" s="1"/>
  <c r="O23" i="34"/>
  <c r="N23" i="34"/>
  <c r="M23" i="34"/>
  <c r="L23" i="34"/>
  <c r="K23" i="34"/>
  <c r="I23" i="34"/>
  <c r="W22" i="34"/>
  <c r="R22" i="34"/>
  <c r="S22" i="34" s="1"/>
  <c r="O22" i="34"/>
  <c r="N22" i="34"/>
  <c r="M22" i="34"/>
  <c r="L22" i="34"/>
  <c r="K22" i="34"/>
  <c r="I22" i="34"/>
  <c r="W21" i="34"/>
  <c r="R21" i="34"/>
  <c r="S21" i="34" s="1"/>
  <c r="O21" i="34"/>
  <c r="N21" i="34"/>
  <c r="M21" i="34"/>
  <c r="L21" i="34"/>
  <c r="K21" i="34"/>
  <c r="I21" i="34"/>
  <c r="W20" i="34"/>
  <c r="R20" i="34"/>
  <c r="S20" i="34" s="1"/>
  <c r="O20" i="34"/>
  <c r="N20" i="34"/>
  <c r="M20" i="34"/>
  <c r="L20" i="34"/>
  <c r="K20" i="34"/>
  <c r="I20" i="34"/>
  <c r="W19" i="34"/>
  <c r="R19" i="34"/>
  <c r="S19" i="34" s="1"/>
  <c r="O19" i="34"/>
  <c r="N19" i="34"/>
  <c r="M19" i="34"/>
  <c r="L19" i="34"/>
  <c r="K19" i="34"/>
  <c r="I19" i="34"/>
  <c r="W18" i="34"/>
  <c r="R18" i="34"/>
  <c r="S18" i="34" s="1"/>
  <c r="O18" i="34"/>
  <c r="N18" i="34"/>
  <c r="M18" i="34"/>
  <c r="L18" i="34"/>
  <c r="K18" i="34"/>
  <c r="I18" i="34"/>
  <c r="W17" i="34"/>
  <c r="R17" i="34"/>
  <c r="S17" i="34" s="1"/>
  <c r="O17" i="34"/>
  <c r="N17" i="34"/>
  <c r="M17" i="34"/>
  <c r="L17" i="34"/>
  <c r="K17" i="34"/>
  <c r="I17" i="34"/>
  <c r="W16" i="34"/>
  <c r="R16" i="34"/>
  <c r="S16" i="34" s="1"/>
  <c r="O16" i="34"/>
  <c r="N16" i="34"/>
  <c r="M16" i="34"/>
  <c r="L16" i="34"/>
  <c r="K16" i="34"/>
  <c r="I16" i="34"/>
  <c r="W15" i="34"/>
  <c r="R15" i="34"/>
  <c r="S15" i="34" s="1"/>
  <c r="O15" i="34"/>
  <c r="N15" i="34"/>
  <c r="M15" i="34"/>
  <c r="L15" i="34"/>
  <c r="K15" i="34"/>
  <c r="I15" i="34"/>
  <c r="W14" i="34"/>
  <c r="R14" i="34"/>
  <c r="S14" i="34" s="1"/>
  <c r="O14" i="34"/>
  <c r="N14" i="34"/>
  <c r="M14" i="34"/>
  <c r="L14" i="34"/>
  <c r="K14" i="34"/>
  <c r="I14" i="34"/>
  <c r="W13" i="34"/>
  <c r="R13" i="34"/>
  <c r="S13" i="34" s="1"/>
  <c r="O13" i="34"/>
  <c r="N13" i="34"/>
  <c r="M13" i="34"/>
  <c r="L13" i="34"/>
  <c r="K13" i="34"/>
  <c r="I13" i="34"/>
  <c r="W12" i="34"/>
  <c r="R12" i="34"/>
  <c r="S12" i="34" s="1"/>
  <c r="O12" i="34"/>
  <c r="N12" i="34"/>
  <c r="M12" i="34"/>
  <c r="L12" i="34"/>
  <c r="K12" i="34"/>
  <c r="I12" i="34"/>
  <c r="Y11" i="34"/>
  <c r="O11" i="34"/>
  <c r="P9" i="34" s="1"/>
  <c r="N11" i="34"/>
  <c r="M11" i="34"/>
  <c r="L11" i="34"/>
  <c r="K11" i="34"/>
  <c r="X5" i="34"/>
  <c r="X117" i="34" s="1"/>
  <c r="A44" i="22"/>
  <c r="T31" i="22"/>
  <c r="T30" i="22"/>
  <c r="T29" i="22"/>
  <c r="T28" i="22"/>
  <c r="T27" i="22"/>
  <c r="T26" i="22"/>
  <c r="T25" i="22"/>
  <c r="T24" i="22"/>
  <c r="T23" i="22"/>
  <c r="T22" i="22"/>
  <c r="T21" i="22"/>
  <c r="T20" i="22"/>
  <c r="T19" i="22"/>
  <c r="T18" i="22"/>
  <c r="T17" i="22"/>
  <c r="T16" i="22"/>
  <c r="T15" i="22"/>
  <c r="T14" i="22"/>
  <c r="T13" i="22"/>
  <c r="T12" i="22"/>
  <c r="U6" i="22"/>
  <c r="V31" i="22" s="1"/>
  <c r="A42" i="64"/>
  <c r="E31" i="64"/>
  <c r="AA73" i="59" s="1"/>
  <c r="E30" i="64"/>
  <c r="E29" i="64"/>
  <c r="E28" i="64"/>
  <c r="E27" i="64"/>
  <c r="E26" i="64"/>
  <c r="AA68" i="54" s="1"/>
  <c r="E25" i="64"/>
  <c r="E24" i="64"/>
  <c r="AA66" i="59" s="1"/>
  <c r="E23" i="64"/>
  <c r="E22" i="64"/>
  <c r="E21" i="64"/>
  <c r="AA63" i="54" s="1"/>
  <c r="E20" i="64"/>
  <c r="E19" i="64"/>
  <c r="AA61" i="57" s="1"/>
  <c r="E18" i="64"/>
  <c r="E17" i="64"/>
  <c r="AA59" i="55" s="1"/>
  <c r="E16" i="64"/>
  <c r="E15" i="64"/>
  <c r="AA57" i="62" s="1"/>
  <c r="E14" i="64"/>
  <c r="E13" i="64"/>
  <c r="AA55" i="54" s="1"/>
  <c r="E12" i="64"/>
  <c r="AA54" i="54" s="1"/>
  <c r="S7" i="64"/>
  <c r="T31" i="64" s="1"/>
  <c r="A44" i="52"/>
  <c r="A129" i="50"/>
  <c r="A90" i="50"/>
  <c r="A88" i="25" s="1"/>
  <c r="F18" i="50"/>
  <c r="F21" i="50" s="1"/>
  <c r="F23" i="50" s="1"/>
  <c r="F24" i="50" s="1"/>
  <c r="F25" i="50" s="1"/>
  <c r="F26" i="50" s="1"/>
  <c r="F27" i="50" s="1"/>
  <c r="T18" i="58" l="1"/>
  <c r="I32" i="59"/>
  <c r="E231" i="58"/>
  <c r="Y187" i="58"/>
  <c r="AF187" i="58" s="1"/>
  <c r="X219" i="58"/>
  <c r="X187" i="58"/>
  <c r="AE187" i="58" s="1"/>
  <c r="D231" i="58"/>
  <c r="W219" i="58"/>
  <c r="AB187" i="58"/>
  <c r="AI187" i="58" s="1"/>
  <c r="H231" i="58"/>
  <c r="AA219" i="58"/>
  <c r="AA143" i="58"/>
  <c r="AH143" i="58" s="1"/>
  <c r="G187" i="58"/>
  <c r="X143" i="58"/>
  <c r="AE143" i="58" s="1"/>
  <c r="AB143" i="58"/>
  <c r="AI143" i="58" s="1"/>
  <c r="Y219" i="58"/>
  <c r="F231" i="58"/>
  <c r="E164" i="57"/>
  <c r="L32" i="57"/>
  <c r="F164" i="57"/>
  <c r="Y175" i="57"/>
  <c r="M32" i="56"/>
  <c r="G164" i="57"/>
  <c r="AD147" i="62"/>
  <c r="AD151" i="62"/>
  <c r="AD153" i="62"/>
  <c r="AD157" i="62"/>
  <c r="AD161" i="62"/>
  <c r="AD144" i="62"/>
  <c r="AD146" i="62"/>
  <c r="AD148" i="62"/>
  <c r="AD150" i="62"/>
  <c r="AD152" i="62"/>
  <c r="AD154" i="62"/>
  <c r="AD156" i="62"/>
  <c r="AD158" i="62"/>
  <c r="AD160" i="62"/>
  <c r="AD162" i="62"/>
  <c r="AD164" i="62"/>
  <c r="AD145" i="62"/>
  <c r="AD149" i="62"/>
  <c r="AD155" i="62"/>
  <c r="AD159" i="62"/>
  <c r="AD163" i="62"/>
  <c r="AD165" i="62"/>
  <c r="E164" i="54"/>
  <c r="F164" i="54"/>
  <c r="L32" i="54"/>
  <c r="AA59" i="56"/>
  <c r="AA59" i="57"/>
  <c r="Z74" i="59"/>
  <c r="AA59" i="34"/>
  <c r="AA59" i="54"/>
  <c r="AA59" i="62"/>
  <c r="E32" i="64"/>
  <c r="C32" i="64" s="1"/>
  <c r="AA54" i="34"/>
  <c r="AA73" i="34"/>
  <c r="AA54" i="62"/>
  <c r="AA73" i="62"/>
  <c r="AA73" i="55"/>
  <c r="AA66" i="56"/>
  <c r="AA66" i="57"/>
  <c r="AA73" i="58"/>
  <c r="AA73" i="60"/>
  <c r="T17" i="55"/>
  <c r="T21" i="55"/>
  <c r="T25" i="55"/>
  <c r="T18" i="59"/>
  <c r="T19" i="59"/>
  <c r="T20" i="59"/>
  <c r="T29" i="57"/>
  <c r="T30" i="57"/>
  <c r="T31" i="57"/>
  <c r="T14" i="58"/>
  <c r="T13" i="55"/>
  <c r="T15" i="55"/>
  <c r="X101" i="55" s="1"/>
  <c r="T19" i="55"/>
  <c r="T23" i="55"/>
  <c r="T27" i="55"/>
  <c r="T15" i="56"/>
  <c r="X101" i="56" s="1"/>
  <c r="T19" i="56"/>
  <c r="T25" i="56"/>
  <c r="T24" i="59"/>
  <c r="T13" i="54"/>
  <c r="T15" i="54"/>
  <c r="X101" i="54" s="1"/>
  <c r="T29" i="54"/>
  <c r="T30" i="62"/>
  <c r="P13" i="55"/>
  <c r="T28" i="55"/>
  <c r="T12" i="56"/>
  <c r="T16" i="56"/>
  <c r="T20" i="56"/>
  <c r="P24" i="56"/>
  <c r="T31" i="56"/>
  <c r="T15" i="58"/>
  <c r="X101" i="58" s="1"/>
  <c r="T22" i="59"/>
  <c r="T23" i="59"/>
  <c r="P12" i="54"/>
  <c r="T28" i="54"/>
  <c r="T31" i="54"/>
  <c r="T30" i="55"/>
  <c r="P26" i="59"/>
  <c r="P27" i="59"/>
  <c r="P28" i="59"/>
  <c r="P29" i="59"/>
  <c r="T29" i="59"/>
  <c r="P18" i="54"/>
  <c r="P20" i="54"/>
  <c r="P22" i="54"/>
  <c r="P24" i="54"/>
  <c r="P26" i="54"/>
  <c r="P28" i="54"/>
  <c r="P15" i="55"/>
  <c r="P17" i="55"/>
  <c r="P19" i="55"/>
  <c r="P21" i="55"/>
  <c r="P23" i="55"/>
  <c r="P27" i="55"/>
  <c r="P15" i="56"/>
  <c r="P19" i="56"/>
  <c r="P23" i="56"/>
  <c r="P12" i="59"/>
  <c r="T12" i="59"/>
  <c r="T28" i="56"/>
  <c r="P28" i="56"/>
  <c r="P19" i="58"/>
  <c r="T19" i="58"/>
  <c r="P14" i="54"/>
  <c r="P16" i="54"/>
  <c r="T18" i="54"/>
  <c r="T20" i="54"/>
  <c r="T22" i="54"/>
  <c r="T24" i="54"/>
  <c r="P30" i="54"/>
  <c r="P29" i="55"/>
  <c r="P14" i="56"/>
  <c r="P18" i="56"/>
  <c r="P22" i="56"/>
  <c r="T22" i="56"/>
  <c r="P13" i="59"/>
  <c r="T13" i="59"/>
  <c r="T24" i="56"/>
  <c r="P27" i="56"/>
  <c r="P30" i="56"/>
  <c r="T21" i="58"/>
  <c r="P21" i="58"/>
  <c r="P23" i="58"/>
  <c r="P26" i="58"/>
  <c r="P27" i="58"/>
  <c r="P28" i="58"/>
  <c r="P31" i="58"/>
  <c r="P14" i="59"/>
  <c r="P16" i="59"/>
  <c r="P17" i="59"/>
  <c r="T26" i="59"/>
  <c r="T27" i="59"/>
  <c r="T28" i="59"/>
  <c r="P30" i="59"/>
  <c r="P31" i="59"/>
  <c r="T12" i="54"/>
  <c r="T14" i="54"/>
  <c r="T16" i="54"/>
  <c r="P17" i="54"/>
  <c r="P19" i="54"/>
  <c r="P21" i="54"/>
  <c r="P23" i="54"/>
  <c r="P27" i="54"/>
  <c r="P29" i="54"/>
  <c r="T30" i="54"/>
  <c r="P12" i="55"/>
  <c r="P14" i="55"/>
  <c r="P16" i="55"/>
  <c r="P18" i="55"/>
  <c r="P20" i="55"/>
  <c r="P22" i="55"/>
  <c r="P24" i="55"/>
  <c r="P26" i="55"/>
  <c r="P28" i="55"/>
  <c r="T29" i="55"/>
  <c r="P31" i="55"/>
  <c r="P13" i="56"/>
  <c r="T14" i="56"/>
  <c r="P17" i="56"/>
  <c r="T18" i="56"/>
  <c r="P21" i="56"/>
  <c r="T23" i="56"/>
  <c r="P26" i="56"/>
  <c r="P29" i="56"/>
  <c r="T12" i="57"/>
  <c r="P12" i="57"/>
  <c r="P13" i="57"/>
  <c r="P14" i="57"/>
  <c r="P15" i="57"/>
  <c r="T16" i="57"/>
  <c r="P16" i="57"/>
  <c r="P17" i="57"/>
  <c r="P18" i="57"/>
  <c r="P19" i="57"/>
  <c r="T20" i="57"/>
  <c r="P20" i="57"/>
  <c r="P21" i="57"/>
  <c r="P22" i="57"/>
  <c r="P23" i="57"/>
  <c r="P24" i="57"/>
  <c r="P26" i="57"/>
  <c r="P27" i="57"/>
  <c r="P28" i="57"/>
  <c r="P29" i="57"/>
  <c r="P30" i="57"/>
  <c r="P31" i="57"/>
  <c r="P12" i="58"/>
  <c r="P13" i="58"/>
  <c r="P14" i="58"/>
  <c r="T22" i="58"/>
  <c r="T23" i="58"/>
  <c r="T26" i="58"/>
  <c r="T27" i="58"/>
  <c r="T29" i="58"/>
  <c r="T30" i="58"/>
  <c r="T31" i="58"/>
  <c r="T14" i="59"/>
  <c r="T15" i="59"/>
  <c r="T16" i="59"/>
  <c r="P18" i="59"/>
  <c r="P19" i="59"/>
  <c r="P20" i="59"/>
  <c r="P21" i="59"/>
  <c r="T30" i="59"/>
  <c r="T31" i="59"/>
  <c r="P20" i="58"/>
  <c r="P22" i="58"/>
  <c r="P24" i="58"/>
  <c r="P29" i="58"/>
  <c r="P30" i="58"/>
  <c r="P15" i="59"/>
  <c r="P13" i="54"/>
  <c r="P15" i="54"/>
  <c r="T17" i="54"/>
  <c r="T19" i="54"/>
  <c r="T21" i="54"/>
  <c r="T23" i="54"/>
  <c r="T25" i="54"/>
  <c r="P31" i="54"/>
  <c r="T14" i="62"/>
  <c r="T22" i="62"/>
  <c r="T12" i="55"/>
  <c r="T14" i="55"/>
  <c r="T16" i="55"/>
  <c r="T18" i="55"/>
  <c r="T20" i="55"/>
  <c r="T22" i="55"/>
  <c r="T24" i="55"/>
  <c r="T26" i="55"/>
  <c r="P30" i="55"/>
  <c r="T31" i="55"/>
  <c r="P12" i="56"/>
  <c r="T13" i="56"/>
  <c r="P16" i="56"/>
  <c r="T17" i="56"/>
  <c r="P20" i="56"/>
  <c r="T21" i="56"/>
  <c r="P31" i="56"/>
  <c r="T23" i="57"/>
  <c r="T27" i="57"/>
  <c r="T28" i="57"/>
  <c r="P15" i="58"/>
  <c r="T16" i="58"/>
  <c r="P16" i="58"/>
  <c r="P17" i="58"/>
  <c r="P18" i="58"/>
  <c r="T17" i="59"/>
  <c r="P22" i="59"/>
  <c r="P23" i="59"/>
  <c r="P24" i="59"/>
  <c r="T32" i="59"/>
  <c r="T16" i="34"/>
  <c r="T30" i="34"/>
  <c r="L32" i="34"/>
  <c r="T21" i="34"/>
  <c r="W107" i="56"/>
  <c r="R7" i="64"/>
  <c r="W116" i="60"/>
  <c r="F29" i="50"/>
  <c r="F32" i="50" s="1"/>
  <c r="F33" i="50" s="1"/>
  <c r="F34" i="50" s="1"/>
  <c r="F35" i="50" s="1"/>
  <c r="F36" i="50" s="1"/>
  <c r="F55" i="50" s="1"/>
  <c r="F56" i="50" s="1"/>
  <c r="F57" i="50" s="1"/>
  <c r="F58" i="50" s="1"/>
  <c r="F59" i="50" s="1"/>
  <c r="F28" i="50"/>
  <c r="T26" i="64"/>
  <c r="V22" i="22"/>
  <c r="T14" i="64"/>
  <c r="T20" i="64"/>
  <c r="T30" i="64"/>
  <c r="W5" i="56"/>
  <c r="X88" i="56" s="1"/>
  <c r="T12" i="64"/>
  <c r="T18" i="64"/>
  <c r="T22" i="64"/>
  <c r="T28" i="64"/>
  <c r="V30" i="22"/>
  <c r="W110" i="54"/>
  <c r="X98" i="57"/>
  <c r="W107" i="58"/>
  <c r="W106" i="54"/>
  <c r="W98" i="54"/>
  <c r="W114" i="54"/>
  <c r="W109" i="57"/>
  <c r="W115" i="58"/>
  <c r="W104" i="60"/>
  <c r="W99" i="58"/>
  <c r="V14" i="22"/>
  <c r="W102" i="54"/>
  <c r="W118" i="54"/>
  <c r="W109" i="55"/>
  <c r="W112" i="60"/>
  <c r="Y5" i="60"/>
  <c r="W97" i="60" s="1"/>
  <c r="W98" i="60"/>
  <c r="W100" i="60"/>
  <c r="W108" i="60"/>
  <c r="W102" i="60"/>
  <c r="W110" i="60"/>
  <c r="W106" i="60"/>
  <c r="W5" i="60"/>
  <c r="Y88" i="60" s="1"/>
  <c r="T32" i="60"/>
  <c r="T25" i="60"/>
  <c r="Z74" i="60"/>
  <c r="T24" i="58"/>
  <c r="T13" i="58"/>
  <c r="T12" i="58"/>
  <c r="T20" i="58"/>
  <c r="T28" i="58"/>
  <c r="T17" i="58"/>
  <c r="T25" i="58"/>
  <c r="Z74" i="58"/>
  <c r="T13" i="57"/>
  <c r="T17" i="57"/>
  <c r="T21" i="57"/>
  <c r="T26" i="57"/>
  <c r="T15" i="57"/>
  <c r="T19" i="57"/>
  <c r="T24" i="57"/>
  <c r="T14" i="57"/>
  <c r="T18" i="57"/>
  <c r="T22" i="57"/>
  <c r="T32" i="57"/>
  <c r="Z74" i="57"/>
  <c r="T26" i="56"/>
  <c r="T30" i="56"/>
  <c r="T27" i="56"/>
  <c r="T29" i="56"/>
  <c r="Z74" i="56"/>
  <c r="Z74" i="55"/>
  <c r="W102" i="62"/>
  <c r="W118" i="62"/>
  <c r="T12" i="62"/>
  <c r="T20" i="62"/>
  <c r="T18" i="62"/>
  <c r="P19" i="62"/>
  <c r="X107" i="62"/>
  <c r="W110" i="62"/>
  <c r="X104" i="62"/>
  <c r="T19" i="62"/>
  <c r="T29" i="62"/>
  <c r="I32" i="62"/>
  <c r="X115" i="62"/>
  <c r="P31" i="62"/>
  <c r="P13" i="62"/>
  <c r="P16" i="62"/>
  <c r="P18" i="62"/>
  <c r="P26" i="62"/>
  <c r="W5" i="62"/>
  <c r="Z88" i="62" s="1"/>
  <c r="T13" i="62"/>
  <c r="P15" i="62"/>
  <c r="T21" i="62"/>
  <c r="P23" i="62"/>
  <c r="P27" i="62"/>
  <c r="T28" i="62"/>
  <c r="P30" i="62"/>
  <c r="X99" i="62"/>
  <c r="AC164" i="62"/>
  <c r="P21" i="62"/>
  <c r="P24" i="62"/>
  <c r="P28" i="62"/>
  <c r="P12" i="62"/>
  <c r="P14" i="62"/>
  <c r="P17" i="62"/>
  <c r="P20" i="62"/>
  <c r="P22" i="62"/>
  <c r="P29" i="62"/>
  <c r="X112" i="62"/>
  <c r="T25" i="62"/>
  <c r="T26" i="62"/>
  <c r="T27" i="62"/>
  <c r="T31" i="62"/>
  <c r="T15" i="62"/>
  <c r="X101" i="62" s="1"/>
  <c r="T16" i="62"/>
  <c r="T17" i="62"/>
  <c r="T23" i="62"/>
  <c r="T24" i="62"/>
  <c r="Z74" i="62"/>
  <c r="Z74" i="54"/>
  <c r="T27" i="54"/>
  <c r="T26" i="54"/>
  <c r="H164" i="54"/>
  <c r="P16" i="34"/>
  <c r="Y18" i="34"/>
  <c r="P18" i="34"/>
  <c r="Y15" i="34"/>
  <c r="P15" i="34"/>
  <c r="Y29" i="34"/>
  <c r="P29" i="34"/>
  <c r="M32" i="34"/>
  <c r="Y13" i="34"/>
  <c r="P13" i="34"/>
  <c r="P22" i="34"/>
  <c r="Y22" i="34"/>
  <c r="Y24" i="34"/>
  <c r="P24" i="34"/>
  <c r="T31" i="34"/>
  <c r="N32" i="34"/>
  <c r="D164" i="54"/>
  <c r="Y12" i="34"/>
  <c r="P12" i="34"/>
  <c r="Y16" i="34"/>
  <c r="Y19" i="34"/>
  <c r="P19" i="34"/>
  <c r="Y27" i="34"/>
  <c r="P27" i="34"/>
  <c r="Y14" i="34"/>
  <c r="P14" i="34"/>
  <c r="Y17" i="34"/>
  <c r="P17" i="34"/>
  <c r="Y26" i="34"/>
  <c r="P26" i="34"/>
  <c r="Y31" i="34"/>
  <c r="P31" i="34"/>
  <c r="G164" i="54"/>
  <c r="Y20" i="34"/>
  <c r="P20" i="34"/>
  <c r="Y21" i="34"/>
  <c r="P21" i="34"/>
  <c r="Y23" i="34"/>
  <c r="P23" i="34"/>
  <c r="Y28" i="34"/>
  <c r="P28" i="34"/>
  <c r="Y30" i="34"/>
  <c r="P30" i="34"/>
  <c r="X112" i="59"/>
  <c r="V12" i="22"/>
  <c r="V20" i="22"/>
  <c r="V28" i="22"/>
  <c r="X99" i="54"/>
  <c r="X103" i="54"/>
  <c r="X107" i="54"/>
  <c r="X111" i="54"/>
  <c r="X115" i="54"/>
  <c r="X119" i="54"/>
  <c r="W100" i="62"/>
  <c r="X102" i="62"/>
  <c r="X105" i="62"/>
  <c r="W108" i="62"/>
  <c r="X110" i="62"/>
  <c r="X113" i="62"/>
  <c r="W116" i="62"/>
  <c r="X118" i="62"/>
  <c r="W113" i="55"/>
  <c r="W111" i="56"/>
  <c r="W103" i="57"/>
  <c r="W114" i="57"/>
  <c r="X109" i="58"/>
  <c r="X117" i="58"/>
  <c r="Y5" i="59"/>
  <c r="W97" i="59" s="1"/>
  <c r="W98" i="59"/>
  <c r="W102" i="59"/>
  <c r="W106" i="59"/>
  <c r="W110" i="59"/>
  <c r="W114" i="59"/>
  <c r="W118" i="59"/>
  <c r="X100" i="60"/>
  <c r="X104" i="60"/>
  <c r="X108" i="60"/>
  <c r="X112" i="60"/>
  <c r="X116" i="60"/>
  <c r="X100" i="59"/>
  <c r="X104" i="59"/>
  <c r="X108" i="59"/>
  <c r="X116" i="59"/>
  <c r="T16" i="64"/>
  <c r="T24" i="64"/>
  <c r="T6" i="22"/>
  <c r="V18" i="22"/>
  <c r="V26" i="22"/>
  <c r="W100" i="54"/>
  <c r="W104" i="54"/>
  <c r="W108" i="54"/>
  <c r="W112" i="54"/>
  <c r="W116" i="54"/>
  <c r="W98" i="62"/>
  <c r="X100" i="62"/>
  <c r="X103" i="62"/>
  <c r="W106" i="62"/>
  <c r="X108" i="62"/>
  <c r="X111" i="62"/>
  <c r="W114" i="62"/>
  <c r="X116" i="62"/>
  <c r="X119" i="62"/>
  <c r="W101" i="55"/>
  <c r="W117" i="55"/>
  <c r="W99" i="56"/>
  <c r="W115" i="56"/>
  <c r="W104" i="57"/>
  <c r="X114" i="57"/>
  <c r="W103" i="58"/>
  <c r="W111" i="58"/>
  <c r="W119" i="58"/>
  <c r="X98" i="59"/>
  <c r="X102" i="59"/>
  <c r="X106" i="59"/>
  <c r="X110" i="59"/>
  <c r="X114" i="59"/>
  <c r="X118" i="59"/>
  <c r="W114" i="60"/>
  <c r="W118" i="60"/>
  <c r="V16" i="22"/>
  <c r="V24" i="22"/>
  <c r="Y5" i="54"/>
  <c r="L85" i="54" s="1"/>
  <c r="X105" i="54"/>
  <c r="X109" i="54"/>
  <c r="X113" i="54"/>
  <c r="X117" i="54"/>
  <c r="Y5" i="62"/>
  <c r="X98" i="62"/>
  <c r="W104" i="62"/>
  <c r="X106" i="62"/>
  <c r="X109" i="62"/>
  <c r="W112" i="62"/>
  <c r="X114" i="62"/>
  <c r="X117" i="62"/>
  <c r="W103" i="56"/>
  <c r="W98" i="57"/>
  <c r="X108" i="57"/>
  <c r="W119" i="57"/>
  <c r="Y5" i="58"/>
  <c r="L85" i="58" s="1"/>
  <c r="X105" i="58"/>
  <c r="X113" i="58"/>
  <c r="W100" i="59"/>
  <c r="W104" i="59"/>
  <c r="W108" i="59"/>
  <c r="W112" i="59"/>
  <c r="W116" i="59"/>
  <c r="X98" i="60"/>
  <c r="X102" i="60"/>
  <c r="X106" i="60"/>
  <c r="X110" i="60"/>
  <c r="X114" i="60"/>
  <c r="X118" i="60"/>
  <c r="W103" i="34"/>
  <c r="W108" i="34"/>
  <c r="X113" i="34"/>
  <c r="W119" i="34"/>
  <c r="W101" i="34"/>
  <c r="W106" i="34"/>
  <c r="X111" i="34"/>
  <c r="X119" i="34"/>
  <c r="W118" i="55"/>
  <c r="W116" i="55"/>
  <c r="W114" i="55"/>
  <c r="W112" i="55"/>
  <c r="W110" i="55"/>
  <c r="W108" i="55"/>
  <c r="W106" i="55"/>
  <c r="W104" i="55"/>
  <c r="W102" i="55"/>
  <c r="W100" i="55"/>
  <c r="W98" i="55"/>
  <c r="W5" i="55"/>
  <c r="X119" i="55"/>
  <c r="X117" i="55"/>
  <c r="X115" i="55"/>
  <c r="X113" i="55"/>
  <c r="X111" i="55"/>
  <c r="X109" i="55"/>
  <c r="X107" i="55"/>
  <c r="X105" i="55"/>
  <c r="X103" i="55"/>
  <c r="X99" i="55"/>
  <c r="W118" i="56"/>
  <c r="W116" i="56"/>
  <c r="W114" i="56"/>
  <c r="W112" i="56"/>
  <c r="W110" i="56"/>
  <c r="W108" i="56"/>
  <c r="W106" i="56"/>
  <c r="W104" i="56"/>
  <c r="W102" i="56"/>
  <c r="W100" i="56"/>
  <c r="W98" i="56"/>
  <c r="X119" i="56"/>
  <c r="X117" i="56"/>
  <c r="X115" i="56"/>
  <c r="X113" i="56"/>
  <c r="X111" i="56"/>
  <c r="X109" i="56"/>
  <c r="X107" i="56"/>
  <c r="X105" i="56"/>
  <c r="X103" i="56"/>
  <c r="X99" i="56"/>
  <c r="Y5" i="56"/>
  <c r="X100" i="56"/>
  <c r="X108" i="56"/>
  <c r="X116" i="56"/>
  <c r="T7" i="64"/>
  <c r="T13" i="64"/>
  <c r="T15" i="64"/>
  <c r="T17" i="64"/>
  <c r="T19" i="64"/>
  <c r="T21" i="64"/>
  <c r="T23" i="64"/>
  <c r="T25" i="64"/>
  <c r="T27" i="64"/>
  <c r="T29" i="64"/>
  <c r="V6" i="22"/>
  <c r="V13" i="22"/>
  <c r="V15" i="22"/>
  <c r="V17" i="22"/>
  <c r="V19" i="22"/>
  <c r="V21" i="22"/>
  <c r="V23" i="22"/>
  <c r="V25" i="22"/>
  <c r="V27" i="22"/>
  <c r="V29" i="22"/>
  <c r="W99" i="34"/>
  <c r="W104" i="34"/>
  <c r="W107" i="34"/>
  <c r="X109" i="34"/>
  <c r="W112" i="34"/>
  <c r="W115" i="34"/>
  <c r="T29" i="65"/>
  <c r="T28" i="65"/>
  <c r="T27" i="65"/>
  <c r="T26" i="65"/>
  <c r="T25" i="65"/>
  <c r="T24" i="65"/>
  <c r="T23" i="65"/>
  <c r="T22" i="65"/>
  <c r="T21" i="65"/>
  <c r="Q6" i="65"/>
  <c r="T10" i="65"/>
  <c r="T11" i="65"/>
  <c r="T12" i="65"/>
  <c r="T13" i="65"/>
  <c r="T14" i="65"/>
  <c r="T15" i="65"/>
  <c r="T16" i="65"/>
  <c r="T17" i="65"/>
  <c r="T18" i="65"/>
  <c r="T19" i="65"/>
  <c r="T20" i="65"/>
  <c r="Y5" i="55"/>
  <c r="W99" i="55"/>
  <c r="W103" i="55"/>
  <c r="W107" i="55"/>
  <c r="W111" i="55"/>
  <c r="W115" i="55"/>
  <c r="W119" i="55"/>
  <c r="W101" i="56"/>
  <c r="W105" i="56"/>
  <c r="W109" i="56"/>
  <c r="W113" i="56"/>
  <c r="W117" i="56"/>
  <c r="W5" i="57"/>
  <c r="X100" i="57"/>
  <c r="W106" i="57"/>
  <c r="W111" i="57"/>
  <c r="X118" i="34"/>
  <c r="X116" i="34"/>
  <c r="X114" i="34"/>
  <c r="X112" i="34"/>
  <c r="X110" i="34"/>
  <c r="X108" i="34"/>
  <c r="X106" i="34"/>
  <c r="X104" i="34"/>
  <c r="X102" i="34"/>
  <c r="X100" i="34"/>
  <c r="X98" i="34"/>
  <c r="Y5" i="34"/>
  <c r="L85" i="34" s="1"/>
  <c r="W100" i="34"/>
  <c r="X105" i="34"/>
  <c r="W111" i="34"/>
  <c r="W116" i="34"/>
  <c r="W98" i="34"/>
  <c r="X103" i="34"/>
  <c r="W109" i="34"/>
  <c r="W114" i="34"/>
  <c r="W117" i="34"/>
  <c r="X98" i="55"/>
  <c r="X102" i="55"/>
  <c r="X106" i="55"/>
  <c r="X110" i="55"/>
  <c r="X114" i="55"/>
  <c r="X118" i="55"/>
  <c r="X104" i="56"/>
  <c r="X112" i="56"/>
  <c r="W5" i="34"/>
  <c r="X99" i="34"/>
  <c r="W102" i="34"/>
  <c r="W105" i="34"/>
  <c r="X107" i="34"/>
  <c r="W110" i="34"/>
  <c r="W113" i="34"/>
  <c r="X115" i="34"/>
  <c r="W118" i="34"/>
  <c r="X100" i="55"/>
  <c r="X104" i="55"/>
  <c r="X108" i="55"/>
  <c r="X112" i="55"/>
  <c r="X116" i="55"/>
  <c r="X98" i="56"/>
  <c r="X102" i="56"/>
  <c r="X106" i="56"/>
  <c r="X110" i="56"/>
  <c r="X114" i="56"/>
  <c r="X118" i="56"/>
  <c r="X119" i="57"/>
  <c r="X117" i="57"/>
  <c r="X115" i="57"/>
  <c r="X113" i="57"/>
  <c r="X111" i="57"/>
  <c r="X109" i="57"/>
  <c r="X107" i="57"/>
  <c r="X105" i="57"/>
  <c r="X103" i="57"/>
  <c r="X101" i="57"/>
  <c r="X99" i="57"/>
  <c r="X118" i="57"/>
  <c r="W116" i="57"/>
  <c r="W113" i="57"/>
  <c r="X110" i="57"/>
  <c r="W108" i="57"/>
  <c r="W105" i="57"/>
  <c r="X102" i="57"/>
  <c r="W100" i="57"/>
  <c r="W118" i="57"/>
  <c r="W115" i="57"/>
  <c r="X112" i="57"/>
  <c r="W110" i="57"/>
  <c r="W107" i="57"/>
  <c r="X104" i="57"/>
  <c r="W102" i="57"/>
  <c r="W99" i="57"/>
  <c r="Y5" i="57"/>
  <c r="W101" i="57"/>
  <c r="X106" i="57"/>
  <c r="W112" i="57"/>
  <c r="W117" i="57"/>
  <c r="W5" i="54"/>
  <c r="X98" i="54"/>
  <c r="X100" i="54"/>
  <c r="X102" i="54"/>
  <c r="X104" i="54"/>
  <c r="X106" i="54"/>
  <c r="X108" i="54"/>
  <c r="X110" i="54"/>
  <c r="X112" i="54"/>
  <c r="X114" i="54"/>
  <c r="X116" i="54"/>
  <c r="X118" i="54"/>
  <c r="W99" i="62"/>
  <c r="W101" i="62"/>
  <c r="W103" i="62"/>
  <c r="W105" i="62"/>
  <c r="W107" i="62"/>
  <c r="W109" i="62"/>
  <c r="W111" i="62"/>
  <c r="W113" i="62"/>
  <c r="W115" i="62"/>
  <c r="W117" i="62"/>
  <c r="W5" i="58"/>
  <c r="X99" i="58"/>
  <c r="X103" i="58"/>
  <c r="X107" i="58"/>
  <c r="X111" i="58"/>
  <c r="X115" i="58"/>
  <c r="W99" i="54"/>
  <c r="W101" i="54"/>
  <c r="W103" i="54"/>
  <c r="W105" i="54"/>
  <c r="W107" i="54"/>
  <c r="W109" i="54"/>
  <c r="W111" i="54"/>
  <c r="W113" i="54"/>
  <c r="W115" i="54"/>
  <c r="W117" i="54"/>
  <c r="X118" i="58"/>
  <c r="X116" i="58"/>
  <c r="X114" i="58"/>
  <c r="X112" i="58"/>
  <c r="X110" i="58"/>
  <c r="X108" i="58"/>
  <c r="X106" i="58"/>
  <c r="X104" i="58"/>
  <c r="X102" i="58"/>
  <c r="X100" i="58"/>
  <c r="X98" i="58"/>
  <c r="W118" i="58"/>
  <c r="W116" i="58"/>
  <c r="W114" i="58"/>
  <c r="W112" i="58"/>
  <c r="W110" i="58"/>
  <c r="W108" i="58"/>
  <c r="W106" i="58"/>
  <c r="W104" i="58"/>
  <c r="W102" i="58"/>
  <c r="W100" i="58"/>
  <c r="W98" i="58"/>
  <c r="W101" i="58"/>
  <c r="W105" i="58"/>
  <c r="W109" i="58"/>
  <c r="W113" i="58"/>
  <c r="W117" i="58"/>
  <c r="W5" i="59"/>
  <c r="W99" i="59"/>
  <c r="W101" i="59"/>
  <c r="W103" i="59"/>
  <c r="W105" i="59"/>
  <c r="W107" i="59"/>
  <c r="W109" i="59"/>
  <c r="W111" i="59"/>
  <c r="W113" i="59"/>
  <c r="W115" i="59"/>
  <c r="W117" i="59"/>
  <c r="W119" i="59"/>
  <c r="W99" i="60"/>
  <c r="W101" i="60"/>
  <c r="W103" i="60"/>
  <c r="W105" i="60"/>
  <c r="W107" i="60"/>
  <c r="W109" i="60"/>
  <c r="W111" i="60"/>
  <c r="W113" i="60"/>
  <c r="W115" i="60"/>
  <c r="W117" i="60"/>
  <c r="W119" i="60"/>
  <c r="X99" i="59"/>
  <c r="X101" i="59"/>
  <c r="X103" i="59"/>
  <c r="X105" i="59"/>
  <c r="X107" i="59"/>
  <c r="X109" i="59"/>
  <c r="X111" i="59"/>
  <c r="X113" i="59"/>
  <c r="X115" i="59"/>
  <c r="X117" i="59"/>
  <c r="X99" i="60"/>
  <c r="X101" i="60"/>
  <c r="X103" i="60"/>
  <c r="X105" i="60"/>
  <c r="X107" i="60"/>
  <c r="X109" i="60"/>
  <c r="X111" i="60"/>
  <c r="X113" i="60"/>
  <c r="X115" i="60"/>
  <c r="X117" i="60"/>
  <c r="T13" i="34"/>
  <c r="T29" i="34"/>
  <c r="T12" i="34"/>
  <c r="T18" i="34"/>
  <c r="T19" i="34"/>
  <c r="T24" i="34"/>
  <c r="T28" i="34"/>
  <c r="T25" i="34"/>
  <c r="T14" i="34"/>
  <c r="T17" i="34"/>
  <c r="T22" i="34"/>
  <c r="T26" i="34"/>
  <c r="T15" i="34"/>
  <c r="X101" i="34" s="1"/>
  <c r="T20" i="34"/>
  <c r="T23" i="34"/>
  <c r="T27" i="34"/>
  <c r="I32" i="34"/>
  <c r="Z74" i="34"/>
  <c r="AA63" i="55"/>
  <c r="AA54" i="60"/>
  <c r="AA56" i="60"/>
  <c r="AA56" i="55"/>
  <c r="AA60" i="60"/>
  <c r="AA60" i="55"/>
  <c r="AA60" i="58"/>
  <c r="AA60" i="56"/>
  <c r="AA62" i="57"/>
  <c r="AA62" i="60"/>
  <c r="AA64" i="60"/>
  <c r="AA64" i="55"/>
  <c r="AA68" i="57"/>
  <c r="AA72" i="58"/>
  <c r="AA72" i="57"/>
  <c r="AA72" i="60"/>
  <c r="AA68" i="62"/>
  <c r="AA59" i="60"/>
  <c r="AA59" i="58"/>
  <c r="AA59" i="59"/>
  <c r="AA63" i="34"/>
  <c r="AA63" i="59"/>
  <c r="AA63" i="58"/>
  <c r="AA63" i="56"/>
  <c r="AA71" i="59"/>
  <c r="AA71" i="60"/>
  <c r="AA71" i="34"/>
  <c r="AA71" i="62"/>
  <c r="AA72" i="62"/>
  <c r="AA56" i="56"/>
  <c r="AA71" i="57"/>
  <c r="AA68" i="60"/>
  <c r="AA58" i="62"/>
  <c r="AA70" i="60"/>
  <c r="AA70" i="58"/>
  <c r="AA70" i="56"/>
  <c r="AA62" i="62"/>
  <c r="AA64" i="56"/>
  <c r="AA56" i="58"/>
  <c r="AA70" i="55"/>
  <c r="AA58" i="57"/>
  <c r="AA64" i="58"/>
  <c r="AA58" i="60"/>
  <c r="AA55" i="34"/>
  <c r="AA55" i="59"/>
  <c r="AA55" i="58"/>
  <c r="AA55" i="56"/>
  <c r="AA57" i="59"/>
  <c r="AA57" i="34"/>
  <c r="AA57" i="60"/>
  <c r="AA57" i="57"/>
  <c r="AA61" i="59"/>
  <c r="AA61" i="60"/>
  <c r="AA61" i="62"/>
  <c r="AA61" i="34"/>
  <c r="AA65" i="59"/>
  <c r="AA65" i="62"/>
  <c r="AA65" i="57"/>
  <c r="AA65" i="60"/>
  <c r="AA69" i="34"/>
  <c r="AA69" i="59"/>
  <c r="AA69" i="58"/>
  <c r="AA69" i="56"/>
  <c r="AA69" i="55"/>
  <c r="AA65" i="34"/>
  <c r="AA69" i="54"/>
  <c r="AA55" i="55"/>
  <c r="AA56" i="34"/>
  <c r="AA62" i="54"/>
  <c r="AA62" i="59"/>
  <c r="AA68" i="59"/>
  <c r="AA58" i="34"/>
  <c r="AA62" i="34"/>
  <c r="AA68" i="34"/>
  <c r="AA72" i="34"/>
  <c r="AA56" i="54"/>
  <c r="AA60" i="54"/>
  <c r="AA64" i="54"/>
  <c r="AA70" i="54"/>
  <c r="AA55" i="62"/>
  <c r="AA63" i="62"/>
  <c r="AA69" i="62"/>
  <c r="AA57" i="55"/>
  <c r="AA61" i="55"/>
  <c r="AA65" i="55"/>
  <c r="AA71" i="55"/>
  <c r="AA57" i="56"/>
  <c r="AA61" i="56"/>
  <c r="AA65" i="56"/>
  <c r="AA71" i="56"/>
  <c r="AA55" i="57"/>
  <c r="AA63" i="57"/>
  <c r="AA69" i="57"/>
  <c r="AA57" i="58"/>
  <c r="AA61" i="58"/>
  <c r="AA65" i="58"/>
  <c r="AA71" i="58"/>
  <c r="AA56" i="59"/>
  <c r="AA60" i="59"/>
  <c r="AA64" i="59"/>
  <c r="AA70" i="59"/>
  <c r="AA55" i="60"/>
  <c r="AA63" i="60"/>
  <c r="AA69" i="60"/>
  <c r="AA60" i="34"/>
  <c r="AA64" i="34"/>
  <c r="AA70" i="34"/>
  <c r="AA58" i="54"/>
  <c r="AA72" i="54"/>
  <c r="AA54" i="59"/>
  <c r="AA58" i="59"/>
  <c r="AA72" i="59"/>
  <c r="AA57" i="54"/>
  <c r="AA61" i="54"/>
  <c r="AA65" i="54"/>
  <c r="AA71" i="54"/>
  <c r="AA56" i="62"/>
  <c r="AA60" i="62"/>
  <c r="AA64" i="62"/>
  <c r="AA70" i="62"/>
  <c r="AA54" i="55"/>
  <c r="AA58" i="55"/>
  <c r="AA62" i="55"/>
  <c r="AA72" i="55"/>
  <c r="AA58" i="56"/>
  <c r="AA62" i="56"/>
  <c r="AA68" i="56"/>
  <c r="AA72" i="56"/>
  <c r="AA56" i="57"/>
  <c r="AA60" i="57"/>
  <c r="AA64" i="57"/>
  <c r="AA70" i="57"/>
  <c r="AA54" i="58"/>
  <c r="AA58" i="58"/>
  <c r="AA62" i="58"/>
  <c r="AA68" i="58"/>
  <c r="W97" i="54" l="1"/>
  <c r="AB231" i="58"/>
  <c r="AI231" i="58" s="1"/>
  <c r="AA263" i="58"/>
  <c r="Y263" i="58"/>
  <c r="Z231" i="58"/>
  <c r="AG231" i="58" s="1"/>
  <c r="Z219" i="58"/>
  <c r="AA187" i="58"/>
  <c r="AH187" i="58" s="1"/>
  <c r="G231" i="58"/>
  <c r="X231" i="58"/>
  <c r="AE231" i="58" s="1"/>
  <c r="W263" i="58"/>
  <c r="X263" i="58"/>
  <c r="Y231" i="58"/>
  <c r="AF231" i="58" s="1"/>
  <c r="R32" i="62"/>
  <c r="S32" i="62" s="1"/>
  <c r="T32" i="62" s="1"/>
  <c r="R32" i="55"/>
  <c r="S32" i="55" s="1"/>
  <c r="T32" i="55" s="1"/>
  <c r="R32" i="34"/>
  <c r="S32" i="34" s="1"/>
  <c r="T32" i="34" s="1"/>
  <c r="R32" i="56"/>
  <c r="S32" i="56" s="1"/>
  <c r="T32" i="56" s="1"/>
  <c r="R32" i="54"/>
  <c r="S32" i="54" s="1"/>
  <c r="T32" i="54" s="1"/>
  <c r="AA88" i="56"/>
  <c r="X176" i="62"/>
  <c r="AA176" i="62"/>
  <c r="Y88" i="56"/>
  <c r="W88" i="56"/>
  <c r="Y176" i="62"/>
  <c r="Z88" i="56"/>
  <c r="AA88" i="62"/>
  <c r="W53" i="56"/>
  <c r="Y53" i="56" s="1"/>
  <c r="Y88" i="62"/>
  <c r="Z176" i="62"/>
  <c r="L85" i="60"/>
  <c r="F60" i="50"/>
  <c r="F62" i="50" s="1"/>
  <c r="F63" i="50" s="1"/>
  <c r="F64" i="50" s="1"/>
  <c r="F65" i="50" s="1"/>
  <c r="F66" i="50" s="1"/>
  <c r="F67" i="50" s="1"/>
  <c r="F68" i="50" s="1"/>
  <c r="F69" i="50" s="1"/>
  <c r="F70" i="50" s="1"/>
  <c r="F71" i="50" s="1"/>
  <c r="F72" i="50" s="1"/>
  <c r="F73" i="50" s="1"/>
  <c r="F74" i="50" s="1"/>
  <c r="F75" i="50" s="1"/>
  <c r="F76" i="50" s="1"/>
  <c r="F77" i="50" s="1"/>
  <c r="F99" i="50" s="1"/>
  <c r="F100" i="50" s="1"/>
  <c r="F101" i="50" s="1"/>
  <c r="F102" i="50" s="1"/>
  <c r="F103" i="50" s="1"/>
  <c r="F104" i="50" s="1"/>
  <c r="F105" i="50" s="1"/>
  <c r="F106" i="50" s="1"/>
  <c r="F107" i="50" s="1"/>
  <c r="F108" i="50" s="1"/>
  <c r="F109" i="50" s="1"/>
  <c r="F110" i="50" s="1"/>
  <c r="F111" i="50" s="1"/>
  <c r="F112" i="50" s="1"/>
  <c r="F113" i="50" s="1"/>
  <c r="F114" i="50" s="1"/>
  <c r="F115" i="50" s="1"/>
  <c r="F116" i="50" s="1"/>
  <c r="F118" i="50" s="1"/>
  <c r="W53" i="60"/>
  <c r="Y53" i="60" s="1"/>
  <c r="L85" i="59"/>
  <c r="W97" i="58"/>
  <c r="X88" i="60"/>
  <c r="W88" i="60"/>
  <c r="Z88" i="60"/>
  <c r="AA88" i="60"/>
  <c r="W53" i="62"/>
  <c r="Y53" i="62" s="1"/>
  <c r="X88" i="62"/>
  <c r="W88" i="62"/>
  <c r="W176" i="62"/>
  <c r="W97" i="62"/>
  <c r="L85" i="62"/>
  <c r="W97" i="57"/>
  <c r="L85" i="57"/>
  <c r="W97" i="34"/>
  <c r="AA220" i="57"/>
  <c r="W220" i="57"/>
  <c r="X176" i="57"/>
  <c r="X220" i="57"/>
  <c r="W176" i="57"/>
  <c r="X88" i="57"/>
  <c r="AA176" i="57"/>
  <c r="AA88" i="57"/>
  <c r="W88" i="57"/>
  <c r="W53" i="57"/>
  <c r="Y176" i="57"/>
  <c r="Z88" i="57"/>
  <c r="Z220" i="57"/>
  <c r="Y88" i="57"/>
  <c r="Y220" i="57"/>
  <c r="Z176" i="57"/>
  <c r="W97" i="56"/>
  <c r="L85" i="56"/>
  <c r="Y88" i="55"/>
  <c r="X88" i="55"/>
  <c r="Z88" i="55"/>
  <c r="W88" i="55"/>
  <c r="W79" i="55"/>
  <c r="W53" i="55"/>
  <c r="AA88" i="55"/>
  <c r="Z176" i="54"/>
  <c r="AA88" i="54"/>
  <c r="W88" i="54"/>
  <c r="Y176" i="54"/>
  <c r="Z88" i="54"/>
  <c r="W176" i="54"/>
  <c r="X88" i="54"/>
  <c r="X176" i="54"/>
  <c r="Y88" i="54"/>
  <c r="W53" i="54"/>
  <c r="AA176" i="54"/>
  <c r="Z88" i="34"/>
  <c r="AA88" i="34"/>
  <c r="W88" i="34"/>
  <c r="Y88" i="34"/>
  <c r="W53" i="34"/>
  <c r="X88" i="34"/>
  <c r="X88" i="59"/>
  <c r="AA88" i="59"/>
  <c r="W88" i="59"/>
  <c r="W53" i="59"/>
  <c r="Z88" i="59"/>
  <c r="Y88" i="59"/>
  <c r="Y264" i="58"/>
  <c r="Y220" i="58"/>
  <c r="X176" i="58"/>
  <c r="Z88" i="58"/>
  <c r="X264" i="58"/>
  <c r="X220" i="58"/>
  <c r="AA176" i="58"/>
  <c r="W176" i="58"/>
  <c r="Y88" i="58"/>
  <c r="W53" i="58"/>
  <c r="AA264" i="58"/>
  <c r="W220" i="58"/>
  <c r="Y176" i="58"/>
  <c r="AA88" i="58"/>
  <c r="Z264" i="58"/>
  <c r="X88" i="58"/>
  <c r="W264" i="58"/>
  <c r="AA220" i="58"/>
  <c r="Z176" i="58"/>
  <c r="Z220" i="58"/>
  <c r="W88" i="58"/>
  <c r="W97" i="55"/>
  <c r="L85" i="55"/>
  <c r="AA74" i="57"/>
  <c r="AA74" i="56"/>
  <c r="AA74" i="54"/>
  <c r="AA74" i="60"/>
  <c r="AA74" i="62"/>
  <c r="AA74" i="34"/>
  <c r="AA74" i="59"/>
  <c r="AA74" i="58"/>
  <c r="AA74" i="55"/>
  <c r="AA231" i="58" l="1"/>
  <c r="AH231" i="58" s="1"/>
  <c r="Z263" i="58"/>
  <c r="X53" i="56"/>
  <c r="X53" i="60"/>
  <c r="X53" i="62"/>
  <c r="Y53" i="58"/>
  <c r="X53" i="58"/>
  <c r="Y53" i="54"/>
  <c r="X53" i="54"/>
  <c r="Y79" i="55"/>
  <c r="X79" i="55"/>
  <c r="X53" i="34"/>
  <c r="Y53" i="34"/>
  <c r="Y53" i="57"/>
  <c r="X53" i="57"/>
  <c r="Y53" i="55"/>
  <c r="X53" i="55"/>
  <c r="X53" i="59"/>
  <c r="Y53" i="59"/>
</calcChain>
</file>

<file path=xl/sharedStrings.xml><?xml version="1.0" encoding="utf-8"?>
<sst xmlns="http://schemas.openxmlformats.org/spreadsheetml/2006/main" count="1351" uniqueCount="228">
  <si>
    <t>Rate of Children subject to a Child Protection Plan vs. IDACI</t>
  </si>
  <si>
    <t>Children's Social Care Benchmarking</t>
  </si>
  <si>
    <t>Bracknell Forest</t>
  </si>
  <si>
    <t>Isle of Wight</t>
  </si>
  <si>
    <t>Medway</t>
  </si>
  <si>
    <t>Reading</t>
  </si>
  <si>
    <t>East Sussex</t>
  </si>
  <si>
    <t>Gloucestershire</t>
  </si>
  <si>
    <t>West Sussex</t>
  </si>
  <si>
    <t>Hampshire</t>
  </si>
  <si>
    <t>Surrey</t>
  </si>
  <si>
    <t>Brighton and Hove</t>
  </si>
  <si>
    <t>Buckinghamshire</t>
  </si>
  <si>
    <t>Kent</t>
  </si>
  <si>
    <t>Milton Keynes</t>
  </si>
  <si>
    <t>Oxfordshire</t>
  </si>
  <si>
    <t>Portsmouth</t>
  </si>
  <si>
    <t>Slough</t>
  </si>
  <si>
    <t>Southampton</t>
  </si>
  <si>
    <t>West Berkshire</t>
  </si>
  <si>
    <t>Wokingham</t>
  </si>
  <si>
    <t>0-17 year old Population Estimate</t>
  </si>
  <si>
    <t>Number of Children subject to an Initial Child Protection Conference (ICPC), Year ending 31st March</t>
  </si>
  <si>
    <t>Number of Children subject to Section 47 Enquiries, Year ending 31st March</t>
  </si>
  <si>
    <t>Rate of Children subject to Section 47 Enquiries, per 10,000 0-17 year olds</t>
  </si>
  <si>
    <t>Rate of Children subject to Section 47 Enquiries vs. IDACI</t>
  </si>
  <si>
    <t>Rate of Children subject to an Initial Child Protection Conference (ICPC), per 10,000 0-17 year olds</t>
  </si>
  <si>
    <t>Population</t>
  </si>
  <si>
    <t>Referrals</t>
  </si>
  <si>
    <t>Section 47 Enquiries</t>
  </si>
  <si>
    <t>Initial Child Protection Conferences</t>
  </si>
  <si>
    <t>Child Protection Plans</t>
  </si>
  <si>
    <t>Looked After Children</t>
  </si>
  <si>
    <t>Assessments</t>
  </si>
  <si>
    <t>Number of Referrals in year, which were received within 12 months of a previous referral, Year ending 31st March</t>
  </si>
  <si>
    <t>Percentage of total Referrals received in year, which were received within 12 months of a previous referral</t>
  </si>
  <si>
    <t>Police</t>
  </si>
  <si>
    <t>Contents</t>
  </si>
  <si>
    <t>Rate of Assessments vs. IDACI</t>
  </si>
  <si>
    <t>Re-referrals</t>
  </si>
  <si>
    <t>Rate of Initial Child Protection Conferences vs. IDACI</t>
  </si>
  <si>
    <t>Number of Initial Child Protection Conferences as a percentage of Section 47 Enquiries in year. Year ending 31st March.</t>
  </si>
  <si>
    <t xml:space="preserve">Number of Children subject to a Child Protection Plan, as at 31st March </t>
  </si>
  <si>
    <t>Rate of Children subject to a Child Protection Plan at 31st March, per 10,000 0-17 year olds</t>
  </si>
  <si>
    <t>Rate of Court Applications vs. IDACI</t>
  </si>
  <si>
    <t>Number of Care Applications to Court, year ending 31st March</t>
  </si>
  <si>
    <t>Rate of Care Applications to Court, per 10,000 0-17 year olds</t>
  </si>
  <si>
    <t>Rate of Looked After Children at  31st March, per 10,000 0-17 year olds</t>
  </si>
  <si>
    <t>Rate of Children in Need vs. IDACI</t>
  </si>
  <si>
    <t>Number of Children in Need, as at 31st March</t>
  </si>
  <si>
    <t>0-17 Year Old mid-year Population Estimates</t>
  </si>
  <si>
    <t>Children in Need</t>
  </si>
  <si>
    <t>Court Applications</t>
  </si>
  <si>
    <t>Sources</t>
  </si>
  <si>
    <t>0-17 year old Population Estimates</t>
  </si>
  <si>
    <t>Number of Referrals Received</t>
  </si>
  <si>
    <t>Rate of Looked After Children vs. IDACI</t>
  </si>
  <si>
    <r>
      <t>Number of Assessments completed, Year ending 31st March (</t>
    </r>
    <r>
      <rPr>
        <i/>
        <sz val="8"/>
        <rFont val="Arial"/>
        <family val="2"/>
      </rPr>
      <t>Combination of Initial Assessment &amp; Core Assessment figures</t>
    </r>
    <r>
      <rPr>
        <sz val="8"/>
        <rFont val="Arial"/>
        <family val="2"/>
      </rPr>
      <t>)</t>
    </r>
  </si>
  <si>
    <r>
      <t>Number of Initial Child Protection Conferences as a percentage of Section 47 Enquiries in year. Year ending 31st March. (</t>
    </r>
    <r>
      <rPr>
        <i/>
        <sz val="8"/>
        <rFont val="Arial"/>
        <family val="2"/>
      </rPr>
      <t>2007-08 and 2008-09 only</t>
    </r>
    <r>
      <rPr>
        <sz val="8"/>
        <rFont val="Arial"/>
        <family val="2"/>
      </rPr>
      <t>)</t>
    </r>
  </si>
  <si>
    <r>
      <t>Number of Initial Child Protection Conferences as a percentage of Section 47 Enquiries in year. Year ending 31st March. (</t>
    </r>
    <r>
      <rPr>
        <i/>
        <sz val="8"/>
        <rFont val="Arial"/>
        <family val="2"/>
      </rPr>
      <t>2009-10 and 2010-11)</t>
    </r>
  </si>
  <si>
    <t>Calculated using same methodology as DfE indicator for 2007-08 and 2008-09. Numerator: Number of children subject to an Initial Child Protection Conference in year, Denominator: Number of Children subject to Section 47 Enquiries in year.</t>
  </si>
  <si>
    <t>2010-11 Data: DfE Characteristics of Children in Need in England - 2010-11 - Final</t>
  </si>
  <si>
    <t>2010-11 Data: DfE- Children Looked After by Local Authorities in England (including adoption and care leavers) - year ending 31 March 2011</t>
  </si>
  <si>
    <t>Indicator</t>
  </si>
  <si>
    <t>Source</t>
  </si>
  <si>
    <r>
      <t>Percentage of Referrals going on to Assessment (</t>
    </r>
    <r>
      <rPr>
        <i/>
        <sz val="8"/>
        <rFont val="Arial"/>
        <family val="2"/>
      </rPr>
      <t>All initial assessments, as a percentage of total referrals in the year</t>
    </r>
    <r>
      <rPr>
        <sz val="8"/>
        <rFont val="Arial"/>
        <family val="2"/>
      </rPr>
      <t>)</t>
    </r>
  </si>
  <si>
    <t>Summary Source Data</t>
  </si>
  <si>
    <t>Page</t>
  </si>
  <si>
    <t>Local Authorities included in this Benchmarking document</t>
  </si>
  <si>
    <t>Please click the icon below to go to the home page (Contents)</t>
  </si>
  <si>
    <t>Number of Looked After Children at 31st March*</t>
  </si>
  <si>
    <t>Number of Looked After Children moved to Permanence - Adoption, year ending 31st March*</t>
  </si>
  <si>
    <t>Percentage of LAC adopted during the year who were placed for adoption within 12 months of the decision that they should be placed for adoption*</t>
  </si>
  <si>
    <t xml:space="preserve">WARNING - This spreadsheet uses macros please ensure you have enabled macros before attempting to use </t>
  </si>
  <si>
    <t>Percentage change in Number of Children subject to Section 47 Enquiries 2009-2012</t>
  </si>
  <si>
    <t>Rate of Assessments 2011/12</t>
  </si>
  <si>
    <t>LA</t>
  </si>
  <si>
    <t>Windsor &amp; Maidenhead</t>
  </si>
  <si>
    <t>Brighton &amp; Hove</t>
  </si>
  <si>
    <t>Percentage change in Number of Children subject to an Initial Child Protection Conference (ICPC) 2009-2012</t>
  </si>
  <si>
    <t>2011-12 Data: DfE Characteristics of children in need in England 2011-2012</t>
  </si>
  <si>
    <r>
      <t>Number of Looked After Children moved to Permanence - RO/ SGO, year ending 31st March</t>
    </r>
    <r>
      <rPr>
        <vertAlign val="superscript"/>
        <sz val="8"/>
        <rFont val="Arial"/>
        <family val="2"/>
      </rPr>
      <t>1</t>
    </r>
  </si>
  <si>
    <t>2011-12 Data: DfE Children looked after by local authorities in England (including adoption) 2012</t>
  </si>
  <si>
    <t>Percentage change in Number of Looked After Children at 31st March, 2009-2012</t>
  </si>
  <si>
    <t>Percentage of Initial Child Protection Conferences held within 15 days of the Section 47 Enquiry which led to the Conference</t>
  </si>
  <si>
    <t>Actual vs. Expected Rate of Assessments 2012</t>
  </si>
  <si>
    <t>Slope</t>
  </si>
  <si>
    <t>Intercept</t>
  </si>
  <si>
    <t>Distance</t>
  </si>
  <si>
    <t>% of Children who ceased to be the subject of a CP Plan during the year ending 31st March who had been subject to a CP Plan for 2 years or more</t>
  </si>
  <si>
    <t>% of children who became the subject of a CP Plan during the year ending 31 March who became the subject of a plan for a second or subsequent time</t>
  </si>
  <si>
    <t>% of Children subject of a CP Plan at 31 March, who had been on a plan for at least three months and had reviews carried out within the required timescales</t>
  </si>
  <si>
    <t>% Children Looked After at 31st March who had been looked after for more than 2.5 years</t>
  </si>
  <si>
    <t>Children Looked After at 31st March who had been looked after for more than 2.5 years living in the same placement for at least 2 years</t>
  </si>
  <si>
    <t>Children Looked After cases which should have been reviewed during the year ending 31 March that were reviewed on time</t>
  </si>
  <si>
    <t>England</t>
  </si>
  <si>
    <t>ü</t>
  </si>
  <si>
    <t>Children Looked After at 31st March who had 3 or more placements during the year</t>
  </si>
  <si>
    <t>Ofsted</t>
  </si>
  <si>
    <t>Education</t>
  </si>
  <si>
    <t>Percentage of Initial Child Protection Conferences held within 15 days of the Section 47 Enquiries which led to conference</t>
  </si>
  <si>
    <t>Children who ceased to be the subject of a CP Plan during the year who had been subject to a CP Plan for 2 years or more</t>
  </si>
  <si>
    <t>Children who became the subject of a CP Plan during the year who became the subject of a plan for a second or subsequent time</t>
  </si>
  <si>
    <t>Children subject of a CP Plan at 31 March, who had been on a plan for at least three months and had reviews carried out within the required timescales</t>
  </si>
  <si>
    <t>Age breakdown of Children Looked After at 31st March 2012</t>
  </si>
  <si>
    <t>DfE Local Authority Interactive Tool (LAIT)</t>
  </si>
  <si>
    <t xml:space="preserve">Click the </t>
  </si>
  <si>
    <t>Cafcass care application demand - Latest figures</t>
  </si>
  <si>
    <t>2012-13 Data: DfE Children looked after by local authorities in England (including adoption) 2013</t>
  </si>
  <si>
    <r>
      <t>Number of Children Placed for Adoption as at 31st March</t>
    </r>
    <r>
      <rPr>
        <vertAlign val="superscript"/>
        <sz val="8"/>
        <rFont val="Arial"/>
        <family val="2"/>
      </rPr>
      <t>1</t>
    </r>
  </si>
  <si>
    <t>2012-13 Data: DfE Characteristics of children in need in England 2013</t>
  </si>
  <si>
    <r>
      <t xml:space="preserve">If you have any queries regarding the benchmarking exercise please contact Joe Cornford-Hutchings, Information Analyst, at </t>
    </r>
    <r>
      <rPr>
        <b/>
        <sz val="10"/>
        <rFont val="Arial"/>
        <family val="2"/>
      </rPr>
      <t>CS.DataManagement@eastsussex.gov.uk</t>
    </r>
    <r>
      <rPr>
        <sz val="10"/>
        <rFont val="Arial"/>
        <family val="2"/>
      </rPr>
      <t xml:space="preserve"> or on 01273 335931</t>
    </r>
  </si>
  <si>
    <t>South East</t>
  </si>
  <si>
    <t>Jump to...</t>
  </si>
  <si>
    <t>Participating LA's</t>
  </si>
  <si>
    <t>Statistical Neighbour LA's</t>
  </si>
  <si>
    <t xml:space="preserve">The original Benchmarking document produced in Summer 2011 included East Sussex Statistical Neighbours as well as some additional Local Authorities who demonstrated innovative practice. This was subsequently expanded to include all Local Authorities in the South East of England. This table shows which Local Authorities are currently participating, and which of their statistical neighbours are also participating. </t>
  </si>
  <si>
    <t>Region</t>
  </si>
  <si>
    <t>South West</t>
  </si>
  <si>
    <t xml:space="preserve">             icon on the home page to return to this page.</t>
  </si>
  <si>
    <t>Select your LA here to highlight throughout the report:</t>
  </si>
  <si>
    <t>Number</t>
  </si>
  <si>
    <t>Rate per 10,000 0-17 Year Olds</t>
  </si>
  <si>
    <t>IDACI</t>
  </si>
  <si>
    <t>Expected</t>
  </si>
  <si>
    <t>Referrals received in the year ending 31st March</t>
  </si>
  <si>
    <t>Percentage Change Chart Highlight</t>
  </si>
  <si>
    <t>Distance from Expected Chart Highlight</t>
  </si>
  <si>
    <t>--</t>
  </si>
  <si>
    <t>Number of Referrals from Each Source</t>
  </si>
  <si>
    <t>TOTAL</t>
  </si>
  <si>
    <t>Schools</t>
  </si>
  <si>
    <t>Housing</t>
  </si>
  <si>
    <t>Other legal agency</t>
  </si>
  <si>
    <t>Other</t>
  </si>
  <si>
    <t>Anonymous</t>
  </si>
  <si>
    <t>Unknown</t>
  </si>
  <si>
    <t>Referral Source</t>
  </si>
  <si>
    <t>% Change 2011-14</t>
  </si>
  <si>
    <t>Number of Referrals received in the year ending 31st March</t>
  </si>
  <si>
    <t>Number of Re-referrals received in the year ending 31st March</t>
  </si>
  <si>
    <t>Number of Children in Need as at 31st March</t>
  </si>
  <si>
    <t>Number of Children subject to Section 47 Enquiries which started in the year ending 31st March</t>
  </si>
  <si>
    <t>Number of Children subject to an Initial Child Protection Conference (ICPC) during the year ending 31st March</t>
  </si>
  <si>
    <t>Number of Children subject to a Child Protection Plan at 31st March</t>
  </si>
  <si>
    <t>Children ceasing to be the subject of a CP Plan during the year ending 31st March, who had been subject to a CP Plan for 2 years or more</t>
  </si>
  <si>
    <t>Children becoming the subject of a CP Plan in the year ending 31 March who became the subject of a plan for a second or subsequent time</t>
  </si>
  <si>
    <t>Number of Looked After Children at 31st March</t>
  </si>
  <si>
    <t>Rate of Referrals vs. IDACI</t>
  </si>
  <si>
    <t>Rate of Referrals received, per 10,000 0-17 year olds</t>
  </si>
  <si>
    <t>Actual vs. Expected Rate of Referrals</t>
  </si>
  <si>
    <t>Percentage change in Number of Referrals received 2011-2014</t>
  </si>
  <si>
    <t>Re-referrals received in the year ending 31st March</t>
  </si>
  <si>
    <t>Rate of Re-referrals per 10,000 0-17 year olds</t>
  </si>
  <si>
    <t>Rate of Re-referrals vs. IDACI</t>
  </si>
  <si>
    <t>Percentage change in Number of Re-referrals received 2011-2014</t>
  </si>
  <si>
    <t>Actual vs. Expected Rate of Re-referrals</t>
  </si>
  <si>
    <t>Number of Assessments Completed in the year ending 31st March</t>
  </si>
  <si>
    <t>Number of Assessments completed in the year ending 31st March</t>
  </si>
  <si>
    <t>Rate of Assessments completed per 10,000 0-17 year olds</t>
  </si>
  <si>
    <t>Percentage change in Number of Assessments completed 2011-2014</t>
  </si>
  <si>
    <t>Rate of Children in Need per 10,000 0-17 year olds</t>
  </si>
  <si>
    <t>Percentage change in Number of Children in Need 2011-2014</t>
  </si>
  <si>
    <t>Number of Children subject to Section 47 Enquiries in the year ending 31st March</t>
  </si>
  <si>
    <t>Actual vs. Expected Rate of Section 47 Enquiries</t>
  </si>
  <si>
    <t>Actual vs. Expected Rate of Children in Need</t>
  </si>
  <si>
    <t>Number of Children subject to an Initial Child Protection Conference (ICPC) in the year ending 31st March</t>
  </si>
  <si>
    <t>Actual vs. Expected Rate of Initial CP Conferences</t>
  </si>
  <si>
    <t>Number of Initial Child Protection Conferences as a percentage of Section 47 Enquiries in year ending 31st March</t>
  </si>
  <si>
    <t>Actual vs. Expected Rate of CP Plans</t>
  </si>
  <si>
    <t>Percentage change in Number of Children subject to a Child Protection Plan 2011-2014</t>
  </si>
  <si>
    <t>Number of Care Applications to Court in the year ending 31st March</t>
  </si>
  <si>
    <t>Percentage change in Number of Care Applications 2011-2014</t>
  </si>
  <si>
    <t>Actual vs. Expected Rate of Court Applications</t>
  </si>
  <si>
    <t>Number of Looked After Children as at 31st March</t>
  </si>
  <si>
    <t>Actual vs. Expected Rate of Looked After Children</t>
  </si>
  <si>
    <t>Number of ICPC held within 15 days</t>
  </si>
  <si>
    <t>Children who ceased to be the subject of a CP Plan in the year ending 31st March</t>
  </si>
  <si>
    <t xml:space="preserve">Those who had been subject to a plan for 2 years </t>
  </si>
  <si>
    <t>Children who became the subject of a CP Plan in the year ending 31st March</t>
  </si>
  <si>
    <t>Those who became the subject of a plan for a second or subsequent time</t>
  </si>
  <si>
    <t>Children who had been subject to a plan for 3 months or longer at 31st march</t>
  </si>
  <si>
    <t>Of those, the number who had reviews in timescale</t>
  </si>
  <si>
    <t>(none)</t>
  </si>
  <si>
    <t>Continued on next page…</t>
  </si>
  <si>
    <t>Figures exclude children looked after under an agreed series of short term placements.</t>
  </si>
  <si>
    <t>Individual</t>
  </si>
  <si>
    <t>Office for National Statistics Population Estimates Analysis Tool - mid-2009/ 2010/ 2011/ 2012/ 2013</t>
  </si>
  <si>
    <t>2013-14 Data: DfE Characteristics of children in need in England 2014</t>
  </si>
  <si>
    <t>2013-14 Data: DfE Children looked after by local authorities in England (including adoption) 2014</t>
  </si>
  <si>
    <t>2014-15</t>
  </si>
  <si>
    <t>Somerset</t>
  </si>
  <si>
    <t>% Change 2012-15</t>
  </si>
  <si>
    <r>
      <t xml:space="preserve">IDACI
</t>
    </r>
    <r>
      <rPr>
        <b/>
        <sz val="9"/>
        <rFont val="Arial"/>
        <family val="2"/>
      </rPr>
      <t>Income Deprivation Affecting Children Index</t>
    </r>
  </si>
  <si>
    <t>mid-2009 0-15 Population</t>
  </si>
  <si>
    <t>Number of Children living in Poverty</t>
  </si>
  <si>
    <t>Where the IDACI score for the South East is shown, this will have been re-calculated to include only those LA's who have provided data for the specific indicator shown. Therefore the South East IDACI score may vary throughout the report. The overall IDACI score for the South East region, including all Local Authorities, is shown above.</t>
  </si>
  <si>
    <t>Rate of Referrals</t>
  </si>
  <si>
    <t>Percentage of Referrals to Social Care from each Referral Source Group (2015-16 Q1)</t>
  </si>
  <si>
    <t>LA Services</t>
  </si>
  <si>
    <t>Percentage of Referrals to Social Care from each Referral Source Group (2014-15)</t>
  </si>
  <si>
    <t>2010 estimate used for calculating 2010/11rates, 2011 estimate used for calculating 2011/12 rates, 2012 estimate used for calculating 2012/13 rates, 2013 estimate used for calculating 2013/14 rates, 2014 estimate used for calculating 2014/15 rates.</t>
  </si>
  <si>
    <t xml:space="preserve"> </t>
  </si>
  <si>
    <t xml:space="preserve">Ranked Highest (1) to Lowest </t>
  </si>
  <si>
    <t>South East LA Trend 2015</t>
  </si>
  <si>
    <t>Rank Highest (1) to Lowest</t>
  </si>
  <si>
    <t>IDACI 2015</t>
  </si>
  <si>
    <t>mid-2012 0-15 Population</t>
  </si>
  <si>
    <t xml:space="preserve">Throughout this report, various indicators are plotted against the IDACI score of the Local Authority. The most recent IDACI figures were produced in 2015 using mid-2012 population estimates. The IDACI score represents the percentage of children aged 0-15 living in income-deprived households. </t>
  </si>
  <si>
    <t>National Trend 2015</t>
  </si>
  <si>
    <t>Distance from Expected 2015</t>
  </si>
  <si>
    <t>Health services</t>
  </si>
  <si>
    <t>Education services</t>
  </si>
  <si>
    <t>LA services</t>
  </si>
  <si>
    <t>Health</t>
  </si>
  <si>
    <t>Other Legal</t>
  </si>
  <si>
    <r>
      <rPr>
        <b/>
        <sz val="10"/>
        <color theme="2" tint="-0.499984740745262"/>
        <rFont val="Arial"/>
        <family val="2"/>
      </rPr>
      <t>Other</t>
    </r>
    <r>
      <rPr>
        <b/>
        <sz val="10"/>
        <rFont val="Arial"/>
        <family val="2"/>
      </rPr>
      <t xml:space="preserve">/ </t>
    </r>
    <r>
      <rPr>
        <b/>
        <sz val="10"/>
        <color theme="1" tint="0.34998626667073579"/>
        <rFont val="Arial"/>
        <family val="2"/>
      </rPr>
      <t>Anonymous</t>
    </r>
  </si>
  <si>
    <t>Percentage of Assessments completed during the year ending 31st March, which were completed within 45 Days</t>
  </si>
  <si>
    <t>Percentage of Referrals to Social Care from each Referral Source Group 2014-15 (Table)</t>
  </si>
  <si>
    <t>Percentage of Referrals to Social Care from each Referral Source Group 2014-15 (Charts)</t>
  </si>
  <si>
    <t>Proportion of Assessments completed during the year, which were completed in each time band (2014-15)</t>
  </si>
  <si>
    <t>2014-15 Data: DfE Characteristics of children in need in England 2015</t>
  </si>
  <si>
    <t>https://www.gov.uk/government/statistics/english-indices-of-deprivation-2015</t>
  </si>
  <si>
    <t>https://www.gov.uk/government/statistics/characteristics-of-children-in-need-2014-to-2015</t>
  </si>
  <si>
    <t>2014-15 Data: DfE Children looked after by local authorities in England (including adoption) 2014</t>
  </si>
  <si>
    <t>https://www.gov.uk/government/statistics/children-looked-after-in-england-including-adoption-2014-to-2015</t>
  </si>
  <si>
    <r>
      <rPr>
        <b/>
        <sz val="10"/>
        <color rgb="FF009644"/>
        <rFont val="Arial"/>
        <family val="2"/>
      </rPr>
      <t>This report can be shared with external colleagues and members of the public.</t>
    </r>
    <r>
      <rPr>
        <sz val="10"/>
        <rFont val="Arial"/>
        <family val="2"/>
      </rPr>
      <t xml:space="preserve">
The tables in this document have been populated using data published by DfE and CAFCASS. Indicators for which there is no published data available have been removed from this version of the report.</t>
    </r>
  </si>
  <si>
    <r>
      <t xml:space="preserve">Provisional Annual Report
</t>
    </r>
    <r>
      <rPr>
        <b/>
        <sz val="24"/>
        <color rgb="FF009644"/>
        <rFont val="Arial"/>
        <family val="2"/>
      </rPr>
      <t>(Public)</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</si>
</sst>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General_)"/>
    <numFmt numFmtId="167" formatCode="0.0%"/>
  </numFmts>
  <fonts count="74" x14ac:knownFonts="1">
    <font>
      <sz val="10"/>
      <name val="Arial"/>
    </font>
    <font>
      <sz val="10"/>
      <name val="Arial"/>
      <family val="2"/>
    </font>
    <font>
      <sz val="8"/>
      <name val="Arial"/>
      <family val="2"/>
    </font>
    <font>
      <sz val="10"/>
      <name val="Arial"/>
      <family val="2"/>
    </font>
    <font>
      <b/>
      <sz val="10"/>
      <name val="Arial"/>
      <family val="2"/>
    </font>
    <font>
      <sz val="8"/>
      <name val="Arial"/>
      <family val="2"/>
    </font>
    <font>
      <b/>
      <sz val="8"/>
      <name val="Arial"/>
      <family val="2"/>
    </font>
    <font>
      <b/>
      <sz val="10"/>
      <name val="Arial"/>
      <family val="2"/>
    </font>
    <font>
      <b/>
      <sz val="12"/>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8"/>
      <name val="Arial"/>
      <family val="2"/>
    </font>
    <font>
      <sz val="11"/>
      <name val="Arial"/>
      <family val="2"/>
    </font>
    <font>
      <sz val="12"/>
      <name val="Arial"/>
      <family val="2"/>
    </font>
    <font>
      <b/>
      <sz val="11"/>
      <name val="Arial"/>
      <family val="2"/>
    </font>
    <font>
      <b/>
      <sz val="14"/>
      <color indexed="60"/>
      <name val="Arial"/>
      <family val="2"/>
    </font>
    <font>
      <i/>
      <sz val="8"/>
      <name val="Arial"/>
      <family val="2"/>
    </font>
    <font>
      <b/>
      <sz val="9"/>
      <name val="Arial"/>
      <family val="2"/>
    </font>
    <font>
      <sz val="9"/>
      <name val="Arial"/>
      <family val="2"/>
    </font>
    <font>
      <sz val="8"/>
      <color indexed="9"/>
      <name val="Arial"/>
      <family val="2"/>
    </font>
    <font>
      <sz val="8"/>
      <name val="Arial"/>
      <family val="2"/>
    </font>
    <font>
      <sz val="8"/>
      <color indexed="10"/>
      <name val="Arial"/>
      <family val="2"/>
    </font>
    <font>
      <b/>
      <sz val="8"/>
      <color indexed="10"/>
      <name val="Calibri"/>
      <family val="2"/>
    </font>
    <font>
      <b/>
      <sz val="10"/>
      <color indexed="10"/>
      <name val="Arial"/>
      <family val="2"/>
    </font>
    <font>
      <b/>
      <sz val="14"/>
      <color indexed="39"/>
      <name val="Arial"/>
      <family val="2"/>
    </font>
    <font>
      <sz val="8"/>
      <color indexed="39"/>
      <name val="Arial"/>
      <family val="2"/>
    </font>
    <font>
      <sz val="10"/>
      <color indexed="39"/>
      <name val="Arial"/>
      <family val="2"/>
    </font>
    <font>
      <vertAlign val="superscript"/>
      <sz val="8"/>
      <name val="Arial"/>
      <family val="2"/>
    </font>
    <font>
      <b/>
      <sz val="24"/>
      <color indexed="39"/>
      <name val="Arial"/>
      <family val="2"/>
    </font>
    <font>
      <b/>
      <sz val="12"/>
      <color indexed="39"/>
      <name val="Arial"/>
      <family val="2"/>
    </font>
    <font>
      <sz val="8"/>
      <color indexed="16"/>
      <name val="Arial"/>
      <family val="2"/>
    </font>
    <font>
      <b/>
      <sz val="8"/>
      <color indexed="16"/>
      <name val="Arial"/>
      <family val="2"/>
    </font>
    <font>
      <u/>
      <sz val="10"/>
      <color indexed="12"/>
      <name val="Arial"/>
      <family val="2"/>
    </font>
    <font>
      <b/>
      <u/>
      <sz val="10"/>
      <color indexed="39"/>
      <name val="Arial"/>
      <family val="2"/>
    </font>
    <font>
      <sz val="9"/>
      <name val="Wingdings"/>
      <charset val="2"/>
    </font>
    <font>
      <b/>
      <sz val="12"/>
      <color indexed="63"/>
      <name val="Arial"/>
      <family val="2"/>
    </font>
    <font>
      <sz val="8"/>
      <color indexed="37"/>
      <name val="Arial"/>
      <family val="2"/>
    </font>
    <font>
      <sz val="10"/>
      <color indexed="9"/>
      <name val="Arial"/>
      <family val="2"/>
    </font>
    <font>
      <b/>
      <sz val="25"/>
      <name val="Arial"/>
      <family val="2"/>
    </font>
    <font>
      <b/>
      <sz val="8"/>
      <color theme="1" tint="0.499984740745262"/>
      <name val="Arial"/>
      <family val="2"/>
    </font>
    <font>
      <sz val="8"/>
      <color theme="1" tint="0.499984740745262"/>
      <name val="Arial"/>
      <family val="2"/>
    </font>
    <font>
      <sz val="8"/>
      <color rgb="FFFF0000"/>
      <name val="Arial"/>
      <family val="2"/>
    </font>
    <font>
      <b/>
      <sz val="8"/>
      <color theme="0" tint="-0.499984740745262"/>
      <name val="Arial"/>
      <family val="2"/>
    </font>
    <font>
      <sz val="8"/>
      <color theme="6" tint="-0.499984740745262"/>
      <name val="Arial"/>
      <family val="2"/>
    </font>
    <font>
      <sz val="8"/>
      <color rgb="FF00B050"/>
      <name val="Arial"/>
      <family val="2"/>
    </font>
    <font>
      <sz val="10"/>
      <color theme="0" tint="-0.499984740745262"/>
      <name val="Arial"/>
      <family val="2"/>
    </font>
    <font>
      <sz val="8"/>
      <color theme="0" tint="-0.499984740745262"/>
      <name val="Arial"/>
      <family val="2"/>
    </font>
    <font>
      <sz val="11"/>
      <color indexed="10"/>
      <name val="Arial"/>
      <family val="2"/>
    </font>
    <font>
      <b/>
      <sz val="11"/>
      <color indexed="10"/>
      <name val="Arial"/>
      <family val="2"/>
    </font>
    <font>
      <sz val="8"/>
      <color theme="0"/>
      <name val="Arial"/>
      <family val="2"/>
    </font>
    <font>
      <sz val="10"/>
      <color rgb="FF000000"/>
      <name val="Calibri"/>
      <family val="2"/>
      <scheme val="minor"/>
    </font>
    <font>
      <sz val="10"/>
      <color rgb="FF000000"/>
      <name val="Arial"/>
      <family val="2"/>
    </font>
    <font>
      <sz val="9"/>
      <color indexed="9"/>
      <name val="Wingdings"/>
      <charset val="2"/>
    </font>
    <font>
      <sz val="8"/>
      <color theme="1" tint="0.249977111117893"/>
      <name val="Arial"/>
      <family val="2"/>
    </font>
    <font>
      <b/>
      <sz val="10"/>
      <color theme="2" tint="-0.499984740745262"/>
      <name val="Arial"/>
      <family val="2"/>
    </font>
    <font>
      <b/>
      <sz val="10"/>
      <color theme="1" tint="0.34998626667073579"/>
      <name val="Arial"/>
      <family val="2"/>
    </font>
    <font>
      <b/>
      <sz val="10"/>
      <color rgb="FF009644"/>
      <name val="Arial"/>
      <family val="2"/>
    </font>
    <font>
      <b/>
      <sz val="24"/>
      <color rgb="FF009644"/>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37"/>
        <bgColor indexed="64"/>
      </patternFill>
    </fill>
    <fill>
      <patternFill patternType="solid">
        <fgColor indexed="63"/>
        <bgColor indexed="64"/>
      </patternFill>
    </fill>
    <fill>
      <patternFill patternType="solid">
        <fgColor indexed="31"/>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34998626667073579"/>
        <bgColor indexed="64"/>
      </patternFill>
    </fill>
    <fill>
      <patternFill patternType="solid">
        <fgColor theme="1" tint="0.14999847407452621"/>
        <bgColor indexed="64"/>
      </patternFill>
    </fill>
    <fill>
      <patternFill patternType="solid">
        <fgColor theme="7" tint="0.59999389629810485"/>
        <bgColor indexed="64"/>
      </patternFill>
    </fill>
    <fill>
      <patternFill patternType="solid">
        <fgColor rgb="FFC00000"/>
        <bgColor indexed="64"/>
      </patternFill>
    </fill>
    <fill>
      <patternFill patternType="solid">
        <fgColor theme="1" tint="0.249977111117893"/>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39"/>
      </left>
      <right/>
      <top style="medium">
        <color indexed="39"/>
      </top>
      <bottom/>
      <diagonal/>
    </border>
    <border>
      <left/>
      <right/>
      <top style="medium">
        <color indexed="39"/>
      </top>
      <bottom/>
      <diagonal/>
    </border>
    <border>
      <left/>
      <right style="medium">
        <color indexed="39"/>
      </right>
      <top style="medium">
        <color indexed="39"/>
      </top>
      <bottom/>
      <diagonal/>
    </border>
    <border>
      <left style="medium">
        <color indexed="39"/>
      </left>
      <right/>
      <top/>
      <bottom/>
      <diagonal/>
    </border>
    <border>
      <left/>
      <right style="medium">
        <color indexed="39"/>
      </right>
      <top/>
      <bottom/>
      <diagonal/>
    </border>
    <border>
      <left style="medium">
        <color indexed="39"/>
      </left>
      <right/>
      <top/>
      <bottom style="medium">
        <color indexed="39"/>
      </bottom>
      <diagonal/>
    </border>
    <border>
      <left/>
      <right/>
      <top/>
      <bottom style="medium">
        <color indexed="39"/>
      </bottom>
      <diagonal/>
    </border>
    <border>
      <left/>
      <right style="medium">
        <color indexed="39"/>
      </right>
      <top/>
      <bottom style="medium">
        <color indexed="39"/>
      </bottom>
      <diagonal/>
    </border>
    <border>
      <left/>
      <right/>
      <top style="thin">
        <color indexed="64"/>
      </top>
      <bottom style="thin">
        <color indexed="64"/>
      </bottom>
      <diagonal/>
    </border>
    <border>
      <left/>
      <right/>
      <top/>
      <bottom style="thick">
        <color indexed="39"/>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rgb="FF66FF99"/>
      </left>
      <right/>
      <top style="medium">
        <color rgb="FF66FF99"/>
      </top>
      <bottom style="medium">
        <color rgb="FF66FF99"/>
      </bottom>
      <diagonal/>
    </border>
    <border>
      <left/>
      <right style="medium">
        <color rgb="FF66FF99"/>
      </right>
      <top style="medium">
        <color rgb="FF66FF99"/>
      </top>
      <bottom style="medium">
        <color rgb="FF66FF99"/>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3" fillId="0" borderId="0"/>
    <xf numFmtId="0" fontId="1" fillId="23" borderId="7" applyNumberFormat="0" applyFont="0" applyAlignment="0" applyProtection="0"/>
    <xf numFmtId="0" fontId="23" fillId="20" borderId="8" applyNumberFormat="0" applyAlignment="0" applyProtection="0"/>
    <xf numFmtId="9" fontId="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7" fillId="0" borderId="0" applyFont="0"/>
    <xf numFmtId="166" fontId="27" fillId="0" borderId="0"/>
    <xf numFmtId="0" fontId="26" fillId="0" borderId="0" applyNumberFormat="0" applyFill="0" applyBorder="0" applyAlignment="0" applyProtection="0"/>
    <xf numFmtId="0" fontId="1" fillId="0" borderId="0"/>
    <xf numFmtId="0" fontId="49" fillId="0" borderId="0" applyNumberFormat="0" applyFill="0" applyBorder="0" applyAlignment="0" applyProtection="0">
      <alignment vertical="top"/>
      <protection locked="0"/>
    </xf>
    <xf numFmtId="0" fontId="1" fillId="0" borderId="0"/>
  </cellStyleXfs>
  <cellXfs count="720">
    <xf numFmtId="0" fontId="0" fillId="0" borderId="0" xfId="0"/>
    <xf numFmtId="0" fontId="5" fillId="24" borderId="0" xfId="0" applyFont="1" applyFill="1"/>
    <xf numFmtId="0" fontId="0" fillId="24" borderId="0" xfId="0" applyFill="1"/>
    <xf numFmtId="0" fontId="0" fillId="24" borderId="0" xfId="0" applyFill="1" applyBorder="1"/>
    <xf numFmtId="0" fontId="0" fillId="24" borderId="0" xfId="0" applyFill="1" applyBorder="1" applyAlignment="1"/>
    <xf numFmtId="0" fontId="5" fillId="24" borderId="0" xfId="0" applyFont="1" applyFill="1" applyBorder="1"/>
    <xf numFmtId="0" fontId="5" fillId="24" borderId="0" xfId="0" applyFont="1" applyFill="1" applyBorder="1" applyAlignment="1"/>
    <xf numFmtId="0" fontId="29" fillId="24" borderId="0" xfId="0" applyFont="1" applyFill="1" applyBorder="1" applyAlignment="1"/>
    <xf numFmtId="0" fontId="31" fillId="24" borderId="0" xfId="0" applyFont="1" applyFill="1" applyBorder="1"/>
    <xf numFmtId="0" fontId="9" fillId="24" borderId="0" xfId="0" applyFont="1" applyFill="1" applyBorder="1" applyAlignment="1">
      <alignment wrapText="1"/>
    </xf>
    <xf numFmtId="0" fontId="0" fillId="24" borderId="10" xfId="0" applyFill="1" applyBorder="1"/>
    <xf numFmtId="0" fontId="8" fillId="24" borderId="10" xfId="0" applyFont="1" applyFill="1" applyBorder="1"/>
    <xf numFmtId="0" fontId="0" fillId="24" borderId="11" xfId="0" applyFill="1" applyBorder="1"/>
    <xf numFmtId="0" fontId="0" fillId="24" borderId="0" xfId="0" applyFill="1" applyBorder="1" applyAlignment="1">
      <alignment horizontal="center" vertical="center" wrapText="1"/>
    </xf>
    <xf numFmtId="0" fontId="0" fillId="24" borderId="0" xfId="0" applyFill="1" applyBorder="1" applyAlignment="1">
      <alignment wrapText="1"/>
    </xf>
    <xf numFmtId="0" fontId="8" fillId="24" borderId="11" xfId="0" applyFont="1" applyFill="1" applyBorder="1"/>
    <xf numFmtId="0" fontId="0" fillId="0" borderId="0" xfId="0" applyAlignment="1">
      <alignment wrapText="1"/>
    </xf>
    <xf numFmtId="0" fontId="34" fillId="24" borderId="0" xfId="0" applyFont="1" applyFill="1" applyBorder="1"/>
    <xf numFmtId="0" fontId="34" fillId="24" borderId="0" xfId="0" applyFont="1" applyFill="1"/>
    <xf numFmtId="0" fontId="34" fillId="24" borderId="0" xfId="0" applyFont="1" applyFill="1" applyBorder="1" applyAlignment="1">
      <alignment wrapText="1"/>
    </xf>
    <xf numFmtId="0" fontId="33" fillId="24" borderId="0" xfId="0" applyFont="1" applyFill="1" applyBorder="1" applyAlignment="1">
      <alignment horizontal="right"/>
    </xf>
    <xf numFmtId="0" fontId="1" fillId="24" borderId="0" xfId="0" applyFont="1" applyFill="1" applyBorder="1" applyAlignment="1">
      <alignment wrapText="1"/>
    </xf>
    <xf numFmtId="0" fontId="0" fillId="24" borderId="0" xfId="0" applyFill="1" applyBorder="1" applyAlignment="1">
      <alignment horizontal="right" wrapText="1"/>
    </xf>
    <xf numFmtId="0" fontId="0" fillId="24" borderId="0" xfId="0" applyFill="1" applyAlignment="1">
      <alignment wrapText="1"/>
    </xf>
    <xf numFmtId="0" fontId="2" fillId="24" borderId="0" xfId="0" applyFont="1" applyFill="1"/>
    <xf numFmtId="0" fontId="2" fillId="24" borderId="0" xfId="0" applyFont="1" applyFill="1" applyBorder="1"/>
    <xf numFmtId="0" fontId="2" fillId="24" borderId="0" xfId="0" applyFont="1" applyFill="1" applyBorder="1" applyAlignment="1"/>
    <xf numFmtId="3" fontId="2" fillId="24" borderId="0" xfId="0" applyNumberFormat="1" applyFont="1" applyFill="1" applyBorder="1" applyAlignment="1">
      <alignment horizontal="center"/>
    </xf>
    <xf numFmtId="0" fontId="34" fillId="24" borderId="0" xfId="0" applyFont="1" applyFill="1" applyBorder="1" applyAlignment="1">
      <alignment horizontal="center" wrapText="1"/>
    </xf>
    <xf numFmtId="0" fontId="0" fillId="24" borderId="0" xfId="0" applyFill="1" applyBorder="1" applyAlignment="1">
      <alignment horizontal="center" wrapText="1"/>
    </xf>
    <xf numFmtId="0" fontId="2" fillId="24" borderId="16" xfId="0" applyFont="1" applyFill="1" applyBorder="1"/>
    <xf numFmtId="0" fontId="2" fillId="24" borderId="17" xfId="0" applyFont="1" applyFill="1" applyBorder="1"/>
    <xf numFmtId="0" fontId="0" fillId="24" borderId="17" xfId="0" applyFill="1" applyBorder="1"/>
    <xf numFmtId="0" fontId="2" fillId="24" borderId="18" xfId="0" applyFont="1" applyFill="1" applyBorder="1"/>
    <xf numFmtId="0" fontId="2" fillId="24" borderId="19" xfId="0" applyFont="1" applyFill="1" applyBorder="1"/>
    <xf numFmtId="0" fontId="2" fillId="24" borderId="20" xfId="0" applyFont="1" applyFill="1" applyBorder="1"/>
    <xf numFmtId="0" fontId="2" fillId="24" borderId="19" xfId="0" applyFont="1" applyFill="1" applyBorder="1" applyAlignment="1"/>
    <xf numFmtId="0" fontId="2" fillId="24" borderId="20" xfId="0" applyFont="1" applyFill="1" applyBorder="1" applyAlignment="1"/>
    <xf numFmtId="0" fontId="2" fillId="24" borderId="22" xfId="0" applyFont="1" applyFill="1" applyBorder="1"/>
    <xf numFmtId="0" fontId="0" fillId="24" borderId="22" xfId="0" applyFill="1" applyBorder="1"/>
    <xf numFmtId="0" fontId="40" fillId="24" borderId="22" xfId="0" applyFont="1" applyFill="1" applyBorder="1"/>
    <xf numFmtId="0" fontId="41" fillId="24" borderId="22" xfId="0" applyFont="1" applyFill="1" applyBorder="1"/>
    <xf numFmtId="0" fontId="42" fillId="24" borderId="22" xfId="0" applyFont="1" applyFill="1" applyBorder="1"/>
    <xf numFmtId="0" fontId="2" fillId="24" borderId="11" xfId="0" applyFont="1" applyFill="1" applyBorder="1"/>
    <xf numFmtId="0" fontId="2" fillId="24" borderId="10" xfId="0" applyFont="1" applyFill="1" applyBorder="1"/>
    <xf numFmtId="0" fontId="5" fillId="24" borderId="16" xfId="0" applyFont="1" applyFill="1" applyBorder="1"/>
    <xf numFmtId="0" fontId="5" fillId="24" borderId="17" xfId="0" applyFont="1" applyFill="1" applyBorder="1"/>
    <xf numFmtId="0" fontId="5" fillId="24" borderId="18" xfId="0" applyFont="1" applyFill="1" applyBorder="1"/>
    <xf numFmtId="0" fontId="5" fillId="24" borderId="19" xfId="0" applyFont="1" applyFill="1" applyBorder="1"/>
    <xf numFmtId="0" fontId="5" fillId="24" borderId="20" xfId="0" applyFont="1" applyFill="1" applyBorder="1"/>
    <xf numFmtId="0" fontId="5" fillId="24" borderId="19" xfId="0" applyFont="1" applyFill="1" applyBorder="1" applyAlignment="1"/>
    <xf numFmtId="0" fontId="5" fillId="24" borderId="20" xfId="0" applyFont="1" applyFill="1" applyBorder="1" applyAlignment="1"/>
    <xf numFmtId="0" fontId="5" fillId="24" borderId="21" xfId="0" applyFont="1" applyFill="1" applyBorder="1"/>
    <xf numFmtId="0" fontId="5" fillId="24" borderId="22" xfId="0" applyFont="1" applyFill="1" applyBorder="1"/>
    <xf numFmtId="0" fontId="5" fillId="24" borderId="23" xfId="0" applyFont="1" applyFill="1" applyBorder="1"/>
    <xf numFmtId="0" fontId="2" fillId="24" borderId="24" xfId="0" applyFont="1" applyFill="1" applyBorder="1" applyAlignment="1">
      <alignment wrapText="1"/>
    </xf>
    <xf numFmtId="0" fontId="2" fillId="24" borderId="24" xfId="0" applyFont="1" applyFill="1" applyBorder="1"/>
    <xf numFmtId="0" fontId="2" fillId="24" borderId="24" xfId="0" applyFont="1" applyFill="1" applyBorder="1" applyAlignment="1"/>
    <xf numFmtId="0" fontId="2" fillId="24" borderId="0" xfId="0" applyFont="1" applyFill="1" applyBorder="1" applyAlignment="1">
      <alignment wrapText="1"/>
    </xf>
    <xf numFmtId="0" fontId="43" fillId="24" borderId="0" xfId="0" applyFont="1" applyFill="1" applyBorder="1"/>
    <xf numFmtId="0" fontId="5" fillId="24" borderId="25" xfId="0" applyFont="1" applyFill="1" applyBorder="1"/>
    <xf numFmtId="0" fontId="6" fillId="24" borderId="20" xfId="0" applyFont="1" applyFill="1" applyBorder="1" applyAlignment="1">
      <alignment wrapText="1"/>
    </xf>
    <xf numFmtId="0" fontId="6" fillId="24" borderId="20" xfId="0" applyFont="1" applyFill="1" applyBorder="1"/>
    <xf numFmtId="0" fontId="3" fillId="24" borderId="0" xfId="0" applyFont="1" applyFill="1" applyBorder="1"/>
    <xf numFmtId="0" fontId="34" fillId="24" borderId="19" xfId="0" applyFont="1" applyFill="1" applyBorder="1"/>
    <xf numFmtId="0" fontId="34" fillId="24" borderId="20" xfId="0" applyFont="1" applyFill="1" applyBorder="1"/>
    <xf numFmtId="0" fontId="5" fillId="0" borderId="13" xfId="0" applyFont="1" applyFill="1" applyBorder="1" applyAlignment="1"/>
    <xf numFmtId="0" fontId="6" fillId="25" borderId="13" xfId="0" applyFont="1" applyFill="1" applyBorder="1" applyAlignment="1">
      <alignment horizontal="center" vertical="center"/>
    </xf>
    <xf numFmtId="0" fontId="6" fillId="25" borderId="14" xfId="0" applyFont="1" applyFill="1" applyBorder="1" applyAlignment="1">
      <alignment horizontal="center" vertical="center"/>
    </xf>
    <xf numFmtId="0" fontId="2" fillId="24" borderId="10" xfId="0" applyFont="1" applyFill="1" applyBorder="1" applyAlignment="1"/>
    <xf numFmtId="0" fontId="0" fillId="24" borderId="10" xfId="0" applyFill="1" applyBorder="1"/>
    <xf numFmtId="0" fontId="2" fillId="24" borderId="10" xfId="0" applyFont="1" applyFill="1" applyBorder="1"/>
    <xf numFmtId="0" fontId="2" fillId="24" borderId="0" xfId="0" applyFont="1" applyFill="1" applyBorder="1" applyAlignment="1"/>
    <xf numFmtId="0" fontId="5" fillId="24" borderId="0" xfId="0" applyFont="1" applyFill="1" applyProtection="1"/>
    <xf numFmtId="0" fontId="0" fillId="24" borderId="0" xfId="0" applyFill="1" applyProtection="1"/>
    <xf numFmtId="0" fontId="40" fillId="24" borderId="22" xfId="0" applyFont="1" applyFill="1" applyBorder="1" applyProtection="1"/>
    <xf numFmtId="0" fontId="41" fillId="24" borderId="22" xfId="0" applyFont="1" applyFill="1" applyBorder="1" applyProtection="1"/>
    <xf numFmtId="0" fontId="42" fillId="24" borderId="22" xfId="0" applyFont="1" applyFill="1" applyBorder="1" applyProtection="1"/>
    <xf numFmtId="0" fontId="41" fillId="24" borderId="0" xfId="0" applyFont="1" applyFill="1" applyBorder="1" applyProtection="1"/>
    <xf numFmtId="0" fontId="2" fillId="24" borderId="0" xfId="0" applyFont="1" applyFill="1" applyBorder="1" applyProtection="1"/>
    <xf numFmtId="0" fontId="2" fillId="24" borderId="0" xfId="0" applyFont="1" applyFill="1" applyProtection="1"/>
    <xf numFmtId="0" fontId="5" fillId="24" borderId="16" xfId="0" applyFont="1" applyFill="1" applyBorder="1" applyProtection="1"/>
    <xf numFmtId="0" fontId="5" fillId="24" borderId="17" xfId="0" applyFont="1" applyFill="1" applyBorder="1" applyProtection="1"/>
    <xf numFmtId="0" fontId="0" fillId="24" borderId="17" xfId="0" applyFill="1" applyBorder="1" applyProtection="1"/>
    <xf numFmtId="0" fontId="5" fillId="24" borderId="18" xfId="0" applyFont="1" applyFill="1" applyBorder="1" applyProtection="1"/>
    <xf numFmtId="0" fontId="5" fillId="24" borderId="19" xfId="0" applyFont="1" applyFill="1" applyBorder="1" applyProtection="1"/>
    <xf numFmtId="0" fontId="5" fillId="24" borderId="0" xfId="0" applyFont="1" applyFill="1" applyBorder="1" applyProtection="1"/>
    <xf numFmtId="0" fontId="0" fillId="24" borderId="0" xfId="0" applyFill="1" applyBorder="1" applyProtection="1"/>
    <xf numFmtId="0" fontId="5" fillId="24" borderId="20" xfId="0" applyFont="1" applyFill="1" applyBorder="1" applyProtection="1"/>
    <xf numFmtId="0" fontId="5" fillId="24" borderId="19" xfId="0" applyFont="1" applyFill="1" applyBorder="1" applyAlignment="1" applyProtection="1"/>
    <xf numFmtId="0" fontId="0" fillId="24" borderId="0" xfId="0" applyFill="1" applyBorder="1" applyAlignment="1" applyProtection="1">
      <alignment vertical="top" wrapText="1"/>
    </xf>
    <xf numFmtId="0" fontId="2" fillId="24" borderId="0" xfId="0" applyFont="1" applyFill="1" applyBorder="1" applyAlignment="1" applyProtection="1"/>
    <xf numFmtId="0" fontId="2" fillId="24" borderId="20" xfId="0" applyFont="1" applyFill="1" applyBorder="1" applyAlignment="1" applyProtection="1"/>
    <xf numFmtId="0" fontId="2" fillId="24" borderId="20" xfId="0" applyFont="1" applyFill="1" applyBorder="1" applyProtection="1"/>
    <xf numFmtId="0" fontId="6" fillId="25" borderId="12" xfId="0" applyFont="1" applyFill="1" applyBorder="1" applyAlignment="1" applyProtection="1">
      <alignment horizontal="center" vertical="center" wrapText="1"/>
    </xf>
    <xf numFmtId="0" fontId="6" fillId="25" borderId="13" xfId="0" applyFont="1" applyFill="1" applyBorder="1" applyAlignment="1" applyProtection="1">
      <alignment horizontal="center" vertical="center" wrapText="1"/>
    </xf>
    <xf numFmtId="0" fontId="6" fillId="25" borderId="14" xfId="0" applyFont="1" applyFill="1" applyBorder="1" applyAlignment="1" applyProtection="1">
      <alignment horizontal="center" vertical="center" wrapText="1"/>
    </xf>
    <xf numFmtId="0" fontId="5" fillId="0" borderId="32" xfId="0" applyFont="1" applyFill="1" applyBorder="1" applyAlignment="1" applyProtection="1">
      <alignment horizontal="left" vertical="top" wrapText="1"/>
    </xf>
    <xf numFmtId="0" fontId="5" fillId="0" borderId="12" xfId="0" applyFont="1" applyBorder="1" applyAlignment="1" applyProtection="1">
      <alignment horizontal="center" vertical="top"/>
    </xf>
    <xf numFmtId="0" fontId="5" fillId="0" borderId="13" xfId="0" applyFont="1" applyBorder="1" applyAlignment="1" applyProtection="1">
      <alignment horizontal="center" vertical="top"/>
    </xf>
    <xf numFmtId="0" fontId="5" fillId="0" borderId="14" xfId="0" applyFont="1" applyBorder="1" applyAlignment="1" applyProtection="1">
      <alignment horizontal="center" vertical="top"/>
    </xf>
    <xf numFmtId="3" fontId="2" fillId="24" borderId="0" xfId="0" applyNumberFormat="1" applyFont="1" applyFill="1" applyBorder="1" applyAlignment="1" applyProtection="1">
      <alignment horizontal="center"/>
    </xf>
    <xf numFmtId="3" fontId="37" fillId="24" borderId="0" xfId="0" applyNumberFormat="1" applyFont="1" applyFill="1" applyBorder="1" applyAlignment="1" applyProtection="1">
      <alignment horizontal="center"/>
    </xf>
    <xf numFmtId="0" fontId="5" fillId="24" borderId="11" xfId="0" applyFont="1" applyFill="1" applyBorder="1"/>
    <xf numFmtId="49" fontId="45" fillId="24" borderId="0" xfId="0" applyNumberFormat="1" applyFont="1" applyFill="1" applyBorder="1" applyAlignment="1">
      <alignment horizontal="right" wrapText="1"/>
    </xf>
    <xf numFmtId="49" fontId="45" fillId="24" borderId="0" xfId="0" applyNumberFormat="1" applyFont="1" applyFill="1" applyBorder="1" applyAlignment="1">
      <alignment horizontal="right"/>
    </xf>
    <xf numFmtId="0" fontId="5" fillId="24" borderId="0" xfId="0" applyFont="1" applyFill="1" applyBorder="1" applyProtection="1">
      <protection locked="0"/>
    </xf>
    <xf numFmtId="0" fontId="33" fillId="24" borderId="0" xfId="0" applyFont="1" applyFill="1" applyBorder="1" applyAlignment="1">
      <alignment wrapText="1"/>
    </xf>
    <xf numFmtId="49" fontId="34" fillId="24" borderId="0" xfId="0" applyNumberFormat="1" applyFont="1" applyFill="1" applyBorder="1" applyAlignment="1" applyProtection="1">
      <alignment shrinkToFit="1"/>
      <protection locked="0"/>
    </xf>
    <xf numFmtId="49" fontId="2" fillId="24" borderId="0" xfId="0" applyNumberFormat="1" applyFont="1" applyFill="1" applyBorder="1" applyAlignment="1" applyProtection="1">
      <alignment horizontal="right" shrinkToFit="1"/>
      <protection locked="0"/>
    </xf>
    <xf numFmtId="0" fontId="28" fillId="24" borderId="0" xfId="0" applyFont="1" applyFill="1" applyBorder="1" applyProtection="1"/>
    <xf numFmtId="0" fontId="28" fillId="24" borderId="10" xfId="0" applyFont="1" applyFill="1" applyBorder="1" applyAlignment="1" applyProtection="1">
      <alignment horizontal="left"/>
    </xf>
    <xf numFmtId="0" fontId="28" fillId="24" borderId="10" xfId="0" applyFont="1" applyFill="1" applyBorder="1" applyAlignment="1" applyProtection="1"/>
    <xf numFmtId="0" fontId="9" fillId="24" borderId="0" xfId="0" applyFont="1" applyFill="1" applyBorder="1" applyAlignment="1" applyProtection="1">
      <alignment vertical="top" wrapText="1"/>
    </xf>
    <xf numFmtId="0" fontId="29" fillId="24" borderId="0" xfId="0" applyFont="1" applyFill="1" applyBorder="1" applyAlignment="1" applyProtection="1"/>
    <xf numFmtId="0" fontId="0" fillId="24" borderId="0" xfId="0" applyFill="1" applyBorder="1" applyAlignment="1" applyProtection="1"/>
    <xf numFmtId="0" fontId="34" fillId="24" borderId="0" xfId="0" applyFont="1" applyFill="1" applyBorder="1" applyAlignment="1" applyProtection="1">
      <alignment horizontal="center" wrapText="1"/>
    </xf>
    <xf numFmtId="0" fontId="0" fillId="24" borderId="0" xfId="0" applyFill="1" applyBorder="1" applyAlignment="1" applyProtection="1">
      <alignment horizontal="center" wrapText="1"/>
    </xf>
    <xf numFmtId="0" fontId="35" fillId="26" borderId="12" xfId="0" applyFont="1" applyFill="1" applyBorder="1" applyAlignment="1" applyProtection="1">
      <alignment horizontal="left" vertical="top" wrapText="1"/>
    </xf>
    <xf numFmtId="0" fontId="35" fillId="26" borderId="12" xfId="0" applyFont="1" applyFill="1" applyBorder="1" applyAlignment="1" applyProtection="1">
      <alignment horizontal="center" vertical="top"/>
    </xf>
    <xf numFmtId="0" fontId="35" fillId="26" borderId="13" xfId="0" applyFont="1" applyFill="1" applyBorder="1" applyAlignment="1" applyProtection="1">
      <alignment horizontal="center" vertical="top"/>
    </xf>
    <xf numFmtId="0" fontId="35" fillId="26" borderId="14" xfId="0" applyFont="1" applyFill="1" applyBorder="1" applyAlignment="1" applyProtection="1">
      <alignment horizontal="center" vertical="top"/>
    </xf>
    <xf numFmtId="0" fontId="2" fillId="24" borderId="16" xfId="0" applyFont="1" applyFill="1" applyBorder="1" applyProtection="1"/>
    <xf numFmtId="0" fontId="2" fillId="24" borderId="17" xfId="0" applyFont="1" applyFill="1" applyBorder="1" applyProtection="1"/>
    <xf numFmtId="0" fontId="2" fillId="24" borderId="18" xfId="0" applyFont="1" applyFill="1" applyBorder="1" applyProtection="1"/>
    <xf numFmtId="0" fontId="2" fillId="24" borderId="19" xfId="0" applyFont="1" applyFill="1" applyBorder="1" applyAlignment="1" applyProtection="1"/>
    <xf numFmtId="0" fontId="2" fillId="24" borderId="19" xfId="0" applyFont="1" applyFill="1" applyBorder="1" applyProtection="1"/>
    <xf numFmtId="0" fontId="2" fillId="0" borderId="32" xfId="0" applyFont="1" applyFill="1" applyBorder="1" applyAlignment="1" applyProtection="1">
      <alignment horizontal="left" vertical="center" wrapText="1"/>
    </xf>
    <xf numFmtId="0" fontId="2" fillId="24" borderId="32" xfId="0" applyFont="1" applyFill="1" applyBorder="1" applyAlignment="1" applyProtection="1">
      <alignment horizontal="left" vertical="center" wrapText="1"/>
    </xf>
    <xf numFmtId="0" fontId="0" fillId="24" borderId="0" xfId="0" applyFill="1" applyBorder="1" applyAlignment="1" applyProtection="1">
      <alignment wrapText="1"/>
    </xf>
    <xf numFmtId="0" fontId="1" fillId="24" borderId="0" xfId="0" applyFont="1" applyFill="1" applyBorder="1" applyAlignment="1" applyProtection="1">
      <alignment vertical="top" wrapText="1"/>
    </xf>
    <xf numFmtId="0" fontId="35" fillId="24" borderId="0" xfId="0" applyFont="1" applyFill="1" applyBorder="1" applyProtection="1"/>
    <xf numFmtId="0" fontId="35" fillId="27" borderId="12" xfId="0" applyFont="1" applyFill="1" applyBorder="1" applyAlignment="1" applyProtection="1">
      <alignment horizontal="left" vertical="top" wrapText="1"/>
    </xf>
    <xf numFmtId="0" fontId="35" fillId="27" borderId="12" xfId="0" applyFont="1" applyFill="1" applyBorder="1" applyAlignment="1" applyProtection="1">
      <alignment horizontal="center" vertical="top"/>
    </xf>
    <xf numFmtId="0" fontId="35" fillId="27" borderId="13" xfId="0" applyFont="1" applyFill="1" applyBorder="1" applyAlignment="1" applyProtection="1">
      <alignment horizontal="center" vertical="top"/>
    </xf>
    <xf numFmtId="0" fontId="35" fillId="27" borderId="14" xfId="0" applyFont="1" applyFill="1" applyBorder="1" applyAlignment="1" applyProtection="1">
      <alignment horizontal="center" vertical="top"/>
    </xf>
    <xf numFmtId="0" fontId="0" fillId="0" borderId="0" xfId="0" applyBorder="1" applyAlignment="1" applyProtection="1">
      <alignment vertical="top" wrapText="1"/>
    </xf>
    <xf numFmtId="0" fontId="53" fillId="0" borderId="12" xfId="0" applyFont="1" applyBorder="1" applyAlignment="1" applyProtection="1">
      <alignment vertical="top" wrapText="1"/>
    </xf>
    <xf numFmtId="0" fontId="53" fillId="0" borderId="13" xfId="0" applyFont="1" applyBorder="1" applyAlignment="1" applyProtection="1">
      <alignment vertical="top" wrapText="1"/>
    </xf>
    <xf numFmtId="0" fontId="50" fillId="25" borderId="13" xfId="0" applyFont="1" applyFill="1" applyBorder="1" applyAlignment="1" applyProtection="1">
      <alignment horizontal="center" vertical="center"/>
    </xf>
    <xf numFmtId="0" fontId="0" fillId="0" borderId="13" xfId="0" applyBorder="1" applyAlignment="1" applyProtection="1">
      <alignment vertical="top" wrapText="1"/>
    </xf>
    <xf numFmtId="0" fontId="1" fillId="24" borderId="14" xfId="0" applyFont="1" applyFill="1" applyBorder="1" applyAlignment="1" applyProtection="1">
      <alignment vertical="top" wrapText="1"/>
    </xf>
    <xf numFmtId="0" fontId="2" fillId="24" borderId="13" xfId="0" applyFont="1" applyFill="1" applyBorder="1" applyAlignment="1" applyProtection="1"/>
    <xf numFmtId="0" fontId="2" fillId="24" borderId="14" xfId="0" applyFont="1" applyFill="1" applyBorder="1" applyAlignment="1" applyProtection="1"/>
    <xf numFmtId="0" fontId="50" fillId="25" borderId="12" xfId="0" applyFont="1" applyFill="1" applyBorder="1" applyAlignment="1" applyProtection="1">
      <alignment horizontal="center" vertical="center"/>
    </xf>
    <xf numFmtId="0" fontId="50" fillId="25" borderId="14" xfId="0" applyFont="1" applyFill="1" applyBorder="1" applyAlignment="1" applyProtection="1">
      <alignment horizontal="center" vertical="center"/>
    </xf>
    <xf numFmtId="0" fontId="50" fillId="24" borderId="13" xfId="0" applyFont="1" applyFill="1" applyBorder="1" applyAlignment="1" applyProtection="1">
      <alignment horizontal="center" vertical="center"/>
    </xf>
    <xf numFmtId="0" fontId="2" fillId="24" borderId="14" xfId="0" applyFont="1" applyFill="1" applyBorder="1" applyProtection="1"/>
    <xf numFmtId="0" fontId="53" fillId="0" borderId="31" xfId="0" applyFont="1" applyBorder="1" applyAlignment="1" applyProtection="1">
      <alignment vertical="top" wrapText="1"/>
    </xf>
    <xf numFmtId="0" fontId="2" fillId="24" borderId="13" xfId="0" applyFont="1" applyFill="1" applyBorder="1" applyProtection="1"/>
    <xf numFmtId="0" fontId="0" fillId="0" borderId="31" xfId="0" applyBorder="1" applyAlignment="1" applyProtection="1">
      <alignment vertical="top" wrapText="1"/>
    </xf>
    <xf numFmtId="1" fontId="46" fillId="0" borderId="13" xfId="0" applyNumberFormat="1" applyFont="1" applyFill="1" applyBorder="1" applyProtection="1"/>
    <xf numFmtId="0" fontId="46" fillId="0" borderId="13" xfId="0" applyFont="1" applyFill="1" applyBorder="1" applyProtection="1"/>
    <xf numFmtId="0" fontId="2" fillId="28" borderId="15" xfId="0" applyFont="1" applyFill="1" applyBorder="1" applyAlignment="1" applyProtection="1">
      <alignment horizontal="center" vertical="center"/>
    </xf>
    <xf numFmtId="0" fontId="2" fillId="29" borderId="0" xfId="0" applyFont="1" applyFill="1" applyBorder="1"/>
    <xf numFmtId="0" fontId="0" fillId="29" borderId="0" xfId="0" applyFill="1" applyBorder="1" applyAlignment="1">
      <alignment wrapText="1"/>
    </xf>
    <xf numFmtId="0" fontId="0" fillId="29" borderId="0" xfId="0" applyFill="1"/>
    <xf numFmtId="0" fontId="0" fillId="29" borderId="10" xfId="0" applyFill="1" applyBorder="1"/>
    <xf numFmtId="0" fontId="8" fillId="29" borderId="10" xfId="0" applyFont="1" applyFill="1" applyBorder="1" applyAlignment="1" applyProtection="1">
      <alignment horizontal="center" vertical="center" wrapText="1"/>
      <protection locked="0"/>
    </xf>
    <xf numFmtId="43" fontId="2" fillId="29" borderId="0" xfId="28" applyFont="1" applyFill="1"/>
    <xf numFmtId="0" fontId="2" fillId="29" borderId="0" xfId="0" applyFont="1" applyFill="1"/>
    <xf numFmtId="0" fontId="40" fillId="29" borderId="22" xfId="0" applyFont="1" applyFill="1" applyBorder="1"/>
    <xf numFmtId="0" fontId="41" fillId="29" borderId="22" xfId="0" applyFont="1" applyFill="1" applyBorder="1"/>
    <xf numFmtId="0" fontId="0" fillId="29" borderId="0" xfId="0" applyFill="1" applyBorder="1"/>
    <xf numFmtId="0" fontId="2" fillId="29" borderId="19" xfId="0" applyFont="1" applyFill="1" applyBorder="1" applyAlignment="1"/>
    <xf numFmtId="0" fontId="2" fillId="29" borderId="0" xfId="0" applyFont="1" applyFill="1" applyBorder="1" applyAlignment="1"/>
    <xf numFmtId="0" fontId="2" fillId="29" borderId="20" xfId="0" applyFont="1" applyFill="1" applyBorder="1"/>
    <xf numFmtId="0" fontId="2" fillId="29" borderId="19" xfId="0" applyFont="1" applyFill="1" applyBorder="1"/>
    <xf numFmtId="0" fontId="2" fillId="29" borderId="0" xfId="0" applyFont="1" applyFill="1" applyBorder="1" applyAlignment="1">
      <alignment wrapText="1"/>
    </xf>
    <xf numFmtId="0" fontId="2" fillId="29" borderId="20" xfId="0" applyFont="1" applyFill="1" applyBorder="1" applyAlignment="1">
      <alignment wrapText="1"/>
    </xf>
    <xf numFmtId="0" fontId="0" fillId="29" borderId="10" xfId="0" applyFill="1" applyBorder="1" applyAlignment="1">
      <alignment horizontal="center" wrapText="1"/>
    </xf>
    <xf numFmtId="0" fontId="2" fillId="29" borderId="20" xfId="0" applyFont="1" applyFill="1" applyBorder="1" applyAlignment="1">
      <alignment horizontal="right" wrapText="1"/>
    </xf>
    <xf numFmtId="0" fontId="6" fillId="29" borderId="0" xfId="0" applyFont="1" applyFill="1" applyBorder="1" applyAlignment="1">
      <alignment horizontal="center"/>
    </xf>
    <xf numFmtId="0" fontId="2" fillId="29" borderId="20" xfId="0" applyFont="1" applyFill="1" applyBorder="1" applyAlignment="1"/>
    <xf numFmtId="0" fontId="2" fillId="29" borderId="10" xfId="0" applyFont="1" applyFill="1" applyBorder="1"/>
    <xf numFmtId="0" fontId="6" fillId="29" borderId="10" xfId="0" applyFont="1" applyFill="1" applyBorder="1" applyAlignment="1">
      <alignment horizontal="center"/>
    </xf>
    <xf numFmtId="0" fontId="2" fillId="29" borderId="11" xfId="0" applyFont="1" applyFill="1" applyBorder="1"/>
    <xf numFmtId="0" fontId="6" fillId="29" borderId="11" xfId="0" applyFont="1" applyFill="1" applyBorder="1" applyAlignment="1">
      <alignment horizontal="center"/>
    </xf>
    <xf numFmtId="0" fontId="2" fillId="29" borderId="16" xfId="0" applyFont="1" applyFill="1" applyBorder="1"/>
    <xf numFmtId="0" fontId="2" fillId="29" borderId="17" xfId="0" applyFont="1" applyFill="1" applyBorder="1"/>
    <xf numFmtId="0" fontId="0" fillId="29" borderId="17" xfId="0" applyFill="1" applyBorder="1"/>
    <xf numFmtId="0" fontId="2" fillId="29" borderId="18" xfId="0" applyFont="1" applyFill="1" applyBorder="1"/>
    <xf numFmtId="0" fontId="29" fillId="29" borderId="20" xfId="0" applyFont="1" applyFill="1" applyBorder="1" applyAlignment="1"/>
    <xf numFmtId="0" fontId="2" fillId="29" borderId="10" xfId="0" applyFont="1" applyFill="1" applyBorder="1" applyAlignment="1"/>
    <xf numFmtId="0" fontId="0" fillId="29" borderId="10" xfId="0" applyFill="1" applyBorder="1" applyAlignment="1"/>
    <xf numFmtId="0" fontId="0" fillId="29" borderId="20" xfId="0" applyFill="1" applyBorder="1" applyAlignment="1"/>
    <xf numFmtId="0" fontId="2" fillId="29" borderId="0" xfId="0" applyFont="1" applyFill="1" applyBorder="1" applyAlignment="1">
      <alignment horizontal="left" vertical="top" wrapText="1"/>
    </xf>
    <xf numFmtId="0" fontId="6" fillId="29" borderId="0" xfId="0" applyFont="1" applyFill="1" applyBorder="1" applyAlignment="1">
      <alignment horizontal="center" vertical="center"/>
    </xf>
    <xf numFmtId="0" fontId="0" fillId="29" borderId="20" xfId="0" applyFill="1" applyBorder="1" applyAlignment="1">
      <alignment horizontal="left" vertical="top" wrapText="1"/>
    </xf>
    <xf numFmtId="0" fontId="6" fillId="29" borderId="10" xfId="0" applyFont="1" applyFill="1" applyBorder="1" applyAlignment="1">
      <alignment horizontal="center" vertical="center"/>
    </xf>
    <xf numFmtId="3" fontId="2" fillId="29" borderId="0" xfId="0" applyNumberFormat="1" applyFont="1" applyFill="1" applyBorder="1" applyAlignment="1">
      <alignment horizontal="center"/>
    </xf>
    <xf numFmtId="0" fontId="2" fillId="29" borderId="16" xfId="0" applyFont="1" applyFill="1" applyBorder="1" applyAlignment="1"/>
    <xf numFmtId="0" fontId="2" fillId="29" borderId="17" xfId="0" applyFont="1" applyFill="1" applyBorder="1" applyAlignment="1"/>
    <xf numFmtId="0" fontId="0" fillId="29" borderId="19" xfId="0" applyFill="1" applyBorder="1"/>
    <xf numFmtId="1" fontId="56" fillId="0" borderId="13" xfId="0" applyNumberFormat="1" applyFont="1" applyFill="1" applyBorder="1"/>
    <xf numFmtId="0" fontId="6" fillId="30" borderId="13" xfId="0" applyFont="1" applyFill="1" applyBorder="1" applyAlignment="1">
      <alignment horizontal="center" vertical="center"/>
    </xf>
    <xf numFmtId="0" fontId="2" fillId="29" borderId="0" xfId="0" applyFont="1" applyFill="1" applyBorder="1" applyAlignment="1" applyProtection="1"/>
    <xf numFmtId="0" fontId="35" fillId="29" borderId="0" xfId="0" applyFont="1" applyFill="1" applyBorder="1"/>
    <xf numFmtId="0" fontId="35" fillId="29" borderId="0" xfId="0" applyFont="1" applyFill="1" applyBorder="1" applyAlignment="1">
      <alignment horizontal="left" vertical="top" wrapText="1"/>
    </xf>
    <xf numFmtId="0" fontId="0" fillId="29" borderId="0" xfId="0" applyFill="1" applyBorder="1" applyAlignment="1">
      <alignment wrapText="1"/>
    </xf>
    <xf numFmtId="0" fontId="0" fillId="29" borderId="0" xfId="0" applyFill="1" applyBorder="1" applyAlignment="1">
      <alignment vertical="top" wrapText="1"/>
    </xf>
    <xf numFmtId="0" fontId="4" fillId="29" borderId="0" xfId="0" applyFont="1" applyFill="1" applyBorder="1" applyAlignment="1">
      <alignment vertical="top" wrapText="1"/>
    </xf>
    <xf numFmtId="0" fontId="33" fillId="0" borderId="0" xfId="0" applyFont="1" applyBorder="1" applyAlignment="1">
      <alignment horizontal="center" vertical="center" wrapText="1"/>
    </xf>
    <xf numFmtId="0" fontId="33" fillId="29" borderId="0" xfId="0" applyFont="1" applyFill="1" applyBorder="1" applyAlignment="1">
      <alignment horizontal="center" vertical="center" wrapText="1"/>
    </xf>
    <xf numFmtId="0" fontId="4" fillId="29" borderId="0" xfId="0" applyFont="1" applyFill="1" applyAlignment="1">
      <alignment horizontal="center" vertical="center" wrapText="1"/>
    </xf>
    <xf numFmtId="0" fontId="4" fillId="29" borderId="0" xfId="0" applyFont="1" applyFill="1" applyAlignment="1">
      <alignment vertical="top" wrapText="1"/>
    </xf>
    <xf numFmtId="0" fontId="2" fillId="29" borderId="0" xfId="0" applyFont="1" applyFill="1" applyBorder="1" applyAlignment="1" applyProtection="1">
      <alignment horizontal="center" vertical="center"/>
    </xf>
    <xf numFmtId="165" fontId="35" fillId="27" borderId="13" xfId="0" quotePrefix="1" applyNumberFormat="1" applyFont="1" applyFill="1" applyBorder="1" applyAlignment="1">
      <alignment horizontal="center" vertical="top" wrapText="1"/>
    </xf>
    <xf numFmtId="165" fontId="35" fillId="27" borderId="14" xfId="0" quotePrefix="1" applyNumberFormat="1" applyFont="1" applyFill="1" applyBorder="1" applyAlignment="1">
      <alignment horizontal="center" vertical="top" wrapText="1"/>
    </xf>
    <xf numFmtId="0" fontId="0" fillId="29" borderId="0" xfId="0" applyFill="1" applyBorder="1" applyAlignment="1">
      <alignment wrapText="1"/>
    </xf>
    <xf numFmtId="0" fontId="5" fillId="24" borderId="13" xfId="0" applyFont="1" applyFill="1" applyBorder="1" applyAlignment="1">
      <alignment wrapText="1"/>
    </xf>
    <xf numFmtId="0" fontId="0" fillId="29" borderId="0" xfId="0" applyFill="1" applyBorder="1" applyAlignment="1">
      <alignment vertical="top" wrapText="1"/>
    </xf>
    <xf numFmtId="0" fontId="4" fillId="29" borderId="0" xfId="0" applyFont="1" applyFill="1" applyBorder="1" applyAlignment="1">
      <alignment vertical="top" wrapText="1"/>
    </xf>
    <xf numFmtId="0" fontId="6" fillId="29" borderId="0" xfId="0" applyFont="1" applyFill="1" applyBorder="1" applyAlignment="1">
      <alignment horizontal="center" vertical="center" wrapText="1"/>
    </xf>
    <xf numFmtId="0" fontId="0" fillId="24" borderId="0" xfId="0" applyFill="1" applyBorder="1" applyAlignment="1"/>
    <xf numFmtId="0" fontId="0" fillId="29" borderId="0" xfId="0" applyFill="1" applyBorder="1" applyAlignment="1">
      <alignment wrapText="1"/>
    </xf>
    <xf numFmtId="0" fontId="6" fillId="29" borderId="0" xfId="0" applyFont="1" applyFill="1" applyBorder="1" applyAlignment="1">
      <alignment horizontal="center" vertical="center" wrapText="1"/>
    </xf>
    <xf numFmtId="0" fontId="0" fillId="24" borderId="0" xfId="0" applyFill="1" applyBorder="1" applyAlignment="1"/>
    <xf numFmtId="0" fontId="6" fillId="32" borderId="13" xfId="0" applyFont="1" applyFill="1" applyBorder="1" applyAlignment="1">
      <alignment horizontal="center" vertical="center"/>
    </xf>
    <xf numFmtId="3" fontId="2" fillId="0" borderId="13" xfId="0" applyNumberFormat="1" applyFont="1" applyFill="1" applyBorder="1" applyAlignment="1" applyProtection="1">
      <alignment horizontal="right" vertical="top"/>
      <protection locked="0"/>
    </xf>
    <xf numFmtId="0" fontId="4" fillId="29" borderId="0" xfId="0" applyFont="1" applyFill="1" applyAlignment="1">
      <alignment horizontal="right" vertical="top" wrapText="1"/>
    </xf>
    <xf numFmtId="164" fontId="2" fillId="0" borderId="13" xfId="0" applyNumberFormat="1" applyFont="1" applyFill="1" applyBorder="1" applyAlignment="1" applyProtection="1">
      <alignment horizontal="right" vertical="top"/>
    </xf>
    <xf numFmtId="0" fontId="2" fillId="29" borderId="0" xfId="0" applyFont="1" applyFill="1" applyBorder="1" applyAlignment="1" applyProtection="1">
      <alignment horizontal="right"/>
    </xf>
    <xf numFmtId="165" fontId="2" fillId="24" borderId="31" xfId="0" applyNumberFormat="1" applyFont="1" applyFill="1" applyBorder="1" applyAlignment="1" applyProtection="1">
      <alignment horizontal="right" vertical="top"/>
    </xf>
    <xf numFmtId="3" fontId="5" fillId="0" borderId="14" xfId="0" applyNumberFormat="1" applyFont="1" applyFill="1" applyBorder="1" applyAlignment="1" applyProtection="1">
      <alignment horizontal="right" vertical="top"/>
    </xf>
    <xf numFmtId="3" fontId="35" fillId="26" borderId="13" xfId="0" applyNumberFormat="1" applyFont="1" applyFill="1" applyBorder="1" applyAlignment="1" applyProtection="1">
      <alignment horizontal="right" vertical="top"/>
      <protection locked="0"/>
    </xf>
    <xf numFmtId="164" fontId="35" fillId="26" borderId="13" xfId="0" applyNumberFormat="1" applyFont="1" applyFill="1" applyBorder="1" applyAlignment="1" applyProtection="1">
      <alignment horizontal="right" vertical="top"/>
    </xf>
    <xf numFmtId="165" fontId="35" fillId="26" borderId="31" xfId="0" applyNumberFormat="1" applyFont="1" applyFill="1" applyBorder="1" applyAlignment="1" applyProtection="1">
      <alignment horizontal="right" vertical="top"/>
    </xf>
    <xf numFmtId="3" fontId="35" fillId="26" borderId="14" xfId="0" applyNumberFormat="1" applyFont="1" applyFill="1" applyBorder="1" applyAlignment="1" applyProtection="1">
      <alignment horizontal="right" vertical="top"/>
    </xf>
    <xf numFmtId="3" fontId="35" fillId="27" borderId="13" xfId="0" applyNumberFormat="1" applyFont="1" applyFill="1" applyBorder="1" applyAlignment="1" applyProtection="1">
      <alignment horizontal="right" vertical="top"/>
      <protection locked="0"/>
    </xf>
    <xf numFmtId="164" fontId="35" fillId="27" borderId="13" xfId="0" applyNumberFormat="1" applyFont="1" applyFill="1" applyBorder="1" applyAlignment="1" applyProtection="1">
      <alignment horizontal="right" vertical="top"/>
    </xf>
    <xf numFmtId="167" fontId="35" fillId="26" borderId="14" xfId="0" applyNumberFormat="1" applyFont="1" applyFill="1" applyBorder="1" applyAlignment="1">
      <alignment horizontal="right" vertical="top" wrapText="1"/>
    </xf>
    <xf numFmtId="167" fontId="35" fillId="27" borderId="14" xfId="0" applyNumberFormat="1" applyFont="1" applyFill="1" applyBorder="1" applyAlignment="1">
      <alignment horizontal="right" vertical="top" wrapText="1"/>
    </xf>
    <xf numFmtId="0" fontId="2" fillId="0" borderId="14" xfId="0" applyFont="1" applyFill="1" applyBorder="1" applyAlignment="1">
      <alignment horizontal="left" vertical="top" wrapText="1"/>
    </xf>
    <xf numFmtId="0" fontId="35" fillId="26" borderId="14" xfId="0" applyFont="1" applyFill="1" applyBorder="1" applyAlignment="1">
      <alignment horizontal="left" vertical="top" wrapText="1"/>
    </xf>
    <xf numFmtId="0" fontId="35" fillId="27" borderId="14" xfId="0" applyFont="1" applyFill="1" applyBorder="1" applyAlignment="1">
      <alignment horizontal="left" vertical="top" wrapText="1"/>
    </xf>
    <xf numFmtId="164" fontId="35" fillId="26" borderId="14" xfId="0" quotePrefix="1" applyNumberFormat="1" applyFont="1" applyFill="1" applyBorder="1" applyAlignment="1" applyProtection="1">
      <alignment horizontal="center" vertical="top"/>
    </xf>
    <xf numFmtId="164" fontId="35" fillId="27" borderId="14" xfId="0" quotePrefix="1" applyNumberFormat="1" applyFont="1" applyFill="1" applyBorder="1" applyAlignment="1" applyProtection="1">
      <alignment horizontal="center" vertical="top"/>
    </xf>
    <xf numFmtId="165" fontId="2" fillId="24" borderId="13" xfId="0" applyNumberFormat="1" applyFont="1" applyFill="1" applyBorder="1" applyAlignment="1">
      <alignment horizontal="right" vertical="top" wrapText="1"/>
    </xf>
    <xf numFmtId="165" fontId="35" fillId="26" borderId="13" xfId="0" applyNumberFormat="1" applyFont="1" applyFill="1" applyBorder="1" applyAlignment="1">
      <alignment horizontal="right" vertical="top" wrapText="1"/>
    </xf>
    <xf numFmtId="165" fontId="35" fillId="27" borderId="13" xfId="0" applyNumberFormat="1" applyFont="1" applyFill="1" applyBorder="1" applyAlignment="1">
      <alignment horizontal="right" vertical="top" wrapText="1"/>
    </xf>
    <xf numFmtId="0" fontId="5" fillId="24" borderId="13" xfId="0" applyFont="1" applyFill="1" applyBorder="1" applyAlignment="1"/>
    <xf numFmtId="167" fontId="2" fillId="30" borderId="14" xfId="0" applyNumberFormat="1" applyFont="1" applyFill="1" applyBorder="1" applyAlignment="1">
      <alignment horizontal="right" vertical="top" wrapText="1"/>
    </xf>
    <xf numFmtId="167" fontId="2" fillId="0" borderId="13" xfId="0" applyNumberFormat="1" applyFont="1" applyFill="1" applyBorder="1" applyAlignment="1">
      <alignment horizontal="right" vertical="top" wrapText="1"/>
    </xf>
    <xf numFmtId="167" fontId="2" fillId="0" borderId="14" xfId="0" applyNumberFormat="1" applyFont="1" applyFill="1" applyBorder="1" applyAlignment="1">
      <alignment horizontal="right" vertical="top" wrapText="1"/>
    </xf>
    <xf numFmtId="9" fontId="35" fillId="26" borderId="13" xfId="0" applyNumberFormat="1" applyFont="1" applyFill="1" applyBorder="1" applyAlignment="1" applyProtection="1">
      <alignment horizontal="right"/>
      <protection locked="0"/>
    </xf>
    <xf numFmtId="167" fontId="35" fillId="26" borderId="13" xfId="0" applyNumberFormat="1" applyFont="1" applyFill="1" applyBorder="1" applyAlignment="1" applyProtection="1">
      <alignment horizontal="right"/>
      <protection locked="0"/>
    </xf>
    <xf numFmtId="167" fontId="35" fillId="26" borderId="14" xfId="0" applyNumberFormat="1" applyFont="1" applyFill="1" applyBorder="1" applyAlignment="1" applyProtection="1">
      <alignment horizontal="right"/>
      <protection locked="0"/>
    </xf>
    <xf numFmtId="9" fontId="35" fillId="27" borderId="13" xfId="0" applyNumberFormat="1" applyFont="1" applyFill="1" applyBorder="1" applyAlignment="1">
      <alignment horizontal="right"/>
    </xf>
    <xf numFmtId="167" fontId="35" fillId="27" borderId="13" xfId="0" applyNumberFormat="1" applyFont="1" applyFill="1" applyBorder="1" applyAlignment="1">
      <alignment horizontal="right"/>
    </xf>
    <xf numFmtId="167" fontId="35" fillId="27" borderId="14" xfId="0" applyNumberFormat="1" applyFont="1" applyFill="1" applyBorder="1" applyAlignment="1">
      <alignment horizontal="right"/>
    </xf>
    <xf numFmtId="0" fontId="6" fillId="31" borderId="13" xfId="0" applyFont="1" applyFill="1" applyBorder="1" applyAlignment="1" applyProtection="1">
      <alignment horizontal="center" vertical="center" wrapText="1"/>
    </xf>
    <xf numFmtId="49" fontId="6" fillId="31" borderId="13" xfId="0" applyNumberFormat="1" applyFont="1" applyFill="1" applyBorder="1" applyAlignment="1">
      <alignment horizontal="center" vertical="center" wrapText="1" shrinkToFit="1"/>
    </xf>
    <xf numFmtId="49" fontId="6" fillId="31" borderId="14" xfId="0" applyNumberFormat="1" applyFont="1" applyFill="1" applyBorder="1" applyAlignment="1">
      <alignment horizontal="center" vertical="center" wrapText="1" shrinkToFit="1"/>
    </xf>
    <xf numFmtId="0" fontId="0" fillId="29" borderId="0" xfId="0" applyFill="1" applyBorder="1" applyAlignment="1">
      <alignment wrapText="1"/>
    </xf>
    <xf numFmtId="0" fontId="0" fillId="29" borderId="0" xfId="0" applyFill="1" applyBorder="1" applyAlignment="1">
      <alignment vertical="top" wrapText="1"/>
    </xf>
    <xf numFmtId="0" fontId="4" fillId="29" borderId="0" xfId="0" applyFont="1" applyFill="1" applyBorder="1" applyAlignment="1">
      <alignment vertical="top" wrapText="1"/>
    </xf>
    <xf numFmtId="0" fontId="5" fillId="24" borderId="13" xfId="0" applyFont="1" applyFill="1" applyBorder="1" applyAlignment="1">
      <alignment wrapText="1"/>
    </xf>
    <xf numFmtId="0" fontId="0" fillId="24" borderId="0" xfId="0" applyFill="1" applyBorder="1" applyAlignment="1"/>
    <xf numFmtId="0" fontId="6" fillId="29" borderId="0" xfId="0" applyFont="1" applyFill="1" applyBorder="1" applyAlignment="1">
      <alignment horizontal="left" vertical="top" wrapText="1"/>
    </xf>
    <xf numFmtId="0" fontId="0" fillId="29" borderId="0" xfId="0" applyFill="1" applyBorder="1" applyAlignment="1">
      <alignment wrapText="1"/>
    </xf>
    <xf numFmtId="0" fontId="33" fillId="29" borderId="19" xfId="0" applyFont="1" applyFill="1" applyBorder="1" applyAlignment="1" applyProtection="1">
      <alignment horizontal="center" wrapText="1"/>
      <protection locked="0"/>
    </xf>
    <xf numFmtId="0" fontId="0" fillId="29" borderId="20" xfId="0" applyFill="1" applyBorder="1" applyAlignment="1">
      <alignment wrapText="1"/>
    </xf>
    <xf numFmtId="0" fontId="5" fillId="24" borderId="13" xfId="0" applyFont="1" applyFill="1" applyBorder="1" applyAlignment="1">
      <alignment wrapText="1"/>
    </xf>
    <xf numFmtId="0" fontId="0" fillId="29" borderId="0" xfId="0" applyFill="1" applyBorder="1" applyAlignment="1">
      <alignment vertical="top" wrapText="1"/>
    </xf>
    <xf numFmtId="0" fontId="4" fillId="29" borderId="0" xfId="0" applyFont="1" applyFill="1" applyBorder="1" applyAlignment="1">
      <alignment vertical="top" wrapText="1"/>
    </xf>
    <xf numFmtId="0" fontId="0" fillId="24" borderId="0" xfId="0" applyFill="1" applyBorder="1" applyAlignment="1"/>
    <xf numFmtId="0" fontId="6" fillId="29" borderId="11" xfId="0" applyFont="1" applyFill="1" applyBorder="1"/>
    <xf numFmtId="0" fontId="6" fillId="29" borderId="0" xfId="0" applyFont="1" applyFill="1" applyBorder="1"/>
    <xf numFmtId="167" fontId="2" fillId="0" borderId="13" xfId="0" applyNumberFormat="1" applyFont="1" applyFill="1" applyBorder="1" applyAlignment="1">
      <alignment horizontal="right" vertical="top" wrapText="1"/>
    </xf>
    <xf numFmtId="167" fontId="35" fillId="26" borderId="13" xfId="0" applyNumberFormat="1" applyFont="1" applyFill="1" applyBorder="1" applyAlignment="1" applyProtection="1">
      <alignment horizontal="center"/>
      <protection locked="0"/>
    </xf>
    <xf numFmtId="167" fontId="35" fillId="27" borderId="13" xfId="0" applyNumberFormat="1" applyFont="1" applyFill="1" applyBorder="1" applyAlignment="1">
      <alignment horizontal="center"/>
    </xf>
    <xf numFmtId="0" fontId="51" fillId="24" borderId="0" xfId="0" applyFont="1" applyFill="1" applyBorder="1" applyAlignment="1" applyProtection="1">
      <alignment vertical="top" wrapText="1"/>
    </xf>
    <xf numFmtId="0" fontId="0" fillId="0" borderId="0" xfId="0" applyBorder="1" applyAlignment="1">
      <alignment vertical="top" wrapText="1"/>
    </xf>
    <xf numFmtId="0" fontId="0" fillId="29" borderId="0" xfId="0" applyFill="1" applyBorder="1" applyAlignment="1">
      <alignment wrapText="1"/>
    </xf>
    <xf numFmtId="167" fontId="2" fillId="0" borderId="13" xfId="0" applyNumberFormat="1" applyFont="1" applyFill="1" applyBorder="1" applyAlignment="1">
      <alignment horizontal="right" vertical="top" wrapText="1"/>
    </xf>
    <xf numFmtId="167" fontId="2" fillId="33" borderId="13" xfId="0" applyNumberFormat="1" applyFont="1" applyFill="1" applyBorder="1" applyAlignment="1">
      <alignment horizontal="right" vertical="top" wrapText="1"/>
    </xf>
    <xf numFmtId="0" fontId="6" fillId="29" borderId="0" xfId="0" applyFont="1" applyFill="1" applyBorder="1" applyAlignment="1">
      <alignment horizontal="left" vertical="top" wrapText="1"/>
    </xf>
    <xf numFmtId="0" fontId="6" fillId="29" borderId="0" xfId="0" applyFont="1" applyFill="1" applyBorder="1" applyAlignment="1">
      <alignment horizontal="left" vertical="center" wrapText="1"/>
    </xf>
    <xf numFmtId="0" fontId="0" fillId="29" borderId="0" xfId="0" applyFill="1" applyBorder="1" applyAlignment="1">
      <alignment horizontal="left" vertical="center" wrapText="1"/>
    </xf>
    <xf numFmtId="0" fontId="0" fillId="29" borderId="0" xfId="0" applyFill="1" applyBorder="1" applyAlignment="1">
      <alignment wrapText="1"/>
    </xf>
    <xf numFmtId="0" fontId="33" fillId="29" borderId="19" xfId="0" applyFont="1" applyFill="1" applyBorder="1" applyAlignment="1" applyProtection="1">
      <alignment horizontal="center" wrapText="1"/>
      <protection locked="0"/>
    </xf>
    <xf numFmtId="0" fontId="0" fillId="29" borderId="20" xfId="0" applyFill="1" applyBorder="1" applyAlignment="1">
      <alignment wrapText="1"/>
    </xf>
    <xf numFmtId="3" fontId="2" fillId="29" borderId="13" xfId="0" applyNumberFormat="1" applyFont="1" applyFill="1" applyBorder="1" applyAlignment="1" applyProtection="1">
      <alignment horizontal="right" vertical="top"/>
      <protection locked="0"/>
    </xf>
    <xf numFmtId="0" fontId="2" fillId="29" borderId="14" xfId="0" applyFont="1" applyFill="1" applyBorder="1" applyAlignment="1">
      <alignment horizontal="left" vertical="top" wrapText="1"/>
    </xf>
    <xf numFmtId="3" fontId="35" fillId="27" borderId="13" xfId="0" applyNumberFormat="1" applyFont="1" applyFill="1" applyBorder="1" applyAlignment="1" applyProtection="1">
      <alignment horizontal="center" vertical="top"/>
      <protection locked="0"/>
    </xf>
    <xf numFmtId="167" fontId="35" fillId="27" borderId="14" xfId="0" applyNumberFormat="1" applyFont="1" applyFill="1" applyBorder="1" applyAlignment="1">
      <alignment horizontal="center" vertical="top" wrapText="1"/>
    </xf>
    <xf numFmtId="3" fontId="2" fillId="32" borderId="14" xfId="0" applyNumberFormat="1" applyFont="1" applyFill="1" applyBorder="1" applyAlignment="1" applyProtection="1">
      <alignment horizontal="center" vertical="top"/>
    </xf>
    <xf numFmtId="3" fontId="2" fillId="34" borderId="14" xfId="0" applyNumberFormat="1" applyFont="1" applyFill="1" applyBorder="1" applyAlignment="1" applyProtection="1">
      <alignment horizontal="center" vertical="top"/>
    </xf>
    <xf numFmtId="0" fontId="5" fillId="24" borderId="11" xfId="0" applyFont="1" applyFill="1" applyBorder="1" applyAlignment="1"/>
    <xf numFmtId="0" fontId="48" fillId="24" borderId="11" xfId="35" applyFill="1" applyBorder="1" applyAlignment="1" applyProtection="1"/>
    <xf numFmtId="0" fontId="5" fillId="29" borderId="0" xfId="0" applyFont="1" applyFill="1" applyBorder="1" applyAlignment="1"/>
    <xf numFmtId="0" fontId="5" fillId="29" borderId="0" xfId="0" applyFont="1" applyFill="1" applyBorder="1" applyAlignment="1">
      <alignment vertical="center" wrapText="1"/>
    </xf>
    <xf numFmtId="0" fontId="0" fillId="29" borderId="0" xfId="0" applyFill="1" applyBorder="1" applyAlignment="1">
      <alignment vertical="center" wrapText="1"/>
    </xf>
    <xf numFmtId="0" fontId="5" fillId="29" borderId="0" xfId="0" applyFont="1" applyFill="1" applyBorder="1" applyAlignment="1">
      <alignment wrapText="1"/>
    </xf>
    <xf numFmtId="0" fontId="32" fillId="29" borderId="0" xfId="0" applyFont="1" applyFill="1" applyBorder="1" applyAlignment="1">
      <alignment wrapText="1"/>
    </xf>
    <xf numFmtId="0" fontId="8" fillId="29" borderId="0" xfId="0" applyFont="1" applyFill="1" applyBorder="1" applyAlignment="1" applyProtection="1">
      <alignment horizontal="center" vertical="center" wrapText="1"/>
      <protection locked="0"/>
    </xf>
    <xf numFmtId="0" fontId="0" fillId="29" borderId="0" xfId="0" applyFill="1" applyBorder="1" applyAlignment="1">
      <alignment horizontal="center" wrapText="1"/>
    </xf>
    <xf numFmtId="0" fontId="1" fillId="29" borderId="0" xfId="0" applyFont="1" applyFill="1" applyAlignment="1">
      <alignment horizontal="right"/>
    </xf>
    <xf numFmtId="0" fontId="2" fillId="24" borderId="0" xfId="0" applyFont="1" applyFill="1" applyBorder="1" applyAlignment="1" applyProtection="1">
      <alignment horizontal="center"/>
    </xf>
    <xf numFmtId="167" fontId="35" fillId="26" borderId="14" xfId="0" applyNumberFormat="1" applyFont="1" applyFill="1" applyBorder="1" applyAlignment="1" applyProtection="1">
      <alignment horizontal="center"/>
      <protection locked="0"/>
    </xf>
    <xf numFmtId="0" fontId="6" fillId="31" borderId="13" xfId="0" applyFont="1" applyFill="1" applyBorder="1" applyAlignment="1" applyProtection="1">
      <alignment horizontal="center" vertical="center" wrapText="1"/>
    </xf>
    <xf numFmtId="167" fontId="2" fillId="0" borderId="13" xfId="0" applyNumberFormat="1" applyFont="1" applyFill="1" applyBorder="1" applyAlignment="1">
      <alignment horizontal="right" vertical="top" wrapText="1"/>
    </xf>
    <xf numFmtId="167" fontId="2" fillId="0" borderId="13" xfId="0" applyNumberFormat="1" applyFont="1" applyFill="1" applyBorder="1" applyAlignment="1">
      <alignment horizontal="right" vertical="top" wrapText="1"/>
    </xf>
    <xf numFmtId="0" fontId="2" fillId="0" borderId="32" xfId="0" applyFont="1" applyFill="1" applyBorder="1" applyAlignment="1" applyProtection="1">
      <alignment horizontal="left" vertical="top" wrapText="1"/>
    </xf>
    <xf numFmtId="0" fontId="2" fillId="24" borderId="0" xfId="51" applyFont="1" applyFill="1" applyProtection="1"/>
    <xf numFmtId="0" fontId="40" fillId="24" borderId="22" xfId="51" applyFont="1" applyFill="1" applyBorder="1" applyProtection="1"/>
    <xf numFmtId="0" fontId="41" fillId="24" borderId="22" xfId="51" applyFont="1" applyFill="1" applyBorder="1" applyProtection="1"/>
    <xf numFmtId="0" fontId="41" fillId="24" borderId="0" xfId="51" applyFont="1" applyFill="1" applyBorder="1" applyProtection="1"/>
    <xf numFmtId="0" fontId="2" fillId="24" borderId="0" xfId="51" applyFont="1" applyFill="1" applyBorder="1" applyProtection="1"/>
    <xf numFmtId="0" fontId="2" fillId="24" borderId="16" xfId="51" applyFont="1" applyFill="1" applyBorder="1" applyProtection="1"/>
    <xf numFmtId="0" fontId="2" fillId="24" borderId="17" xfId="51" applyFont="1" applyFill="1" applyBorder="1" applyProtection="1"/>
    <xf numFmtId="0" fontId="2" fillId="24" borderId="18" xfId="51" applyFont="1" applyFill="1" applyBorder="1" applyProtection="1"/>
    <xf numFmtId="0" fontId="2" fillId="24" borderId="19" xfId="51" applyFont="1" applyFill="1" applyBorder="1" applyAlignment="1" applyProtection="1"/>
    <xf numFmtId="0" fontId="2" fillId="24" borderId="0" xfId="51" applyFont="1" applyFill="1" applyBorder="1" applyAlignment="1" applyProtection="1"/>
    <xf numFmtId="0" fontId="2" fillId="24" borderId="20" xfId="51" applyFont="1" applyFill="1" applyBorder="1" applyAlignment="1" applyProtection="1"/>
    <xf numFmtId="0" fontId="2" fillId="24" borderId="19" xfId="51" applyFont="1" applyFill="1" applyBorder="1" applyProtection="1"/>
    <xf numFmtId="0" fontId="2" fillId="24" borderId="20" xfId="51" applyFont="1" applyFill="1" applyBorder="1" applyProtection="1"/>
    <xf numFmtId="0" fontId="1" fillId="24" borderId="0" xfId="51" applyFill="1" applyAlignment="1" applyProtection="1">
      <alignment wrapText="1"/>
    </xf>
    <xf numFmtId="0" fontId="1" fillId="24" borderId="0" xfId="51" applyFill="1" applyBorder="1" applyAlignment="1" applyProtection="1">
      <alignment vertical="top" wrapText="1"/>
    </xf>
    <xf numFmtId="3" fontId="2" fillId="24" borderId="0" xfId="51" applyNumberFormat="1" applyFont="1" applyFill="1" applyBorder="1" applyProtection="1"/>
    <xf numFmtId="3" fontId="6" fillId="24" borderId="0" xfId="51" applyNumberFormat="1" applyFont="1" applyFill="1" applyBorder="1" applyProtection="1"/>
    <xf numFmtId="0" fontId="6" fillId="25" borderId="12" xfId="51" applyFont="1" applyFill="1" applyBorder="1" applyAlignment="1" applyProtection="1">
      <alignment horizontal="center" vertical="center" wrapText="1"/>
    </xf>
    <xf numFmtId="0" fontId="6" fillId="25" borderId="13" xfId="51" applyFont="1" applyFill="1" applyBorder="1" applyAlignment="1" applyProtection="1">
      <alignment horizontal="center" vertical="center" wrapText="1"/>
    </xf>
    <xf numFmtId="0" fontId="6" fillId="25" borderId="14" xfId="51" applyFont="1" applyFill="1" applyBorder="1" applyAlignment="1" applyProtection="1">
      <alignment horizontal="center" vertical="center" wrapText="1"/>
    </xf>
    <xf numFmtId="0" fontId="6" fillId="24" borderId="0" xfId="51" applyFont="1" applyFill="1" applyBorder="1" applyAlignment="1" applyProtection="1">
      <alignment horizontal="center" vertical="top" wrapText="1"/>
    </xf>
    <xf numFmtId="0" fontId="2" fillId="0" borderId="32" xfId="51" applyFont="1" applyFill="1" applyBorder="1" applyAlignment="1" applyProtection="1">
      <alignment horizontal="left" vertical="center" wrapText="1"/>
    </xf>
    <xf numFmtId="165" fontId="2" fillId="24" borderId="12" xfId="51" applyNumberFormat="1" applyFont="1" applyFill="1" applyBorder="1" applyAlignment="1" applyProtection="1">
      <alignment horizontal="center" vertical="top" wrapText="1"/>
    </xf>
    <xf numFmtId="3" fontId="2" fillId="24" borderId="13" xfId="51" applyNumberFormat="1" applyFont="1" applyFill="1" applyBorder="1" applyAlignment="1" applyProtection="1">
      <alignment horizontal="center" vertical="center"/>
    </xf>
    <xf numFmtId="3" fontId="2" fillId="24" borderId="14" xfId="51" applyNumberFormat="1" applyFont="1" applyFill="1" applyBorder="1" applyAlignment="1" applyProtection="1">
      <alignment horizontal="center" vertical="center"/>
    </xf>
    <xf numFmtId="0" fontId="68" fillId="24" borderId="0" xfId="51" applyFont="1" applyFill="1" applyBorder="1" applyAlignment="1" applyProtection="1">
      <alignment horizontal="center" vertical="center"/>
    </xf>
    <xf numFmtId="0" fontId="2" fillId="24" borderId="32" xfId="51" applyFont="1" applyFill="1" applyBorder="1" applyAlignment="1" applyProtection="1">
      <alignment horizontal="left" vertical="center" wrapText="1"/>
    </xf>
    <xf numFmtId="0" fontId="50" fillId="24" borderId="0" xfId="51" applyFont="1" applyFill="1" applyBorder="1" applyAlignment="1" applyProtection="1">
      <alignment horizontal="center" vertical="center"/>
    </xf>
    <xf numFmtId="0" fontId="1" fillId="24" borderId="0" xfId="51" applyFill="1" applyBorder="1" applyAlignment="1" applyProtection="1">
      <alignment wrapText="1"/>
    </xf>
    <xf numFmtId="0" fontId="1" fillId="24" borderId="0" xfId="51" applyFill="1" applyBorder="1" applyAlignment="1" applyProtection="1"/>
    <xf numFmtId="0" fontId="35" fillId="26" borderId="32" xfId="51" applyFont="1" applyFill="1" applyBorder="1" applyAlignment="1" applyProtection="1">
      <alignment horizontal="left" vertical="center" wrapText="1"/>
    </xf>
    <xf numFmtId="165" fontId="35" fillId="26" borderId="12" xfId="51" applyNumberFormat="1" applyFont="1" applyFill="1" applyBorder="1" applyAlignment="1" applyProtection="1">
      <alignment horizontal="center" vertical="top" wrapText="1"/>
    </xf>
    <xf numFmtId="3" fontId="35" fillId="26" borderId="13" xfId="51" applyNumberFormat="1" applyFont="1" applyFill="1" applyBorder="1" applyAlignment="1" applyProtection="1">
      <alignment horizontal="center" vertical="center"/>
    </xf>
    <xf numFmtId="3" fontId="35" fillId="26" borderId="14" xfId="51" applyNumberFormat="1" applyFont="1" applyFill="1" applyBorder="1" applyAlignment="1" applyProtection="1">
      <alignment horizontal="center" vertical="center"/>
    </xf>
    <xf numFmtId="0" fontId="34" fillId="24" borderId="0" xfId="51" applyFont="1" applyFill="1" applyBorder="1" applyAlignment="1" applyProtection="1">
      <alignment wrapText="1"/>
    </xf>
    <xf numFmtId="0" fontId="34" fillId="24" borderId="0" xfId="51" applyFont="1" applyFill="1" applyAlignment="1" applyProtection="1">
      <alignment wrapText="1"/>
    </xf>
    <xf numFmtId="0" fontId="34" fillId="0" borderId="0" xfId="51" applyFont="1" applyAlignment="1" applyProtection="1">
      <alignment wrapText="1"/>
    </xf>
    <xf numFmtId="0" fontId="1" fillId="24" borderId="0" xfId="51" applyFont="1" applyFill="1" applyBorder="1" applyAlignment="1" applyProtection="1">
      <alignment vertical="top" wrapText="1"/>
    </xf>
    <xf numFmtId="167" fontId="2" fillId="24" borderId="0" xfId="51" applyNumberFormat="1" applyFont="1" applyFill="1" applyBorder="1" applyProtection="1"/>
    <xf numFmtId="0" fontId="1" fillId="24" borderId="0" xfId="51" applyFill="1" applyProtection="1"/>
    <xf numFmtId="0" fontId="62" fillId="0" borderId="13" xfId="0" applyFont="1" applyFill="1" applyBorder="1" applyAlignment="1" applyProtection="1">
      <alignment horizontal="left" vertical="center"/>
    </xf>
    <xf numFmtId="0" fontId="58" fillId="0" borderId="13" xfId="0" applyFont="1" applyFill="1" applyBorder="1" applyAlignment="1" applyProtection="1">
      <alignment horizontal="center" vertical="center"/>
    </xf>
    <xf numFmtId="0" fontId="58" fillId="0" borderId="31" xfId="0" applyFont="1" applyFill="1" applyBorder="1" applyAlignment="1" applyProtection="1">
      <alignment horizontal="center" vertical="center"/>
    </xf>
    <xf numFmtId="0" fontId="62" fillId="0" borderId="13" xfId="0" applyFont="1" applyFill="1" applyBorder="1" applyAlignment="1" applyProtection="1">
      <alignment horizontal="center"/>
    </xf>
    <xf numFmtId="1" fontId="62" fillId="0" borderId="13" xfId="0" applyNumberFormat="1" applyFont="1" applyFill="1" applyBorder="1" applyAlignment="1" applyProtection="1">
      <alignment horizontal="center"/>
    </xf>
    <xf numFmtId="165" fontId="62" fillId="0" borderId="13" xfId="0" applyNumberFormat="1" applyFont="1" applyFill="1" applyBorder="1" applyAlignment="1" applyProtection="1">
      <alignment horizontal="center"/>
    </xf>
    <xf numFmtId="0" fontId="42" fillId="24" borderId="22" xfId="51" applyFont="1" applyFill="1" applyBorder="1" applyProtection="1"/>
    <xf numFmtId="0" fontId="1" fillId="24" borderId="17" xfId="51" applyFill="1" applyBorder="1" applyProtection="1"/>
    <xf numFmtId="0" fontId="58" fillId="0" borderId="13" xfId="51" applyFont="1" applyFill="1" applyBorder="1" applyAlignment="1" applyProtection="1">
      <alignment horizontal="center"/>
    </xf>
    <xf numFmtId="0" fontId="58" fillId="0" borderId="13" xfId="51" applyFont="1" applyFill="1" applyBorder="1" applyAlignment="1" applyProtection="1">
      <alignment horizontal="right"/>
    </xf>
    <xf numFmtId="0" fontId="62" fillId="0" borderId="13" xfId="51" applyFont="1" applyFill="1" applyBorder="1" applyAlignment="1" applyProtection="1">
      <alignment horizontal="right" vertical="center"/>
    </xf>
    <xf numFmtId="1" fontId="62" fillId="0" borderId="13" xfId="51" applyNumberFormat="1" applyFont="1" applyFill="1" applyBorder="1" applyProtection="1"/>
    <xf numFmtId="0" fontId="62" fillId="0" borderId="31" xfId="51" applyFont="1" applyFill="1" applyBorder="1" applyProtection="1"/>
    <xf numFmtId="0" fontId="62" fillId="0" borderId="26" xfId="51" applyFont="1" applyFill="1" applyBorder="1" applyAlignment="1" applyProtection="1">
      <alignment horizontal="right" vertical="center"/>
    </xf>
    <xf numFmtId="0" fontId="62" fillId="0" borderId="13" xfId="51" applyFont="1" applyFill="1" applyBorder="1" applyProtection="1"/>
    <xf numFmtId="0" fontId="1" fillId="24" borderId="0" xfId="51" applyFill="1" applyBorder="1" applyProtection="1"/>
    <xf numFmtId="0" fontId="4" fillId="24" borderId="0" xfId="51" applyFont="1" applyFill="1" applyBorder="1" applyAlignment="1" applyProtection="1">
      <alignment horizontal="center" vertical="center"/>
    </xf>
    <xf numFmtId="0" fontId="28" fillId="24" borderId="20" xfId="51" applyFont="1" applyFill="1" applyBorder="1" applyAlignment="1" applyProtection="1">
      <alignment wrapText="1"/>
    </xf>
    <xf numFmtId="0" fontId="35" fillId="36" borderId="32" xfId="51" applyFont="1" applyFill="1" applyBorder="1" applyAlignment="1" applyProtection="1">
      <alignment horizontal="left" vertical="center" wrapText="1"/>
    </xf>
    <xf numFmtId="165" fontId="35" fillId="36" borderId="12" xfId="51" applyNumberFormat="1" applyFont="1" applyFill="1" applyBorder="1" applyAlignment="1" applyProtection="1">
      <alignment horizontal="center" vertical="top" wrapText="1"/>
    </xf>
    <xf numFmtId="3" fontId="35" fillId="36" borderId="13" xfId="51" applyNumberFormat="1" applyFont="1" applyFill="1" applyBorder="1" applyAlignment="1" applyProtection="1">
      <alignment horizontal="center" vertical="center"/>
    </xf>
    <xf numFmtId="3" fontId="35" fillId="36" borderId="14" xfId="51" applyNumberFormat="1" applyFont="1" applyFill="1" applyBorder="1" applyAlignment="1" applyProtection="1">
      <alignment horizontal="center" vertical="center"/>
    </xf>
    <xf numFmtId="3" fontId="2" fillId="35" borderId="14" xfId="0" quotePrefix="1" applyNumberFormat="1" applyFont="1" applyFill="1" applyBorder="1" applyAlignment="1" applyProtection="1">
      <alignment horizontal="center" vertical="top"/>
    </xf>
    <xf numFmtId="165" fontId="2" fillId="24" borderId="0" xfId="0" applyNumberFormat="1" applyFont="1" applyFill="1" applyBorder="1" applyProtection="1"/>
    <xf numFmtId="0" fontId="0" fillId="29" borderId="11" xfId="0" applyFill="1" applyBorder="1"/>
    <xf numFmtId="0" fontId="6" fillId="29" borderId="0" xfId="0" applyFont="1" applyFill="1" applyBorder="1" applyAlignment="1">
      <alignment horizontal="left" vertical="top" wrapText="1"/>
    </xf>
    <xf numFmtId="0" fontId="6" fillId="29" borderId="10" xfId="0" applyFont="1" applyFill="1" applyBorder="1" applyAlignment="1">
      <alignment horizontal="left" vertical="top" wrapText="1"/>
    </xf>
    <xf numFmtId="0" fontId="6" fillId="29" borderId="11" xfId="0" applyFont="1" applyFill="1" applyBorder="1" applyAlignment="1">
      <alignment horizontal="left" vertical="top" wrapText="1"/>
    </xf>
    <xf numFmtId="0" fontId="6" fillId="29" borderId="11" xfId="0" applyFont="1" applyFill="1" applyBorder="1" applyAlignment="1">
      <alignment vertical="top" wrapText="1"/>
    </xf>
    <xf numFmtId="0" fontId="6" fillId="29" borderId="0" xfId="0" applyFont="1" applyFill="1" applyBorder="1" applyAlignment="1">
      <alignment vertical="top" wrapText="1"/>
    </xf>
    <xf numFmtId="0" fontId="51" fillId="24" borderId="0" xfId="0" applyFont="1" applyFill="1" applyBorder="1" applyAlignment="1" applyProtection="1">
      <alignment vertical="top" wrapText="1"/>
    </xf>
    <xf numFmtId="0" fontId="0" fillId="0" borderId="0" xfId="0" applyBorder="1" applyAlignment="1">
      <alignment vertical="top" wrapText="1"/>
    </xf>
    <xf numFmtId="0" fontId="6" fillId="31" borderId="13" xfId="0" applyFont="1" applyFill="1" applyBorder="1" applyAlignment="1" applyProtection="1">
      <alignment horizontal="center" vertical="center" wrapText="1"/>
    </xf>
    <xf numFmtId="0" fontId="6" fillId="25" borderId="13" xfId="51" applyFont="1" applyFill="1" applyBorder="1" applyAlignment="1" applyProtection="1">
      <alignment horizontal="center" vertical="center" wrapText="1"/>
    </xf>
    <xf numFmtId="167" fontId="2" fillId="0" borderId="13" xfId="0" applyNumberFormat="1" applyFont="1" applyFill="1" applyBorder="1" applyAlignment="1">
      <alignment horizontal="right" vertical="top" wrapText="1"/>
    </xf>
    <xf numFmtId="0" fontId="2" fillId="37" borderId="15" xfId="0" applyFont="1" applyFill="1" applyBorder="1" applyAlignment="1" applyProtection="1">
      <alignment horizontal="center" vertical="center" wrapText="1"/>
    </xf>
    <xf numFmtId="0" fontId="4" fillId="24" borderId="48" xfId="51" applyFont="1" applyFill="1" applyBorder="1" applyAlignment="1" applyProtection="1">
      <alignment vertical="center"/>
    </xf>
    <xf numFmtId="167" fontId="2" fillId="24" borderId="13" xfId="51" applyNumberFormat="1" applyFont="1" applyFill="1" applyBorder="1" applyAlignment="1" applyProtection="1">
      <alignment horizontal="center" vertical="top" wrapText="1"/>
    </xf>
    <xf numFmtId="167" fontId="65" fillId="39" borderId="13" xfId="51" applyNumberFormat="1" applyFont="1" applyFill="1" applyBorder="1" applyAlignment="1" applyProtection="1">
      <alignment horizontal="center" vertical="top" wrapText="1"/>
    </xf>
    <xf numFmtId="167" fontId="65" fillId="38" borderId="13" xfId="51" applyNumberFormat="1" applyFont="1" applyFill="1" applyBorder="1" applyAlignment="1" applyProtection="1">
      <alignment horizontal="center" vertical="top" wrapText="1"/>
    </xf>
    <xf numFmtId="0" fontId="33" fillId="24" borderId="0" xfId="51" applyFont="1" applyFill="1" applyBorder="1" applyAlignment="1" applyProtection="1">
      <alignment vertical="center"/>
    </xf>
    <xf numFmtId="0" fontId="2" fillId="0" borderId="14" xfId="51" applyFont="1" applyFill="1" applyBorder="1" applyAlignment="1" applyProtection="1">
      <alignment horizontal="left" vertical="top" wrapText="1"/>
    </xf>
    <xf numFmtId="0" fontId="35" fillId="26" borderId="14" xfId="51" applyFont="1" applyFill="1" applyBorder="1" applyProtection="1"/>
    <xf numFmtId="0" fontId="35" fillId="39" borderId="14" xfId="51" applyFont="1" applyFill="1" applyBorder="1" applyProtection="1"/>
    <xf numFmtId="167" fontId="2" fillId="24" borderId="14" xfId="51" applyNumberFormat="1" applyFont="1" applyFill="1" applyBorder="1" applyAlignment="1" applyProtection="1">
      <alignment horizontal="center" vertical="top" wrapText="1"/>
    </xf>
    <xf numFmtId="167" fontId="65" fillId="38" borderId="14" xfId="51" applyNumberFormat="1" applyFont="1" applyFill="1" applyBorder="1" applyAlignment="1" applyProtection="1">
      <alignment horizontal="center" vertical="top" wrapText="1"/>
    </xf>
    <xf numFmtId="167" fontId="65" fillId="39" borderId="14" xfId="51" applyNumberFormat="1" applyFont="1" applyFill="1" applyBorder="1" applyAlignment="1" applyProtection="1">
      <alignment horizontal="center" vertical="top" wrapText="1"/>
    </xf>
    <xf numFmtId="0" fontId="2" fillId="24" borderId="13" xfId="51" applyFont="1" applyFill="1" applyBorder="1" applyAlignment="1" applyProtection="1">
      <alignment vertical="center"/>
    </xf>
    <xf numFmtId="3" fontId="2" fillId="33" borderId="14" xfId="0" quotePrefix="1" applyNumberFormat="1" applyFont="1" applyFill="1" applyBorder="1" applyAlignment="1" applyProtection="1">
      <alignment horizontal="center" vertical="top"/>
    </xf>
    <xf numFmtId="3" fontId="35" fillId="38" borderId="13" xfId="0" applyNumberFormat="1" applyFont="1" applyFill="1" applyBorder="1" applyAlignment="1" applyProtection="1">
      <alignment horizontal="right" vertical="top"/>
      <protection locked="0"/>
    </xf>
    <xf numFmtId="167" fontId="2" fillId="33" borderId="14" xfId="0" applyNumberFormat="1" applyFont="1" applyFill="1" applyBorder="1" applyAlignment="1">
      <alignment horizontal="right" vertical="top" wrapText="1"/>
    </xf>
    <xf numFmtId="3" fontId="2" fillId="0" borderId="13" xfId="0" applyNumberFormat="1" applyFont="1" applyFill="1" applyBorder="1" applyAlignment="1" applyProtection="1">
      <alignment horizontal="right" vertical="top"/>
    </xf>
    <xf numFmtId="3" fontId="35" fillId="26" borderId="13" xfId="0" applyNumberFormat="1" applyFont="1" applyFill="1" applyBorder="1" applyAlignment="1" applyProtection="1">
      <alignment horizontal="right" vertical="top"/>
    </xf>
    <xf numFmtId="3" fontId="35" fillId="27" borderId="13" xfId="0" applyNumberFormat="1" applyFont="1" applyFill="1" applyBorder="1" applyAlignment="1" applyProtection="1">
      <alignment horizontal="right" vertical="top"/>
    </xf>
    <xf numFmtId="0" fontId="6" fillId="29" borderId="10" xfId="0" applyFont="1" applyFill="1" applyBorder="1" applyAlignment="1">
      <alignment vertical="top" wrapText="1"/>
    </xf>
    <xf numFmtId="0" fontId="48" fillId="24" borderId="10" xfId="35" applyFill="1" applyBorder="1" applyAlignment="1" applyProtection="1"/>
    <xf numFmtId="0" fontId="48" fillId="24" borderId="0" xfId="35" applyFill="1" applyAlignment="1" applyProtection="1"/>
    <xf numFmtId="0" fontId="56" fillId="0" borderId="0" xfId="0" applyFont="1" applyFill="1" applyBorder="1" applyAlignment="1">
      <alignment horizontal="right"/>
    </xf>
    <xf numFmtId="0" fontId="37" fillId="0" borderId="0" xfId="0" applyFont="1" applyFill="1" applyBorder="1" applyAlignment="1">
      <alignment horizontal="right"/>
    </xf>
    <xf numFmtId="0" fontId="35" fillId="0" borderId="0" xfId="0" applyFont="1" applyFill="1" applyBorder="1"/>
    <xf numFmtId="0" fontId="2" fillId="0" borderId="0" xfId="0" applyFont="1" applyFill="1" applyBorder="1"/>
    <xf numFmtId="0" fontId="2" fillId="0" borderId="0" xfId="0" applyFont="1" applyFill="1"/>
    <xf numFmtId="0" fontId="56" fillId="0" borderId="0" xfId="0" applyFont="1" applyFill="1" applyBorder="1" applyAlignment="1">
      <alignment horizontal="right" vertical="center"/>
    </xf>
    <xf numFmtId="0" fontId="55" fillId="0" borderId="13" xfId="0" applyFont="1" applyFill="1" applyBorder="1" applyAlignment="1">
      <alignment horizontal="center"/>
    </xf>
    <xf numFmtId="0" fontId="35" fillId="0" borderId="0" xfId="0" applyFont="1" applyFill="1" applyBorder="1" applyAlignment="1"/>
    <xf numFmtId="0" fontId="2" fillId="0" borderId="0" xfId="0" applyFont="1" applyFill="1" applyBorder="1" applyAlignment="1"/>
    <xf numFmtId="0" fontId="2" fillId="0" borderId="0" xfId="0" applyFont="1" applyFill="1" applyAlignment="1"/>
    <xf numFmtId="0" fontId="55" fillId="0" borderId="13" xfId="0" applyFont="1" applyFill="1" applyBorder="1" applyAlignment="1">
      <alignment horizontal="right"/>
    </xf>
    <xf numFmtId="0" fontId="55" fillId="0" borderId="0" xfId="0" applyFont="1" applyFill="1" applyBorder="1" applyAlignment="1">
      <alignment horizontal="center" vertical="center" wrapText="1"/>
    </xf>
    <xf numFmtId="0" fontId="56" fillId="0" borderId="0" xfId="0" applyFont="1" applyFill="1"/>
    <xf numFmtId="0" fontId="56" fillId="0" borderId="13" xfId="0" applyFont="1" applyFill="1" applyBorder="1" applyAlignment="1">
      <alignment horizontal="right"/>
    </xf>
    <xf numFmtId="164" fontId="55" fillId="0" borderId="13" xfId="0" applyNumberFormat="1" applyFont="1" applyFill="1" applyBorder="1"/>
    <xf numFmtId="0" fontId="4" fillId="0" borderId="0" xfId="0" applyFont="1" applyFill="1" applyBorder="1" applyAlignment="1">
      <alignment horizontal="center" vertical="center" wrapText="1"/>
    </xf>
    <xf numFmtId="0" fontId="56" fillId="0" borderId="0" xfId="0" applyFont="1" applyFill="1" applyBorder="1"/>
    <xf numFmtId="2" fontId="62" fillId="0" borderId="47" xfId="0" applyNumberFormat="1" applyFont="1" applyFill="1" applyBorder="1" applyAlignment="1" applyProtection="1">
      <alignment horizontal="center"/>
    </xf>
    <xf numFmtId="165" fontId="62" fillId="0" borderId="30" xfId="0" applyNumberFormat="1" applyFont="1" applyFill="1" applyBorder="1" applyAlignment="1" applyProtection="1">
      <alignment horizontal="center"/>
    </xf>
    <xf numFmtId="0" fontId="56" fillId="0" borderId="13" xfId="0" applyFont="1" applyFill="1" applyBorder="1" applyAlignment="1">
      <alignment horizontal="center"/>
    </xf>
    <xf numFmtId="0" fontId="55" fillId="0" borderId="28" xfId="0" applyFont="1" applyFill="1" applyBorder="1" applyAlignment="1">
      <alignment horizontal="right"/>
    </xf>
    <xf numFmtId="3" fontId="55" fillId="0" borderId="28" xfId="0" applyNumberFormat="1" applyFont="1" applyFill="1" applyBorder="1" applyAlignment="1">
      <alignment horizontal="right"/>
    </xf>
    <xf numFmtId="0" fontId="55" fillId="0" borderId="13" xfId="0" applyFont="1" applyFill="1" applyBorder="1" applyAlignment="1">
      <alignment horizontal="center" vertical="center"/>
    </xf>
    <xf numFmtId="1" fontId="56" fillId="0" borderId="13" xfId="0" applyNumberFormat="1" applyFont="1" applyFill="1" applyBorder="1" applyAlignment="1">
      <alignment horizontal="center"/>
    </xf>
    <xf numFmtId="0" fontId="55" fillId="0" borderId="13" xfId="0" applyFont="1" applyFill="1" applyBorder="1" applyAlignment="1">
      <alignment horizontal="center" wrapText="1"/>
    </xf>
    <xf numFmtId="0" fontId="56" fillId="0" borderId="28" xfId="0" applyFont="1" applyFill="1" applyBorder="1" applyAlignment="1">
      <alignment horizontal="centerContinuous" vertical="center"/>
    </xf>
    <xf numFmtId="0" fontId="56" fillId="0" borderId="0" xfId="0" applyFont="1" applyFill="1" applyBorder="1" applyAlignment="1" applyProtection="1">
      <alignment horizontal="right"/>
    </xf>
    <xf numFmtId="0" fontId="37" fillId="0" borderId="0" xfId="0" applyFont="1" applyFill="1" applyBorder="1" applyAlignment="1" applyProtection="1">
      <alignment horizontal="right"/>
    </xf>
    <xf numFmtId="0" fontId="35" fillId="0" borderId="0" xfId="0" applyFont="1" applyFill="1" applyBorder="1" applyAlignment="1" applyProtection="1">
      <alignment horizontal="right"/>
    </xf>
    <xf numFmtId="0" fontId="2" fillId="0" borderId="0" xfId="0" applyFont="1" applyFill="1" applyProtection="1"/>
    <xf numFmtId="0" fontId="2" fillId="0" borderId="0" xfId="0" applyFont="1" applyFill="1" applyAlignment="1" applyProtection="1"/>
    <xf numFmtId="0" fontId="56" fillId="0" borderId="0" xfId="0" applyFont="1" applyFill="1" applyProtection="1"/>
    <xf numFmtId="0" fontId="5" fillId="0" borderId="0" xfId="0" applyFont="1" applyFill="1" applyProtection="1"/>
    <xf numFmtId="0" fontId="2" fillId="29" borderId="0" xfId="0" applyFont="1" applyFill="1" applyProtection="1"/>
    <xf numFmtId="0" fontId="5" fillId="29" borderId="0" xfId="0" applyFont="1" applyFill="1" applyProtection="1"/>
    <xf numFmtId="0" fontId="55" fillId="0" borderId="28" xfId="0" applyFont="1" applyFill="1" applyBorder="1" applyAlignment="1">
      <alignment horizontal="center"/>
    </xf>
    <xf numFmtId="0" fontId="56" fillId="0" borderId="28" xfId="0" applyFont="1" applyFill="1" applyBorder="1" applyAlignment="1">
      <alignment horizontal="right"/>
    </xf>
    <xf numFmtId="0" fontId="58" fillId="0" borderId="28" xfId="0" applyFont="1" applyFill="1" applyBorder="1" applyAlignment="1" applyProtection="1">
      <alignment horizontal="center" vertical="center"/>
    </xf>
    <xf numFmtId="0" fontId="62" fillId="0" borderId="28" xfId="0" applyFont="1" applyFill="1" applyBorder="1" applyAlignment="1" applyProtection="1">
      <alignment horizontal="center"/>
    </xf>
    <xf numFmtId="0" fontId="55" fillId="0" borderId="47" xfId="0" applyFont="1" applyFill="1" applyBorder="1"/>
    <xf numFmtId="0" fontId="55" fillId="0" borderId="50" xfId="0" applyFont="1" applyFill="1" applyBorder="1"/>
    <xf numFmtId="0" fontId="55" fillId="0" borderId="28" xfId="0" applyFont="1" applyFill="1" applyBorder="1" applyAlignment="1">
      <alignment horizontal="center" vertical="center"/>
    </xf>
    <xf numFmtId="1" fontId="56" fillId="0" borderId="28" xfId="0" applyNumberFormat="1" applyFont="1" applyFill="1" applyBorder="1" applyAlignment="1">
      <alignment horizontal="center"/>
    </xf>
    <xf numFmtId="0" fontId="55" fillId="0" borderId="28" xfId="0" applyFont="1" applyFill="1" applyBorder="1" applyAlignment="1">
      <alignment horizontal="center" wrapText="1"/>
    </xf>
    <xf numFmtId="0" fontId="56" fillId="0" borderId="24" xfId="0" applyFont="1" applyFill="1" applyBorder="1" applyAlignment="1">
      <alignment horizontal="centerContinuous"/>
    </xf>
    <xf numFmtId="167" fontId="56" fillId="0" borderId="28" xfId="0" applyNumberFormat="1" applyFont="1" applyFill="1" applyBorder="1" applyAlignment="1">
      <alignment horizontal="right"/>
    </xf>
    <xf numFmtId="0" fontId="35" fillId="29" borderId="49" xfId="0" applyFont="1" applyFill="1" applyBorder="1"/>
    <xf numFmtId="0" fontId="35" fillId="29" borderId="49" xfId="0" applyFont="1" applyFill="1" applyBorder="1" applyAlignment="1"/>
    <xf numFmtId="0" fontId="57" fillId="29" borderId="49" xfId="0" applyFont="1" applyFill="1" applyBorder="1"/>
    <xf numFmtId="0" fontId="57" fillId="29" borderId="49" xfId="0" applyFont="1" applyFill="1" applyBorder="1" applyAlignment="1"/>
    <xf numFmtId="0" fontId="35" fillId="29" borderId="49" xfId="0" applyFont="1" applyFill="1" applyBorder="1" applyProtection="1"/>
    <xf numFmtId="0" fontId="2" fillId="29" borderId="49" xfId="0" applyFont="1" applyFill="1" applyBorder="1" applyProtection="1"/>
    <xf numFmtId="0" fontId="5" fillId="29" borderId="49" xfId="0" applyFont="1" applyFill="1" applyBorder="1" applyProtection="1"/>
    <xf numFmtId="0" fontId="35" fillId="29" borderId="50" xfId="0" applyFont="1" applyFill="1" applyBorder="1"/>
    <xf numFmtId="0" fontId="2" fillId="0" borderId="11" xfId="0" applyFont="1" applyFill="1" applyBorder="1"/>
    <xf numFmtId="0" fontId="0" fillId="0" borderId="11" xfId="0" applyFill="1" applyBorder="1"/>
    <xf numFmtId="0" fontId="35" fillId="0" borderId="11" xfId="0" applyFont="1" applyFill="1" applyBorder="1"/>
    <xf numFmtId="0" fontId="0" fillId="0" borderId="0" xfId="0" applyFill="1" applyBorder="1"/>
    <xf numFmtId="0" fontId="47" fillId="0" borderId="13" xfId="0" applyFont="1" applyFill="1" applyBorder="1" applyAlignment="1" applyProtection="1">
      <alignment horizontal="right"/>
    </xf>
    <xf numFmtId="0" fontId="47" fillId="0" borderId="13" xfId="0" applyFont="1" applyFill="1" applyBorder="1" applyAlignment="1">
      <alignment horizontal="center"/>
    </xf>
    <xf numFmtId="0" fontId="5" fillId="0" borderId="0" xfId="0" applyFont="1" applyFill="1" applyAlignment="1" applyProtection="1"/>
    <xf numFmtId="0" fontId="47" fillId="0" borderId="28" xfId="0" applyFont="1" applyFill="1" applyBorder="1" applyAlignment="1" applyProtection="1">
      <alignment horizontal="right"/>
      <protection locked="0"/>
    </xf>
    <xf numFmtId="0" fontId="46" fillId="0" borderId="28" xfId="0" applyFont="1" applyFill="1" applyBorder="1" applyAlignment="1" applyProtection="1">
      <alignment horizontal="right" vertical="center"/>
    </xf>
    <xf numFmtId="0" fontId="5" fillId="24" borderId="49" xfId="0" applyFont="1" applyFill="1" applyBorder="1" applyProtection="1"/>
    <xf numFmtId="0" fontId="5" fillId="24" borderId="49" xfId="0" applyFont="1" applyFill="1" applyBorder="1" applyAlignment="1" applyProtection="1"/>
    <xf numFmtId="0" fontId="35" fillId="24" borderId="49" xfId="0" applyFont="1" applyFill="1" applyBorder="1" applyProtection="1"/>
    <xf numFmtId="0" fontId="2" fillId="24" borderId="49" xfId="0" applyFont="1" applyFill="1" applyBorder="1" applyProtection="1"/>
    <xf numFmtId="0" fontId="5" fillId="24" borderId="10" xfId="0" applyFont="1" applyFill="1" applyBorder="1" applyProtection="1"/>
    <xf numFmtId="0" fontId="0" fillId="24" borderId="10" xfId="0" applyFill="1" applyBorder="1" applyProtection="1"/>
    <xf numFmtId="0" fontId="5" fillId="24" borderId="50" xfId="0" applyFont="1" applyFill="1" applyBorder="1" applyProtection="1"/>
    <xf numFmtId="0" fontId="0" fillId="0" borderId="0" xfId="0" applyFill="1" applyProtection="1"/>
    <xf numFmtId="0" fontId="1" fillId="0" borderId="0" xfId="51" applyFill="1" applyAlignment="1" applyProtection="1">
      <alignment wrapText="1"/>
    </xf>
    <xf numFmtId="0" fontId="2" fillId="0" borderId="0" xfId="51" applyFont="1" applyFill="1" applyProtection="1"/>
    <xf numFmtId="0" fontId="47" fillId="0" borderId="31" xfId="51" applyFont="1" applyFill="1" applyBorder="1" applyAlignment="1" applyProtection="1">
      <alignment horizontal="right"/>
    </xf>
    <xf numFmtId="0" fontId="47" fillId="0" borderId="13" xfId="51" applyFont="1" applyFill="1" applyBorder="1" applyAlignment="1">
      <alignment horizontal="center"/>
    </xf>
    <xf numFmtId="0" fontId="2" fillId="0" borderId="0" xfId="51" applyFont="1" applyFill="1" applyAlignment="1" applyProtection="1"/>
    <xf numFmtId="0" fontId="69" fillId="0" borderId="13" xfId="51" applyFont="1" applyFill="1" applyBorder="1" applyProtection="1"/>
    <xf numFmtId="0" fontId="37" fillId="0" borderId="0" xfId="51" applyFont="1" applyFill="1" applyBorder="1" applyAlignment="1" applyProtection="1">
      <alignment horizontal="right"/>
    </xf>
    <xf numFmtId="0" fontId="2" fillId="24" borderId="10" xfId="0" applyFont="1" applyFill="1" applyBorder="1" applyProtection="1"/>
    <xf numFmtId="0" fontId="2" fillId="24" borderId="50" xfId="0" applyFont="1" applyFill="1" applyBorder="1" applyProtection="1"/>
    <xf numFmtId="0" fontId="47" fillId="0" borderId="28" xfId="51" applyFont="1" applyFill="1" applyBorder="1" applyAlignment="1" applyProtection="1">
      <alignment horizontal="right"/>
      <protection locked="0"/>
    </xf>
    <xf numFmtId="0" fontId="69" fillId="0" borderId="28" xfId="51" applyFont="1" applyFill="1" applyBorder="1" applyProtection="1"/>
    <xf numFmtId="0" fontId="6" fillId="29" borderId="49" xfId="51" applyFont="1" applyFill="1" applyBorder="1" applyAlignment="1" applyProtection="1">
      <alignment wrapText="1"/>
    </xf>
    <xf numFmtId="0" fontId="1" fillId="29" borderId="49" xfId="51" applyFill="1" applyBorder="1" applyAlignment="1" applyProtection="1">
      <alignment wrapText="1"/>
    </xf>
    <xf numFmtId="0" fontId="2" fillId="29" borderId="49" xfId="51" applyFont="1" applyFill="1" applyBorder="1" applyProtection="1"/>
    <xf numFmtId="0" fontId="2" fillId="29" borderId="49" xfId="51" applyFont="1" applyFill="1" applyBorder="1" applyAlignment="1" applyProtection="1"/>
    <xf numFmtId="0" fontId="2" fillId="29" borderId="50" xfId="51" applyFont="1" applyFill="1" applyBorder="1" applyProtection="1"/>
    <xf numFmtId="0" fontId="2" fillId="24" borderId="49" xfId="0" applyFont="1" applyFill="1" applyBorder="1" applyAlignment="1" applyProtection="1"/>
    <xf numFmtId="0" fontId="0" fillId="0" borderId="49" xfId="0" applyBorder="1" applyAlignment="1" applyProtection="1">
      <alignment wrapText="1"/>
    </xf>
    <xf numFmtId="0" fontId="6" fillId="24" borderId="49" xfId="0" applyFont="1" applyFill="1" applyBorder="1" applyAlignment="1" applyProtection="1">
      <alignment wrapText="1"/>
    </xf>
    <xf numFmtId="0" fontId="0" fillId="0" borderId="0" xfId="0" applyFill="1" applyAlignment="1">
      <alignment wrapText="1"/>
    </xf>
    <xf numFmtId="0" fontId="0" fillId="0" borderId="0" xfId="0" applyFill="1"/>
    <xf numFmtId="0" fontId="8" fillId="0" borderId="0" xfId="0" applyFont="1" applyFill="1" applyBorder="1" applyAlignment="1">
      <alignment horizontal="right"/>
    </xf>
    <xf numFmtId="0" fontId="6" fillId="29" borderId="49" xfId="0" applyFont="1" applyFill="1" applyBorder="1" applyAlignment="1">
      <alignment wrapText="1"/>
    </xf>
    <xf numFmtId="0" fontId="0" fillId="29" borderId="49" xfId="0" applyFill="1" applyBorder="1" applyAlignment="1">
      <alignment wrapText="1"/>
    </xf>
    <xf numFmtId="0" fontId="6" fillId="29" borderId="49" xfId="0" applyFont="1" applyFill="1" applyBorder="1"/>
    <xf numFmtId="0" fontId="2" fillId="29" borderId="49" xfId="0" applyFont="1" applyFill="1" applyBorder="1" applyAlignment="1"/>
    <xf numFmtId="0" fontId="2" fillId="29" borderId="49" xfId="0" applyFont="1" applyFill="1" applyBorder="1"/>
    <xf numFmtId="0" fontId="0" fillId="29" borderId="49" xfId="0" applyFill="1" applyBorder="1"/>
    <xf numFmtId="0" fontId="37" fillId="29" borderId="49" xfId="0" applyFont="1" applyFill="1" applyBorder="1"/>
    <xf numFmtId="0" fontId="2" fillId="29" borderId="50" xfId="0" applyFont="1" applyFill="1" applyBorder="1"/>
    <xf numFmtId="0" fontId="37" fillId="0" borderId="0" xfId="51" applyFont="1" applyFill="1" applyBorder="1" applyAlignment="1" applyProtection="1">
      <alignment horizontal="center"/>
    </xf>
    <xf numFmtId="0" fontId="59" fillId="0" borderId="0" xfId="51" applyFont="1" applyFill="1" applyProtection="1"/>
    <xf numFmtId="0" fontId="60" fillId="0" borderId="0" xfId="51" applyFont="1" applyFill="1" applyProtection="1"/>
    <xf numFmtId="0" fontId="59" fillId="0" borderId="0" xfId="51" applyFont="1" applyFill="1" applyBorder="1" applyAlignment="1" applyProtection="1">
      <alignment horizontal="right"/>
    </xf>
    <xf numFmtId="0" fontId="59" fillId="0" borderId="0" xfId="51" applyFont="1" applyFill="1" applyBorder="1" applyAlignment="1" applyProtection="1">
      <alignment horizontal="right" vertical="center"/>
    </xf>
    <xf numFmtId="0" fontId="6" fillId="0" borderId="33" xfId="51" applyFont="1" applyFill="1" applyBorder="1" applyAlignment="1" applyProtection="1">
      <alignment horizontal="center" vertical="center" wrapText="1"/>
    </xf>
    <xf numFmtId="0" fontId="6" fillId="0" borderId="29" xfId="51" applyFont="1" applyFill="1" applyBorder="1" applyAlignment="1" applyProtection="1">
      <alignment horizontal="center" vertical="center" wrapText="1"/>
    </xf>
    <xf numFmtId="0" fontId="61" fillId="0" borderId="15" xfId="51" applyFont="1" applyFill="1" applyBorder="1" applyAlignment="1">
      <alignment wrapText="1"/>
    </xf>
    <xf numFmtId="1" fontId="2" fillId="0" borderId="12" xfId="51" applyNumberFormat="1" applyFont="1" applyFill="1" applyBorder="1" applyAlignment="1" applyProtection="1">
      <alignment horizontal="center" vertical="top" wrapText="1"/>
    </xf>
    <xf numFmtId="1" fontId="2" fillId="0" borderId="13" xfId="51" applyNumberFormat="1" applyFont="1" applyFill="1" applyBorder="1" applyAlignment="1" applyProtection="1">
      <alignment horizontal="center" vertical="top" wrapText="1"/>
    </xf>
    <xf numFmtId="0" fontId="37" fillId="0" borderId="0" xfId="51" applyFont="1" applyFill="1" applyBorder="1" applyAlignment="1" applyProtection="1">
      <alignment horizontal="right" vertical="center"/>
    </xf>
    <xf numFmtId="0" fontId="37" fillId="0" borderId="0" xfId="51" applyFont="1" applyFill="1" applyBorder="1" applyProtection="1"/>
    <xf numFmtId="0" fontId="63" fillId="0" borderId="0" xfId="51" applyFont="1" applyFill="1" applyBorder="1" applyAlignment="1" applyProtection="1">
      <alignment horizontal="right"/>
    </xf>
    <xf numFmtId="0" fontId="64" fillId="0" borderId="0" xfId="51" applyFont="1" applyFill="1" applyBorder="1" applyAlignment="1" applyProtection="1">
      <alignment horizontal="right"/>
    </xf>
    <xf numFmtId="0" fontId="39" fillId="0" borderId="0" xfId="51" applyFont="1" applyFill="1" applyBorder="1" applyAlignment="1" applyProtection="1">
      <alignment horizontal="right"/>
    </xf>
    <xf numFmtId="0" fontId="38" fillId="0" borderId="0" xfId="51" applyFont="1" applyFill="1" applyBorder="1" applyAlignment="1" applyProtection="1">
      <alignment horizontal="right"/>
    </xf>
    <xf numFmtId="0" fontId="58" fillId="0" borderId="28" xfId="51" applyFont="1" applyFill="1" applyBorder="1" applyAlignment="1" applyProtection="1">
      <alignment horizontal="center"/>
    </xf>
    <xf numFmtId="0" fontId="62" fillId="0" borderId="28" xfId="51" applyFont="1" applyFill="1" applyBorder="1" applyAlignment="1" applyProtection="1">
      <alignment horizontal="right" vertical="center"/>
    </xf>
    <xf numFmtId="0" fontId="62" fillId="0" borderId="50" xfId="51" applyFont="1" applyFill="1" applyBorder="1" applyAlignment="1" applyProtection="1">
      <alignment horizontal="right" vertical="center"/>
    </xf>
    <xf numFmtId="0" fontId="37" fillId="24" borderId="49" xfId="51" applyFont="1" applyFill="1" applyBorder="1" applyProtection="1"/>
    <xf numFmtId="0" fontId="37" fillId="24" borderId="49" xfId="51" applyFont="1" applyFill="1" applyBorder="1" applyAlignment="1" applyProtection="1"/>
    <xf numFmtId="1" fontId="2" fillId="0" borderId="15" xfId="51" applyNumberFormat="1" applyFont="1" applyFill="1" applyBorder="1" applyProtection="1"/>
    <xf numFmtId="1" fontId="2" fillId="0" borderId="12" xfId="51" applyNumberFormat="1" applyFont="1" applyFill="1" applyBorder="1" applyAlignment="1" applyProtection="1">
      <alignment horizontal="center"/>
      <protection hidden="1"/>
    </xf>
    <xf numFmtId="1" fontId="2" fillId="0" borderId="13" xfId="51" applyNumberFormat="1" applyFont="1" applyFill="1" applyBorder="1" applyAlignment="1" applyProtection="1">
      <alignment horizontal="center"/>
      <protection hidden="1"/>
    </xf>
    <xf numFmtId="0" fontId="1" fillId="0" borderId="0" xfId="51" applyFill="1" applyProtection="1"/>
    <xf numFmtId="0" fontId="37" fillId="0" borderId="0" xfId="51" applyFont="1" applyFill="1" applyBorder="1" applyAlignment="1" applyProtection="1"/>
    <xf numFmtId="0" fontId="2" fillId="0" borderId="13" xfId="0" applyFont="1" applyFill="1" applyBorder="1"/>
    <xf numFmtId="9" fontId="56" fillId="0" borderId="13" xfId="0" applyNumberFormat="1" applyFont="1" applyFill="1" applyBorder="1" applyAlignment="1">
      <alignment horizontal="center"/>
    </xf>
    <xf numFmtId="9" fontId="56" fillId="0" borderId="28" xfId="0" applyNumberFormat="1" applyFont="1" applyFill="1" applyBorder="1" applyAlignment="1">
      <alignment horizontal="center"/>
    </xf>
    <xf numFmtId="0" fontId="35" fillId="24" borderId="49" xfId="0" applyFont="1" applyFill="1" applyBorder="1"/>
    <xf numFmtId="0" fontId="35" fillId="24" borderId="49" xfId="0" applyFont="1" applyFill="1" applyBorder="1" applyAlignment="1"/>
    <xf numFmtId="0" fontId="57" fillId="24" borderId="49" xfId="0" applyFont="1" applyFill="1" applyBorder="1"/>
    <xf numFmtId="0" fontId="57" fillId="24" borderId="49" xfId="0" applyFont="1" applyFill="1" applyBorder="1" applyAlignment="1"/>
    <xf numFmtId="0" fontId="56" fillId="0" borderId="13" xfId="0" applyFont="1" applyFill="1" applyBorder="1"/>
    <xf numFmtId="0" fontId="66" fillId="0" borderId="0" xfId="0" applyFont="1" applyFill="1" applyAlignment="1">
      <alignment horizontal="center" vertical="center" readingOrder="1"/>
    </xf>
    <xf numFmtId="0" fontId="60" fillId="0" borderId="0" xfId="0" applyFont="1" applyFill="1" applyBorder="1" applyAlignment="1">
      <alignment horizontal="left"/>
    </xf>
    <xf numFmtId="0" fontId="56" fillId="0" borderId="28" xfId="0" applyFont="1" applyFill="1" applyBorder="1" applyAlignment="1">
      <alignment horizontal="center"/>
    </xf>
    <xf numFmtId="0" fontId="56" fillId="0" borderId="13" xfId="0" applyFont="1" applyFill="1" applyBorder="1" applyAlignment="1">
      <alignment horizontal="center" vertical="center"/>
    </xf>
    <xf numFmtId="0" fontId="62" fillId="0" borderId="13" xfId="0" applyFont="1" applyFill="1" applyBorder="1" applyAlignment="1">
      <alignment horizontal="right"/>
    </xf>
    <xf numFmtId="1" fontId="56" fillId="0" borderId="13" xfId="0" applyNumberFormat="1" applyFont="1" applyFill="1" applyBorder="1" applyAlignment="1">
      <alignment horizontal="center" vertical="center"/>
    </xf>
    <xf numFmtId="0" fontId="55" fillId="0" borderId="13" xfId="0" applyFont="1" applyFill="1" applyBorder="1" applyAlignment="1">
      <alignment horizontal="right" vertical="center"/>
    </xf>
    <xf numFmtId="2" fontId="56" fillId="0" borderId="13" xfId="0" applyNumberFormat="1" applyFont="1" applyFill="1" applyBorder="1" applyAlignment="1">
      <alignment horizontal="right"/>
    </xf>
    <xf numFmtId="0" fontId="37" fillId="0" borderId="13" xfId="0" applyFont="1" applyFill="1" applyBorder="1" applyAlignment="1">
      <alignment horizontal="right"/>
    </xf>
    <xf numFmtId="0" fontId="56" fillId="0" borderId="0" xfId="0" applyFont="1" applyFill="1" applyBorder="1" applyAlignment="1">
      <alignment horizontal="left"/>
    </xf>
    <xf numFmtId="0" fontId="37" fillId="0" borderId="13" xfId="0" applyFont="1" applyFill="1" applyBorder="1" applyAlignment="1">
      <alignment horizontal="center"/>
    </xf>
    <xf numFmtId="0" fontId="67" fillId="0" borderId="0" xfId="0" applyFont="1" applyFill="1" applyAlignment="1">
      <alignment horizontal="center" vertical="center" readingOrder="1"/>
    </xf>
    <xf numFmtId="0" fontId="5" fillId="0" borderId="0" xfId="0" applyFont="1" applyFill="1"/>
    <xf numFmtId="0" fontId="5" fillId="0" borderId="0" xfId="0" applyFont="1" applyFill="1" applyAlignment="1"/>
    <xf numFmtId="0" fontId="5" fillId="24" borderId="49" xfId="0" applyFont="1" applyFill="1" applyBorder="1"/>
    <xf numFmtId="0" fontId="44" fillId="24" borderId="0" xfId="0" applyFont="1" applyFill="1" applyBorder="1" applyAlignment="1">
      <alignment horizontal="right" vertical="top" wrapText="1"/>
    </xf>
    <xf numFmtId="0" fontId="0" fillId="0" borderId="0" xfId="0" applyAlignment="1">
      <alignment wrapText="1"/>
    </xf>
    <xf numFmtId="0" fontId="0" fillId="0" borderId="25" xfId="0" applyBorder="1" applyAlignment="1">
      <alignment wrapText="1"/>
    </xf>
    <xf numFmtId="0" fontId="34" fillId="24" borderId="0" xfId="0" applyFont="1" applyFill="1" applyBorder="1" applyAlignment="1">
      <alignment wrapText="1"/>
    </xf>
    <xf numFmtId="0" fontId="30" fillId="0" borderId="24" xfId="0" applyFont="1" applyBorder="1" applyAlignment="1">
      <alignment horizontal="center" wrapText="1"/>
    </xf>
    <xf numFmtId="0" fontId="0" fillId="0" borderId="24" xfId="0" applyBorder="1" applyAlignment="1">
      <alignment wrapText="1"/>
    </xf>
    <xf numFmtId="0" fontId="30" fillId="24" borderId="19" xfId="0" applyFont="1" applyFill="1"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1" fillId="24" borderId="0" xfId="0" applyFont="1" applyFill="1" applyBorder="1" applyAlignment="1" applyProtection="1">
      <alignment horizontal="center" vertical="center" wrapText="1"/>
    </xf>
    <xf numFmtId="0" fontId="1" fillId="0" borderId="0" xfId="0" applyFont="1" applyBorder="1" applyAlignment="1" applyProtection="1">
      <alignment horizontal="center" vertical="center" wrapText="1"/>
    </xf>
    <xf numFmtId="9" fontId="1" fillId="24" borderId="0" xfId="43" applyFont="1" applyFill="1" applyBorder="1" applyAlignment="1" applyProtection="1">
      <alignment horizontal="center" vertical="center" wrapText="1"/>
    </xf>
    <xf numFmtId="9" fontId="1" fillId="0" borderId="0" xfId="43" applyFont="1" applyBorder="1" applyAlignment="1" applyProtection="1">
      <alignment horizontal="center" vertical="center" wrapText="1"/>
    </xf>
    <xf numFmtId="0" fontId="0" fillId="0" borderId="0" xfId="0" applyBorder="1" applyAlignment="1">
      <alignment horizontal="center" vertical="center" wrapText="1"/>
    </xf>
    <xf numFmtId="0" fontId="2" fillId="29" borderId="21" xfId="0" applyFont="1" applyFill="1" applyBorder="1" applyAlignment="1">
      <alignment horizontal="center"/>
    </xf>
    <xf numFmtId="0" fontId="2" fillId="29" borderId="22" xfId="0" applyFont="1" applyFill="1" applyBorder="1" applyAlignment="1">
      <alignment horizontal="center"/>
    </xf>
    <xf numFmtId="0" fontId="2" fillId="29" borderId="23" xfId="0" applyFont="1" applyFill="1" applyBorder="1" applyAlignment="1">
      <alignment horizontal="center"/>
    </xf>
    <xf numFmtId="0" fontId="54" fillId="29" borderId="10" xfId="0" applyFont="1" applyFill="1" applyBorder="1" applyAlignment="1">
      <alignment vertical="center" wrapText="1"/>
    </xf>
    <xf numFmtId="0" fontId="0" fillId="29" borderId="0" xfId="0" applyFill="1" applyBorder="1" applyAlignment="1">
      <alignment wrapText="1"/>
    </xf>
    <xf numFmtId="0" fontId="0" fillId="29" borderId="10" xfId="0" applyFill="1" applyBorder="1" applyAlignment="1">
      <alignment wrapText="1"/>
    </xf>
    <xf numFmtId="0" fontId="6" fillId="29" borderId="11" xfId="0" applyFont="1" applyFill="1" applyBorder="1" applyAlignment="1">
      <alignment horizontal="left" vertical="top" wrapText="1"/>
    </xf>
    <xf numFmtId="0" fontId="6" fillId="29" borderId="0" xfId="0" applyFont="1" applyFill="1" applyBorder="1" applyAlignment="1">
      <alignment horizontal="left" vertical="top" wrapText="1"/>
    </xf>
    <xf numFmtId="0" fontId="6" fillId="29" borderId="10" xfId="0" applyFont="1" applyFill="1" applyBorder="1" applyAlignment="1">
      <alignment horizontal="left" vertical="top" wrapText="1"/>
    </xf>
    <xf numFmtId="0" fontId="2" fillId="29" borderId="0" xfId="0" applyFont="1" applyFill="1" applyBorder="1" applyAlignment="1">
      <alignment horizontal="center" vertical="center" wrapText="1"/>
    </xf>
    <xf numFmtId="0" fontId="2" fillId="29" borderId="0" xfId="0" applyFont="1" applyFill="1" applyBorder="1" applyAlignment="1">
      <alignment horizontal="left" vertical="top" wrapText="1"/>
    </xf>
    <xf numFmtId="0" fontId="0" fillId="0" borderId="0" xfId="0" applyBorder="1" applyAlignment="1">
      <alignment horizontal="left" vertical="top" wrapText="1"/>
    </xf>
    <xf numFmtId="0" fontId="2" fillId="29" borderId="10" xfId="0" applyFont="1" applyFill="1" applyBorder="1" applyAlignment="1">
      <alignment horizontal="left" vertical="top" wrapText="1"/>
    </xf>
    <xf numFmtId="0" fontId="0" fillId="0" borderId="10" xfId="0" applyBorder="1" applyAlignment="1">
      <alignment horizontal="left" vertical="top" wrapText="1"/>
    </xf>
    <xf numFmtId="0" fontId="6" fillId="29" borderId="11" xfId="0" applyFont="1" applyFill="1" applyBorder="1" applyAlignment="1">
      <alignment vertical="top" wrapText="1"/>
    </xf>
    <xf numFmtId="0" fontId="6" fillId="29" borderId="0" xfId="0" applyFont="1" applyFill="1" applyBorder="1" applyAlignment="1">
      <alignment vertical="top" wrapText="1"/>
    </xf>
    <xf numFmtId="0" fontId="4" fillId="29" borderId="45" xfId="0" applyFont="1" applyFill="1" applyBorder="1" applyAlignment="1" applyProtection="1">
      <alignment horizontal="center" vertical="center" wrapText="1"/>
      <protection locked="0"/>
    </xf>
    <xf numFmtId="0" fontId="1" fillId="29" borderId="46" xfId="0" applyFont="1" applyFill="1" applyBorder="1" applyAlignment="1"/>
    <xf numFmtId="0" fontId="6" fillId="29" borderId="0" xfId="0" applyFont="1" applyFill="1" applyBorder="1" applyAlignment="1">
      <alignment horizontal="left" vertical="center" wrapText="1"/>
    </xf>
    <xf numFmtId="0" fontId="0" fillId="29" borderId="0" xfId="0" applyFill="1" applyBorder="1" applyAlignment="1">
      <alignment horizontal="left" vertical="center" wrapText="1"/>
    </xf>
    <xf numFmtId="0" fontId="34" fillId="29" borderId="0" xfId="0" applyFont="1" applyFill="1" applyBorder="1" applyAlignment="1">
      <alignment vertical="top" wrapText="1"/>
    </xf>
    <xf numFmtId="0" fontId="34" fillId="29" borderId="10" xfId="0" applyFont="1" applyFill="1" applyBorder="1" applyAlignment="1">
      <alignment vertical="top" wrapText="1"/>
    </xf>
    <xf numFmtId="0" fontId="33" fillId="29" borderId="19" xfId="0" applyFont="1" applyFill="1" applyBorder="1" applyAlignment="1" applyProtection="1">
      <alignment horizontal="center" wrapText="1"/>
      <protection locked="0"/>
    </xf>
    <xf numFmtId="0" fontId="0" fillId="29" borderId="20" xfId="0" applyFill="1" applyBorder="1" applyAlignment="1">
      <alignment wrapText="1"/>
    </xf>
    <xf numFmtId="0" fontId="49" fillId="24" borderId="0" xfId="36" applyFill="1" applyBorder="1" applyAlignment="1" applyProtection="1">
      <alignment horizontal="left" vertical="center" wrapText="1"/>
    </xf>
    <xf numFmtId="0" fontId="0" fillId="0" borderId="0" xfId="0" applyBorder="1" applyAlignment="1"/>
    <xf numFmtId="0" fontId="33" fillId="24" borderId="19" xfId="0" applyFont="1" applyFill="1" applyBorder="1" applyAlignment="1" applyProtection="1">
      <alignment horizontal="center" wrapText="1"/>
    </xf>
    <xf numFmtId="0" fontId="0" fillId="0" borderId="0" xfId="0" applyBorder="1" applyAlignment="1" applyProtection="1">
      <alignment wrapText="1"/>
    </xf>
    <xf numFmtId="0" fontId="0" fillId="0" borderId="20" xfId="0" applyBorder="1" applyAlignment="1" applyProtection="1">
      <alignment wrapText="1"/>
    </xf>
    <xf numFmtId="0" fontId="2" fillId="24" borderId="21" xfId="0" applyFont="1" applyFill="1" applyBorder="1" applyAlignment="1" applyProtection="1">
      <alignment horizontal="center" wrapText="1"/>
    </xf>
    <xf numFmtId="0" fontId="0" fillId="0" borderId="22" xfId="0" applyBorder="1" applyAlignment="1" applyProtection="1">
      <alignment horizontal="center" wrapText="1"/>
    </xf>
    <xf numFmtId="0" fontId="0" fillId="0" borderId="22" xfId="0" applyBorder="1" applyAlignment="1" applyProtection="1">
      <alignment wrapText="1"/>
    </xf>
    <xf numFmtId="0" fontId="0" fillId="0" borderId="23" xfId="0" applyBorder="1" applyAlignment="1" applyProtection="1">
      <alignment wrapText="1"/>
    </xf>
    <xf numFmtId="0" fontId="51" fillId="24" borderId="0" xfId="0" applyFont="1" applyFill="1" applyBorder="1" applyAlignment="1" applyProtection="1">
      <alignment vertical="top" wrapText="1"/>
    </xf>
    <xf numFmtId="0" fontId="0" fillId="0" borderId="0" xfId="0" applyBorder="1" applyAlignment="1">
      <alignment vertical="top" wrapText="1"/>
    </xf>
    <xf numFmtId="0" fontId="0" fillId="0" borderId="0" xfId="0" applyBorder="1" applyAlignment="1">
      <alignment wrapText="1"/>
    </xf>
    <xf numFmtId="0" fontId="36" fillId="0" borderId="29" xfId="0" applyFont="1" applyBorder="1" applyAlignment="1" applyProtection="1">
      <alignment horizontal="center" textRotation="90" wrapText="1"/>
    </xf>
    <xf numFmtId="0" fontId="36" fillId="0" borderId="38" xfId="0" applyFont="1" applyBorder="1" applyAlignment="1" applyProtection="1">
      <alignment horizontal="center" textRotation="90" wrapText="1"/>
    </xf>
    <xf numFmtId="0" fontId="36" fillId="0" borderId="26" xfId="0" applyFont="1" applyBorder="1" applyAlignment="1" applyProtection="1">
      <alignment horizontal="center" textRotation="90" wrapText="1"/>
    </xf>
    <xf numFmtId="0" fontId="30" fillId="24" borderId="0" xfId="0" applyFont="1" applyFill="1" applyBorder="1" applyAlignment="1" applyProtection="1">
      <alignment vertical="center" wrapText="1"/>
    </xf>
    <xf numFmtId="0" fontId="0" fillId="0" borderId="0" xfId="0" applyBorder="1" applyAlignment="1" applyProtection="1">
      <alignment vertical="center" wrapText="1"/>
    </xf>
    <xf numFmtId="0" fontId="6" fillId="0" borderId="12" xfId="0" applyFont="1" applyBorder="1" applyAlignment="1" applyProtection="1">
      <alignment horizontal="center" vertical="top" wrapText="1"/>
    </xf>
    <xf numFmtId="0" fontId="6" fillId="0" borderId="13" xfId="0" applyFont="1" applyBorder="1" applyAlignment="1" applyProtection="1">
      <alignment horizontal="center" vertical="top" wrapText="1"/>
    </xf>
    <xf numFmtId="0" fontId="6" fillId="0" borderId="14" xfId="0" applyFont="1" applyBorder="1" applyAlignment="1" applyProtection="1">
      <alignment horizontal="center" vertical="top" wrapText="1"/>
    </xf>
    <xf numFmtId="0" fontId="34" fillId="24" borderId="0" xfId="0" applyFont="1" applyFill="1" applyBorder="1" applyAlignment="1" applyProtection="1">
      <alignment vertical="top" wrapText="1"/>
    </xf>
    <xf numFmtId="0" fontId="34" fillId="0" borderId="0" xfId="0" applyFont="1" applyAlignment="1" applyProtection="1">
      <alignment wrapText="1"/>
    </xf>
    <xf numFmtId="0" fontId="6" fillId="28" borderId="39" xfId="0" applyFont="1" applyFill="1" applyBorder="1" applyAlignment="1" applyProtection="1">
      <alignment horizontal="center" vertical="center" wrapText="1"/>
    </xf>
    <xf numFmtId="0" fontId="1" fillId="28" borderId="36" xfId="0" applyFont="1" applyFill="1" applyBorder="1" applyAlignment="1" applyProtection="1">
      <alignment wrapText="1"/>
    </xf>
    <xf numFmtId="0" fontId="1" fillId="28" borderId="36" xfId="0" applyFont="1" applyFill="1" applyBorder="1" applyAlignment="1">
      <alignment wrapText="1"/>
    </xf>
    <xf numFmtId="0" fontId="1" fillId="28" borderId="40" xfId="0" applyFont="1" applyFill="1" applyBorder="1" applyAlignment="1">
      <alignment wrapText="1"/>
    </xf>
    <xf numFmtId="0" fontId="36" fillId="0" borderId="33" xfId="0" applyFont="1" applyBorder="1" applyAlignment="1" applyProtection="1">
      <alignment horizontal="center" textRotation="90" wrapText="1"/>
    </xf>
    <xf numFmtId="0" fontId="36" fillId="0" borderId="41" xfId="0" applyFont="1" applyBorder="1" applyAlignment="1" applyProtection="1">
      <alignment horizontal="center" textRotation="90" wrapText="1"/>
    </xf>
    <xf numFmtId="0" fontId="36" fillId="0" borderId="35" xfId="0" applyFont="1" applyBorder="1" applyAlignment="1" applyProtection="1">
      <alignment horizontal="center" textRotation="90" wrapText="1"/>
    </xf>
    <xf numFmtId="0" fontId="36" fillId="0" borderId="34" xfId="0" applyFont="1" applyBorder="1" applyAlignment="1" applyProtection="1">
      <alignment horizontal="center" textRotation="90" wrapText="1"/>
    </xf>
    <xf numFmtId="0" fontId="36" fillId="0" borderId="42" xfId="0" applyFont="1" applyBorder="1" applyAlignment="1" applyProtection="1">
      <alignment horizontal="center" textRotation="90" wrapText="1"/>
    </xf>
    <xf numFmtId="0" fontId="36" fillId="0" borderId="37" xfId="0" applyFont="1" applyBorder="1" applyAlignment="1" applyProtection="1">
      <alignment horizontal="center" textRotation="90" wrapText="1"/>
    </xf>
    <xf numFmtId="0" fontId="30" fillId="24" borderId="0" xfId="51" applyFont="1" applyFill="1" applyBorder="1" applyAlignment="1" applyProtection="1">
      <alignment vertical="top" wrapText="1"/>
    </xf>
    <xf numFmtId="0" fontId="1" fillId="0" borderId="0" xfId="51" applyBorder="1" applyAlignment="1" applyProtection="1">
      <alignment vertical="top" wrapText="1"/>
    </xf>
    <xf numFmtId="0" fontId="34" fillId="24" borderId="0" xfId="51" applyFont="1" applyFill="1" applyBorder="1" applyAlignment="1" applyProtection="1">
      <alignment vertical="top" wrapText="1"/>
    </xf>
    <xf numFmtId="0" fontId="1" fillId="0" borderId="0" xfId="51" applyAlignment="1" applyProtection="1">
      <alignment wrapText="1"/>
    </xf>
    <xf numFmtId="0" fontId="33" fillId="24" borderId="19" xfId="51" applyFont="1" applyFill="1" applyBorder="1" applyAlignment="1" applyProtection="1">
      <alignment horizontal="center" wrapText="1"/>
    </xf>
    <xf numFmtId="0" fontId="1" fillId="0" borderId="0" xfId="51" applyBorder="1" applyAlignment="1" applyProtection="1">
      <alignment wrapText="1"/>
    </xf>
    <xf numFmtId="0" fontId="1" fillId="0" borderId="20" xfId="51" applyBorder="1" applyAlignment="1" applyProtection="1">
      <alignment wrapText="1"/>
    </xf>
    <xf numFmtId="0" fontId="2" fillId="24" borderId="21" xfId="51" applyFont="1" applyFill="1" applyBorder="1" applyAlignment="1" applyProtection="1">
      <alignment horizontal="center" wrapText="1"/>
    </xf>
    <xf numFmtId="0" fontId="2" fillId="24" borderId="22" xfId="51" applyFont="1" applyFill="1" applyBorder="1" applyAlignment="1" applyProtection="1">
      <alignment horizontal="center" wrapText="1"/>
    </xf>
    <xf numFmtId="0" fontId="2" fillId="24" borderId="23" xfId="51" applyFont="1" applyFill="1" applyBorder="1" applyAlignment="1" applyProtection="1">
      <alignment horizontal="center" wrapText="1"/>
    </xf>
    <xf numFmtId="0" fontId="52" fillId="24" borderId="11" xfId="51" applyFont="1" applyFill="1" applyBorder="1" applyAlignment="1" applyProtection="1">
      <alignment horizontal="left" vertical="center" wrapText="1"/>
    </xf>
    <xf numFmtId="0" fontId="52" fillId="24" borderId="0" xfId="51" applyFont="1" applyFill="1" applyBorder="1" applyAlignment="1" applyProtection="1">
      <alignment horizontal="left" vertical="center" wrapText="1"/>
    </xf>
    <xf numFmtId="0" fontId="30" fillId="24" borderId="0" xfId="0" applyFont="1" applyFill="1" applyBorder="1" applyAlignment="1" applyProtection="1">
      <alignment vertical="top" wrapText="1"/>
    </xf>
    <xf numFmtId="0" fontId="0" fillId="0" borderId="0" xfId="0" applyBorder="1" applyAlignment="1" applyProtection="1">
      <alignment vertical="top" wrapText="1"/>
    </xf>
    <xf numFmtId="0" fontId="0" fillId="0" borderId="20" xfId="0" applyBorder="1" applyAlignment="1">
      <alignment wrapText="1"/>
    </xf>
    <xf numFmtId="0" fontId="2" fillId="24" borderId="0" xfId="0" applyFont="1" applyFill="1" applyAlignment="1" applyProtection="1">
      <alignment vertical="center" wrapText="1"/>
    </xf>
    <xf numFmtId="0" fontId="5" fillId="24" borderId="0" xfId="0" applyFont="1" applyFill="1" applyAlignment="1" applyProtection="1">
      <alignment vertical="center" wrapText="1"/>
    </xf>
    <xf numFmtId="0" fontId="5" fillId="24" borderId="21" xfId="0" applyFont="1" applyFill="1" applyBorder="1" applyAlignment="1" applyProtection="1">
      <alignment horizontal="center"/>
    </xf>
    <xf numFmtId="0" fontId="5" fillId="24" borderId="22" xfId="0" applyFont="1" applyFill="1" applyBorder="1" applyAlignment="1" applyProtection="1">
      <alignment horizontal="center"/>
    </xf>
    <xf numFmtId="0" fontId="5" fillId="24" borderId="23" xfId="0" applyFont="1" applyFill="1" applyBorder="1" applyAlignment="1" applyProtection="1">
      <alignment horizontal="center"/>
    </xf>
    <xf numFmtId="0" fontId="30" fillId="24" borderId="0" xfId="0" applyFont="1" applyFill="1" applyBorder="1" applyAlignment="1">
      <alignment vertical="top" wrapText="1"/>
    </xf>
    <xf numFmtId="0" fontId="0" fillId="0" borderId="0" xfId="0" applyAlignment="1">
      <alignment vertical="top"/>
    </xf>
    <xf numFmtId="0" fontId="6" fillId="30" borderId="29" xfId="0" applyFont="1" applyFill="1" applyBorder="1" applyAlignment="1">
      <alignment horizontal="center" vertical="center" wrapText="1"/>
    </xf>
    <xf numFmtId="0" fontId="4" fillId="30" borderId="29" xfId="0" applyFont="1" applyFill="1" applyBorder="1" applyAlignment="1">
      <alignment horizontal="center" vertical="center" wrapText="1"/>
    </xf>
    <xf numFmtId="0" fontId="0" fillId="30" borderId="26" xfId="0" applyFill="1" applyBorder="1" applyAlignment="1">
      <alignment horizontal="center" vertical="center" wrapText="1"/>
    </xf>
    <xf numFmtId="0" fontId="6" fillId="32" borderId="29" xfId="0" applyFont="1" applyFill="1" applyBorder="1" applyAlignment="1" applyProtection="1">
      <alignment horizontal="center" vertical="center" wrapText="1"/>
    </xf>
    <xf numFmtId="0" fontId="6" fillId="32" borderId="29" xfId="0" applyFont="1" applyFill="1" applyBorder="1" applyAlignment="1">
      <alignment horizontal="center" vertical="center" wrapText="1"/>
    </xf>
    <xf numFmtId="0" fontId="0" fillId="32" borderId="26" xfId="0" applyFill="1" applyBorder="1" applyAlignment="1">
      <alignment horizontal="center" vertical="center" wrapText="1"/>
    </xf>
    <xf numFmtId="0" fontId="6" fillId="31" borderId="30" xfId="0" applyFont="1" applyFill="1" applyBorder="1" applyAlignment="1">
      <alignment horizontal="center" vertical="center" wrapText="1"/>
    </xf>
    <xf numFmtId="0" fontId="4" fillId="31" borderId="11" xfId="0" applyFont="1" applyFill="1" applyBorder="1" applyAlignment="1">
      <alignment horizontal="center" vertical="center" wrapText="1"/>
    </xf>
    <xf numFmtId="0" fontId="4" fillId="31" borderId="43" xfId="0" applyFont="1" applyFill="1" applyBorder="1" applyAlignment="1">
      <alignment horizontal="center" vertical="center" wrapText="1"/>
    </xf>
    <xf numFmtId="0" fontId="0" fillId="31" borderId="27" xfId="0" applyFill="1" applyBorder="1" applyAlignment="1">
      <alignment horizontal="center" vertical="center" wrapText="1"/>
    </xf>
    <xf numFmtId="0" fontId="0" fillId="31" borderId="10" xfId="0" applyFill="1" applyBorder="1" applyAlignment="1">
      <alignment horizontal="center" vertical="center" wrapText="1"/>
    </xf>
    <xf numFmtId="0" fontId="0" fillId="31" borderId="44" xfId="0" applyFill="1" applyBorder="1" applyAlignment="1">
      <alignment horizontal="center" vertical="center" wrapText="1"/>
    </xf>
    <xf numFmtId="0" fontId="33" fillId="24" borderId="19" xfId="0" applyFont="1" applyFill="1" applyBorder="1" applyAlignment="1" applyProtection="1">
      <alignment horizontal="center" wrapText="1"/>
      <protection locked="0"/>
    </xf>
    <xf numFmtId="0" fontId="6" fillId="32" borderId="34" xfId="0" applyFont="1" applyFill="1" applyBorder="1" applyAlignment="1">
      <alignment horizontal="center" vertical="center" wrapText="1"/>
    </xf>
    <xf numFmtId="0" fontId="0" fillId="32" borderId="42" xfId="0" applyFill="1" applyBorder="1" applyAlignment="1">
      <alignment horizontal="center" vertical="center" wrapText="1"/>
    </xf>
    <xf numFmtId="0" fontId="0" fillId="32" borderId="37" xfId="0" applyFill="1" applyBorder="1" applyAlignment="1">
      <alignment horizontal="center" vertical="center"/>
    </xf>
    <xf numFmtId="0" fontId="6" fillId="30" borderId="34" xfId="0" applyFont="1" applyFill="1" applyBorder="1" applyAlignment="1">
      <alignment horizontal="center" vertical="center" wrapText="1"/>
    </xf>
    <xf numFmtId="0" fontId="0" fillId="30" borderId="42" xfId="0" applyFill="1" applyBorder="1" applyAlignment="1">
      <alignment horizontal="center" vertical="center" wrapText="1"/>
    </xf>
    <xf numFmtId="0" fontId="0" fillId="30" borderId="37" xfId="0" applyFill="1" applyBorder="1" applyAlignment="1">
      <alignment horizontal="center" vertical="center" wrapText="1"/>
    </xf>
    <xf numFmtId="0" fontId="55" fillId="0" borderId="29" xfId="0" applyFont="1" applyFill="1" applyBorder="1" applyAlignment="1">
      <alignment horizontal="center" vertical="center" wrapText="1"/>
    </xf>
    <xf numFmtId="0" fontId="55" fillId="0" borderId="26" xfId="0" applyFont="1" applyFill="1" applyBorder="1" applyAlignment="1">
      <alignment horizontal="center" vertical="center" wrapText="1"/>
    </xf>
    <xf numFmtId="0" fontId="30" fillId="29" borderId="0" xfId="0" applyFont="1" applyFill="1" applyBorder="1" applyAlignment="1">
      <alignment wrapText="1"/>
    </xf>
    <xf numFmtId="0" fontId="6" fillId="29" borderId="0" xfId="0" applyFont="1" applyFill="1" applyBorder="1" applyAlignment="1">
      <alignment horizontal="center" vertical="center" wrapText="1"/>
    </xf>
    <xf numFmtId="0" fontId="2" fillId="24" borderId="13" xfId="0" applyFont="1" applyFill="1" applyBorder="1" applyAlignment="1">
      <alignment wrapText="1"/>
    </xf>
    <xf numFmtId="0" fontId="0" fillId="0" borderId="13" xfId="0" applyBorder="1" applyAlignment="1"/>
    <xf numFmtId="0" fontId="5" fillId="24" borderId="13" xfId="0" applyFont="1" applyFill="1" applyBorder="1" applyAlignment="1">
      <alignment wrapText="1"/>
    </xf>
    <xf numFmtId="0" fontId="0" fillId="0" borderId="13" xfId="0" applyBorder="1" applyAlignment="1">
      <alignment wrapText="1"/>
    </xf>
    <xf numFmtId="0" fontId="30" fillId="29" borderId="0" xfId="0" applyFont="1" applyFill="1" applyBorder="1" applyAlignment="1">
      <alignment vertical="top" wrapText="1"/>
    </xf>
    <xf numFmtId="0" fontId="0" fillId="29" borderId="0" xfId="0" applyFill="1" applyBorder="1" applyAlignment="1">
      <alignment vertical="top" wrapText="1"/>
    </xf>
    <xf numFmtId="0" fontId="58" fillId="0" borderId="13" xfId="0" applyFont="1" applyFill="1" applyBorder="1" applyAlignment="1" applyProtection="1">
      <alignment horizontal="center" vertical="center" wrapText="1"/>
    </xf>
    <xf numFmtId="0" fontId="61" fillId="0" borderId="13" xfId="0" applyFont="1" applyFill="1" applyBorder="1" applyAlignment="1" applyProtection="1">
      <alignment horizontal="center" wrapText="1"/>
    </xf>
    <xf numFmtId="0" fontId="33" fillId="29" borderId="0" xfId="0" applyFont="1" applyFill="1" applyBorder="1" applyAlignment="1">
      <alignment vertical="top" wrapText="1"/>
    </xf>
    <xf numFmtId="0" fontId="4" fillId="29" borderId="0" xfId="0" applyFont="1" applyFill="1" applyBorder="1" applyAlignment="1">
      <alignment vertical="top" wrapText="1"/>
    </xf>
    <xf numFmtId="0" fontId="30" fillId="24" borderId="0" xfId="51" applyFont="1" applyFill="1" applyBorder="1" applyAlignment="1" applyProtection="1">
      <alignment vertical="center" wrapText="1"/>
    </xf>
    <xf numFmtId="0" fontId="1" fillId="0" borderId="0" xfId="51" applyAlignment="1" applyProtection="1">
      <alignment vertical="center" wrapText="1"/>
    </xf>
    <xf numFmtId="0" fontId="1" fillId="0" borderId="0" xfId="51" applyAlignment="1" applyProtection="1"/>
    <xf numFmtId="0" fontId="1" fillId="0" borderId="20" xfId="51" applyBorder="1" applyAlignment="1" applyProtection="1"/>
    <xf numFmtId="0" fontId="4" fillId="24" borderId="31" xfId="51" applyFont="1" applyFill="1" applyBorder="1" applyAlignment="1" applyProtection="1">
      <alignment horizontal="center" vertical="center"/>
    </xf>
    <xf numFmtId="0" fontId="4" fillId="24" borderId="24" xfId="51" applyFont="1" applyFill="1" applyBorder="1" applyAlignment="1" applyProtection="1">
      <alignment horizontal="center" vertical="center"/>
    </xf>
    <xf numFmtId="0" fontId="33" fillId="24" borderId="0" xfId="51" applyFont="1" applyFill="1" applyBorder="1" applyAlignment="1" applyProtection="1">
      <alignment horizontal="center" wrapText="1"/>
    </xf>
    <xf numFmtId="0" fontId="33" fillId="24" borderId="20" xfId="51" applyFont="1" applyFill="1" applyBorder="1" applyAlignment="1" applyProtection="1">
      <alignment horizontal="center" wrapText="1"/>
    </xf>
    <xf numFmtId="0" fontId="6" fillId="25" borderId="29" xfId="0" applyFont="1" applyFill="1" applyBorder="1" applyAlignment="1">
      <alignment horizontal="center" vertical="center" wrapText="1"/>
    </xf>
    <xf numFmtId="0" fontId="0" fillId="0" borderId="26" xfId="0" applyBorder="1" applyAlignment="1">
      <alignment wrapText="1"/>
    </xf>
    <xf numFmtId="0" fontId="6" fillId="25" borderId="34" xfId="0" applyFont="1" applyFill="1" applyBorder="1" applyAlignment="1">
      <alignment horizontal="center" vertical="center" wrapText="1"/>
    </xf>
    <xf numFmtId="0" fontId="0" fillId="0" borderId="37" xfId="0" applyBorder="1" applyAlignment="1">
      <alignment wrapText="1"/>
    </xf>
    <xf numFmtId="0" fontId="9" fillId="24" borderId="0" xfId="0" applyFont="1" applyFill="1" applyBorder="1" applyAlignment="1">
      <alignment vertical="top" wrapText="1"/>
    </xf>
    <xf numFmtId="0" fontId="0" fillId="0" borderId="0" xfId="0" applyAlignment="1">
      <alignment vertical="top" wrapText="1"/>
    </xf>
    <xf numFmtId="0" fontId="2" fillId="24" borderId="11" xfId="0" applyFont="1" applyFill="1"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2" fillId="24" borderId="0" xfId="0" applyFont="1" applyFill="1" applyBorder="1" applyAlignment="1">
      <alignment wrapText="1"/>
    </xf>
    <xf numFmtId="0" fontId="1" fillId="0" borderId="0" xfId="0" applyFont="1" applyBorder="1" applyAlignment="1">
      <alignment wrapText="1"/>
    </xf>
    <xf numFmtId="0" fontId="0" fillId="0" borderId="0" xfId="0" applyAlignment="1"/>
    <xf numFmtId="0" fontId="0" fillId="0" borderId="20" xfId="0" applyBorder="1" applyAlignment="1"/>
    <xf numFmtId="0" fontId="5" fillId="24" borderId="0" xfId="0" applyFont="1" applyFill="1" applyBorder="1" applyAlignment="1">
      <alignment wrapText="1"/>
    </xf>
    <xf numFmtId="0" fontId="0" fillId="0" borderId="10" xfId="0" applyBorder="1" applyAlignment="1">
      <alignment wrapText="1"/>
    </xf>
    <xf numFmtId="0" fontId="2" fillId="24" borderId="11" xfId="0" applyFont="1" applyFill="1" applyBorder="1" applyAlignment="1">
      <alignment wrapText="1"/>
    </xf>
    <xf numFmtId="0" fontId="0" fillId="0" borderId="11" xfId="0" applyBorder="1" applyAlignment="1">
      <alignment wrapText="1"/>
    </xf>
    <xf numFmtId="0" fontId="0" fillId="24" borderId="0" xfId="0" applyFill="1" applyAlignment="1">
      <alignment wrapText="1"/>
    </xf>
    <xf numFmtId="0" fontId="5" fillId="24" borderId="21" xfId="0" applyFont="1" applyFill="1" applyBorder="1" applyAlignment="1">
      <alignment horizontal="center"/>
    </xf>
    <xf numFmtId="0" fontId="5" fillId="24" borderId="22" xfId="0" applyFont="1" applyFill="1" applyBorder="1" applyAlignment="1">
      <alignment horizontal="center"/>
    </xf>
    <xf numFmtId="0" fontId="5" fillId="24" borderId="23" xfId="0" applyFont="1" applyFill="1" applyBorder="1" applyAlignment="1">
      <alignment horizontal="center"/>
    </xf>
    <xf numFmtId="0" fontId="2" fillId="24" borderId="10" xfId="0" applyFont="1" applyFill="1" applyBorder="1" applyAlignment="1">
      <alignment vertical="center" wrapText="1"/>
    </xf>
    <xf numFmtId="0" fontId="1" fillId="0" borderId="11" xfId="0" applyFont="1" applyBorder="1" applyAlignment="1">
      <alignment vertical="center" wrapText="1"/>
    </xf>
    <xf numFmtId="0" fontId="1" fillId="0" borderId="0" xfId="0" applyFont="1" applyBorder="1" applyAlignment="1">
      <alignment vertical="center" wrapText="1"/>
    </xf>
    <xf numFmtId="0" fontId="1" fillId="0" borderId="11" xfId="0" applyFont="1" applyBorder="1" applyAlignment="1">
      <alignment wrapText="1"/>
    </xf>
    <xf numFmtId="0" fontId="2" fillId="24" borderId="0" xfId="0" applyFont="1" applyFill="1" applyAlignment="1">
      <alignment wrapText="1"/>
    </xf>
    <xf numFmtId="0" fontId="4" fillId="24" borderId="10" xfId="0" applyFont="1" applyFill="1" applyBorder="1" applyAlignment="1">
      <alignment wrapText="1"/>
    </xf>
    <xf numFmtId="0" fontId="1" fillId="0" borderId="10" xfId="0" applyFont="1" applyBorder="1" applyAlignment="1">
      <alignment wrapText="1"/>
    </xf>
    <xf numFmtId="0" fontId="5" fillId="24" borderId="0" xfId="0" applyFont="1" applyFill="1" applyAlignment="1">
      <alignment wrapText="1"/>
    </xf>
    <xf numFmtId="0" fontId="5" fillId="24" borderId="10" xfId="0" applyFont="1" applyFill="1" applyBorder="1" applyAlignment="1">
      <alignment wrapText="1"/>
    </xf>
    <xf numFmtId="0" fontId="2" fillId="24" borderId="0" xfId="0" applyFont="1" applyFill="1" applyAlignment="1">
      <alignment horizontal="left" wrapText="1"/>
    </xf>
    <xf numFmtId="0" fontId="48" fillId="24" borderId="0" xfId="35" applyFill="1" applyAlignment="1" applyProtection="1">
      <alignment horizontal="left" vertical="top" wrapText="1"/>
    </xf>
    <xf numFmtId="0" fontId="1" fillId="0" borderId="0" xfId="0" applyFont="1" applyAlignment="1">
      <alignment wrapText="1"/>
    </xf>
    <xf numFmtId="0" fontId="2" fillId="24" borderId="24" xfId="0" applyFont="1" applyFill="1" applyBorder="1" applyAlignment="1">
      <alignment vertical="center" wrapText="1"/>
    </xf>
    <xf numFmtId="0" fontId="0" fillId="0" borderId="24" xfId="0" applyBorder="1" applyAlignment="1">
      <alignment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0"/>
    <cellStyle name="Hyperlink_LA Quarterly Benchmarking 2013-14 Q3 v1.01" xfId="36"/>
    <cellStyle name="Input" xfId="37" builtinId="20" customBuiltin="1"/>
    <cellStyle name="Linked Cell" xfId="38" builtinId="24" customBuiltin="1"/>
    <cellStyle name="Neutral" xfId="39" builtinId="28" customBuiltin="1"/>
    <cellStyle name="Normal" xfId="0" builtinId="0"/>
    <cellStyle name="Normal 2" xfId="40"/>
    <cellStyle name="Normal 2 3" xfId="51"/>
    <cellStyle name="Normal 3" xfId="49"/>
    <cellStyle name="Note" xfId="41" builtinId="10" customBuiltin="1"/>
    <cellStyle name="Output" xfId="42" builtinId="21" customBuiltin="1"/>
    <cellStyle name="Percent" xfId="43" builtinId="5"/>
    <cellStyle name="Title" xfId="44" builtinId="15" customBuiltin="1"/>
    <cellStyle name="Total" xfId="45" builtinId="25" customBuiltin="1"/>
    <cellStyle name="u" xfId="46"/>
    <cellStyle name="Undefined" xfId="47"/>
    <cellStyle name="Warning Text" xfId="48" builtinId="11" customBuiltin="1"/>
  </cellStyles>
  <dxfs count="29">
    <dxf>
      <fill>
        <patternFill>
          <bgColor rgb="FF66FF99"/>
        </patternFill>
      </fill>
    </dxf>
    <dxf>
      <fill>
        <patternFill>
          <bgColor rgb="FF66FF99"/>
        </patternFill>
      </fill>
    </dxf>
    <dxf>
      <font>
        <color theme="0"/>
      </font>
    </dxf>
    <dxf>
      <font>
        <b/>
        <i val="0"/>
      </font>
      <fill>
        <patternFill>
          <bgColor indexed="42"/>
        </patternFill>
      </fill>
    </dxf>
    <dxf>
      <fill>
        <patternFill>
          <bgColor rgb="FF66FF99"/>
        </patternFill>
      </fill>
    </dxf>
    <dxf>
      <font>
        <color theme="0"/>
      </font>
    </dxf>
    <dxf>
      <fill>
        <patternFill>
          <bgColor rgb="FF66FF99"/>
        </patternFill>
      </fill>
    </dxf>
    <dxf>
      <fill>
        <patternFill>
          <bgColor rgb="FF66FF99"/>
        </patternFill>
      </fill>
    </dxf>
    <dxf>
      <font>
        <color theme="0"/>
      </font>
    </dxf>
    <dxf>
      <fill>
        <patternFill>
          <bgColor rgb="FF66FF99"/>
        </patternFill>
      </fill>
    </dxf>
    <dxf>
      <fill>
        <patternFill>
          <bgColor rgb="FF66FF99"/>
        </patternFill>
      </fill>
    </dxf>
    <dxf>
      <fill>
        <patternFill>
          <bgColor rgb="FF66FF99"/>
        </patternFill>
      </fill>
    </dxf>
    <dxf>
      <font>
        <color theme="0"/>
      </font>
    </dxf>
    <dxf>
      <font>
        <color theme="0"/>
      </font>
    </dxf>
    <dxf>
      <fill>
        <patternFill>
          <bgColor rgb="FF66FF99"/>
        </patternFill>
      </fill>
    </dxf>
    <dxf>
      <font>
        <color theme="0"/>
      </font>
    </dxf>
    <dxf>
      <fill>
        <patternFill>
          <bgColor rgb="FF66FF99"/>
        </patternFill>
      </fill>
    </dxf>
    <dxf>
      <fill>
        <patternFill>
          <bgColor rgb="FF66FF99"/>
        </patternFill>
      </fill>
    </dxf>
    <dxf>
      <font>
        <color theme="0"/>
      </font>
    </dxf>
    <dxf>
      <fill>
        <patternFill>
          <bgColor rgb="FF66FF99"/>
        </patternFill>
      </fill>
    </dxf>
    <dxf>
      <font>
        <color theme="0"/>
      </font>
    </dxf>
    <dxf>
      <font>
        <color theme="0"/>
      </font>
    </dxf>
    <dxf>
      <font>
        <color theme="0"/>
      </font>
    </dxf>
    <dxf>
      <fill>
        <patternFill>
          <bgColor rgb="FF66FF99"/>
        </patternFill>
      </fill>
    </dxf>
    <dxf>
      <font>
        <b val="0"/>
        <i val="0"/>
      </font>
      <fill>
        <patternFill>
          <bgColor rgb="FF66FF99"/>
        </patternFill>
      </fill>
    </dxf>
    <dxf>
      <font>
        <color theme="0"/>
      </font>
    </dxf>
    <dxf>
      <fill>
        <patternFill>
          <bgColor rgb="FF66FF99"/>
        </patternFill>
      </fill>
    </dxf>
    <dxf>
      <fill>
        <patternFill>
          <bgColor rgb="FF66FF99"/>
        </patternFill>
      </fill>
    </dxf>
    <dxf>
      <font>
        <b val="0"/>
        <i val="0"/>
      </font>
      <fill>
        <patternFill>
          <bgColor rgb="FF66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FEB8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BC3E7D"/>
      <rgbColor rgb="00F5F5F5"/>
      <rgbColor rgb="00CCFFFF"/>
      <rgbColor rgb="00F16A05"/>
      <rgbColor rgb="00F04242"/>
      <rgbColor rgb="00BF4900"/>
      <rgbColor rgb="00FB994F"/>
      <rgbColor rgb="00000080"/>
      <rgbColor rgb="009B4719"/>
      <rgbColor rgb="00FFFF00"/>
      <rgbColor rgb="0000FFFF"/>
      <rgbColor rgb="00800080"/>
      <rgbColor rgb="00BA1400"/>
      <rgbColor rgb="00008080"/>
      <rgbColor rgb="00C851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644"/>
      <color rgb="FF66FF99"/>
      <color rgb="FFFE7E1E"/>
      <color rgb="FFFB994F"/>
      <color rgb="FFEBE600"/>
      <color rgb="FFCCCC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55.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IDACI 2015</a:t>
            </a:r>
          </a:p>
        </c:rich>
      </c:tx>
      <c:layout>
        <c:manualLayout>
          <c:xMode val="edge"/>
          <c:yMode val="edge"/>
          <c:x val="0.44636095775384393"/>
          <c:y val="1.7316017316017316E-2"/>
        </c:manualLayout>
      </c:layout>
      <c:overlay val="0"/>
      <c:spPr>
        <a:noFill/>
        <a:ln w="25400">
          <a:noFill/>
        </a:ln>
      </c:spPr>
    </c:title>
    <c:autoTitleDeleted val="0"/>
    <c:plotArea>
      <c:layout>
        <c:manualLayout>
          <c:layoutTarget val="inner"/>
          <c:xMode val="edge"/>
          <c:yMode val="edge"/>
          <c:x val="0.2509311048762583"/>
          <c:y val="7.6771727335029502E-2"/>
          <c:w val="0.6754503675546305"/>
          <c:h val="0.8563000356599445"/>
        </c:manualLayout>
      </c:layout>
      <c:barChart>
        <c:barDir val="bar"/>
        <c:grouping val="clustered"/>
        <c:varyColors val="0"/>
        <c:ser>
          <c:idx val="2"/>
          <c:order val="0"/>
          <c:tx>
            <c:strRef>
              <c:f>IDACI!$C$11</c:f>
              <c:strCache>
                <c:ptCount val="1"/>
                <c:pt idx="0">
                  <c:v>IDACI 2015</c:v>
                </c:pt>
              </c:strCache>
            </c:strRef>
          </c:tx>
          <c:spPr>
            <a:solidFill>
              <a:srgbClr val="FB994F"/>
            </a:solidFill>
            <a:ln w="25400">
              <a:noFill/>
            </a:ln>
          </c:spPr>
          <c:invertIfNegative val="0"/>
          <c:cat>
            <c:strRef>
              <c:f>IDACI!$B$12:$B$33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IDACI!$C$12:$C$33</c:f>
              <c:numCache>
                <c:formatCode>0.0</c:formatCode>
                <c:ptCount val="22"/>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14.8</c:v>
                </c:pt>
                <c:pt idx="14">
                  <c:v>25</c:v>
                </c:pt>
                <c:pt idx="15">
                  <c:v>9.7000000000000011</c:v>
                </c:pt>
                <c:pt idx="16">
                  <c:v>10.4</c:v>
                </c:pt>
                <c:pt idx="17">
                  <c:v>12.9</c:v>
                </c:pt>
                <c:pt idx="18">
                  <c:v>8.4</c:v>
                </c:pt>
                <c:pt idx="19">
                  <c:v>6.8000000000000007</c:v>
                </c:pt>
                <c:pt idx="20">
                  <c:v>14.452234633847041</c:v>
                </c:pt>
                <c:pt idx="21">
                  <c:v>16.383347604252442</c:v>
                </c:pt>
              </c:numCache>
            </c:numRef>
          </c:val>
        </c:ser>
        <c:ser>
          <c:idx val="0"/>
          <c:order val="1"/>
          <c:tx>
            <c:strRef>
              <c:f>IDACI!$S$7</c:f>
              <c:strCache>
                <c:ptCount val="1"/>
                <c:pt idx="0">
                  <c:v>(none)</c:v>
                </c:pt>
              </c:strCache>
            </c:strRef>
          </c:tx>
          <c:spPr>
            <a:solidFill>
              <a:srgbClr val="66FF99"/>
            </a:solidFill>
            <a:ln w="12700">
              <a:solidFill>
                <a:schemeClr val="tx1">
                  <a:lumMod val="75000"/>
                  <a:lumOff val="25000"/>
                </a:schemeClr>
              </a:solidFill>
              <a:prstDash val="solid"/>
            </a:ln>
          </c:spPr>
          <c:invertIfNegative val="0"/>
          <c:cat>
            <c:strRef>
              <c:f>IDACI!$B$12:$B$33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IDACI!$T$12:$T$32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0"/>
          <c:showCatName val="0"/>
          <c:showSerName val="0"/>
          <c:showPercent val="0"/>
          <c:showBubbleSize val="0"/>
        </c:dLbls>
        <c:gapWidth val="30"/>
        <c:overlap val="100"/>
        <c:axId val="132920448"/>
        <c:axId val="132921984"/>
      </c:barChart>
      <c:catAx>
        <c:axId val="13292044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2921984"/>
        <c:crossesAt val="0"/>
        <c:auto val="1"/>
        <c:lblAlgn val="ctr"/>
        <c:lblOffset val="100"/>
        <c:noMultiLvlLbl val="0"/>
      </c:catAx>
      <c:valAx>
        <c:axId val="132921984"/>
        <c:scaling>
          <c:orientation val="minMax"/>
        </c:scaling>
        <c:delete val="0"/>
        <c:axPos val="b"/>
        <c:majorGridlines>
          <c:spPr>
            <a:ln w="12700">
              <a:solidFill>
                <a:srgbClr val="80808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2920448"/>
        <c:crosses val="max"/>
        <c:crossBetween val="between"/>
      </c:valAx>
      <c:spPr>
        <a:noFill/>
        <a:ln w="12700">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rgbClr val="FFC000"/>
            </a:solidFill>
            <a:ln w="12700">
              <a:solidFill>
                <a:srgbClr val="000000"/>
              </a:solidFill>
              <a:prstDash val="solid"/>
            </a:ln>
          </c:spPr>
          <c:invertIfNegative val="0"/>
          <c:val>
            <c:numRef>
              <c:f>'Referral Source'!$F$10:$F$31</c:f>
              <c:numCache>
                <c:formatCode>0.0%</c:formatCode>
                <c:ptCount val="22"/>
                <c:pt idx="0">
                  <c:v>2.4714828897338403E-2</c:v>
                </c:pt>
                <c:pt idx="1">
                  <c:v>3.3392637197208155E-2</c:v>
                </c:pt>
                <c:pt idx="2">
                  <c:v>2.5346071358939366E-3</c:v>
                </c:pt>
                <c:pt idx="3">
                  <c:v>1.6040100250626566E-2</c:v>
                </c:pt>
                <c:pt idx="4">
                  <c:v>0</c:v>
                </c:pt>
                <c:pt idx="5">
                  <c:v>0</c:v>
                </c:pt>
                <c:pt idx="6">
                  <c:v>2.0630407163167767E-2</c:v>
                </c:pt>
                <c:pt idx="7">
                  <c:v>8.1168831168831161E-3</c:v>
                </c:pt>
                <c:pt idx="8">
                  <c:v>1.2456208641494744E-2</c:v>
                </c:pt>
                <c:pt idx="9">
                  <c:v>1.8188239449055271E-2</c:v>
                </c:pt>
                <c:pt idx="10">
                  <c:v>2.5694808599895123E-2</c:v>
                </c:pt>
                <c:pt idx="11">
                  <c:v>1.7480409885473176E-2</c:v>
                </c:pt>
                <c:pt idx="12">
                  <c:v>4.8203330411919366E-3</c:v>
                </c:pt>
                <c:pt idx="13">
                  <c:v>2.092648900017886E-2</c:v>
                </c:pt>
                <c:pt idx="14">
                  <c:v>4.3702200717964726E-3</c:v>
                </c:pt>
                <c:pt idx="15">
                  <c:v>8.918729331596353E-3</c:v>
                </c:pt>
                <c:pt idx="16">
                  <c:v>1.5885623510722795E-2</c:v>
                </c:pt>
                <c:pt idx="17">
                  <c:v>0</c:v>
                </c:pt>
                <c:pt idx="18">
                  <c:v>6.7114093959731542E-3</c:v>
                </c:pt>
                <c:pt idx="19">
                  <c:v>4.5638945233265719E-2</c:v>
                </c:pt>
                <c:pt idx="20">
                  <c:v>1.1363636363636364E-2</c:v>
                </c:pt>
                <c:pt idx="21">
                  <c:v>2.8770154916218781E-2</c:v>
                </c:pt>
              </c:numCache>
            </c:numRef>
          </c:val>
        </c:ser>
        <c:dLbls>
          <c:showLegendKey val="0"/>
          <c:showVal val="0"/>
          <c:showCatName val="0"/>
          <c:showSerName val="0"/>
          <c:showPercent val="0"/>
          <c:showBubbleSize val="0"/>
        </c:dLbls>
        <c:gapWidth val="0"/>
        <c:overlap val="100"/>
        <c:axId val="138994432"/>
        <c:axId val="138995968"/>
      </c:barChart>
      <c:catAx>
        <c:axId val="138994432"/>
        <c:scaling>
          <c:orientation val="maxMin"/>
        </c:scaling>
        <c:delete val="1"/>
        <c:axPos val="l"/>
        <c:numFmt formatCode="General" sourceLinked="1"/>
        <c:majorTickMark val="out"/>
        <c:minorTickMark val="none"/>
        <c:tickLblPos val="nextTo"/>
        <c:crossAx val="138995968"/>
        <c:crosses val="autoZero"/>
        <c:auto val="1"/>
        <c:lblAlgn val="ctr"/>
        <c:lblOffset val="100"/>
        <c:noMultiLvlLbl val="0"/>
      </c:catAx>
      <c:valAx>
        <c:axId val="138995968"/>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8994432"/>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chemeClr val="accent4"/>
            </a:solidFill>
            <a:ln w="12700">
              <a:solidFill>
                <a:srgbClr val="000000"/>
              </a:solidFill>
              <a:prstDash val="solid"/>
            </a:ln>
          </c:spPr>
          <c:invertIfNegative val="0"/>
          <c:val>
            <c:numRef>
              <c:f>'Referral Source'!$H$10:$H$31</c:f>
              <c:numCache>
                <c:formatCode>0.0%</c:formatCode>
                <c:ptCount val="22"/>
                <c:pt idx="0">
                  <c:v>2.0912547528517109E-2</c:v>
                </c:pt>
                <c:pt idx="1">
                  <c:v>2.7918434377993705E-2</c:v>
                </c:pt>
                <c:pt idx="2">
                  <c:v>4.4843049327354259E-3</c:v>
                </c:pt>
                <c:pt idx="3">
                  <c:v>6.5162907268170424E-3</c:v>
                </c:pt>
                <c:pt idx="4">
                  <c:v>1.67624810892587E-2</c:v>
                </c:pt>
                <c:pt idx="5">
                  <c:v>0</c:v>
                </c:pt>
                <c:pt idx="6">
                  <c:v>2.7708875310061106E-2</c:v>
                </c:pt>
                <c:pt idx="7">
                  <c:v>3.7987012987012986E-2</c:v>
                </c:pt>
                <c:pt idx="8">
                  <c:v>1.479174776177501E-2</c:v>
                </c:pt>
                <c:pt idx="9">
                  <c:v>1.4833127317676144E-2</c:v>
                </c:pt>
                <c:pt idx="10">
                  <c:v>4.0377556371263765E-2</c:v>
                </c:pt>
                <c:pt idx="11">
                  <c:v>6.6305003013863778E-3</c:v>
                </c:pt>
                <c:pt idx="12">
                  <c:v>8.7642418930762491E-3</c:v>
                </c:pt>
                <c:pt idx="13">
                  <c:v>1.4308710427472724E-2</c:v>
                </c:pt>
                <c:pt idx="14">
                  <c:v>9.8329951615420633E-3</c:v>
                </c:pt>
                <c:pt idx="15">
                  <c:v>1.2626515682934162E-2</c:v>
                </c:pt>
                <c:pt idx="16">
                  <c:v>2.8594122319301033E-2</c:v>
                </c:pt>
                <c:pt idx="17">
                  <c:v>1.6191990747433858E-2</c:v>
                </c:pt>
                <c:pt idx="18">
                  <c:v>0</c:v>
                </c:pt>
                <c:pt idx="19">
                  <c:v>1.0141987829614604E-2</c:v>
                </c:pt>
                <c:pt idx="20">
                  <c:v>1.7561983471074381E-2</c:v>
                </c:pt>
                <c:pt idx="21">
                  <c:v>1.6123932975023712E-2</c:v>
                </c:pt>
              </c:numCache>
            </c:numRef>
          </c:val>
        </c:ser>
        <c:dLbls>
          <c:showLegendKey val="0"/>
          <c:showVal val="0"/>
          <c:showCatName val="0"/>
          <c:showSerName val="0"/>
          <c:showPercent val="0"/>
          <c:showBubbleSize val="0"/>
        </c:dLbls>
        <c:gapWidth val="0"/>
        <c:overlap val="100"/>
        <c:axId val="140599296"/>
        <c:axId val="140600832"/>
      </c:barChart>
      <c:catAx>
        <c:axId val="140599296"/>
        <c:scaling>
          <c:orientation val="maxMin"/>
        </c:scaling>
        <c:delete val="1"/>
        <c:axPos val="l"/>
        <c:numFmt formatCode="General" sourceLinked="1"/>
        <c:majorTickMark val="out"/>
        <c:minorTickMark val="none"/>
        <c:tickLblPos val="nextTo"/>
        <c:crossAx val="140600832"/>
        <c:crosses val="autoZero"/>
        <c:auto val="1"/>
        <c:lblAlgn val="ctr"/>
        <c:lblOffset val="100"/>
        <c:noMultiLvlLbl val="0"/>
      </c:catAx>
      <c:valAx>
        <c:axId val="14060083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599296"/>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chemeClr val="accent2"/>
            </a:solidFill>
            <a:ln w="12700">
              <a:solidFill>
                <a:srgbClr val="000000"/>
              </a:solidFill>
              <a:prstDash val="solid"/>
            </a:ln>
          </c:spPr>
          <c:invertIfNegative val="0"/>
          <c:val>
            <c:numRef>
              <c:f>'Referral Source'!$I$10:$I$31</c:f>
              <c:numCache>
                <c:formatCode>0.0%</c:formatCode>
                <c:ptCount val="22"/>
                <c:pt idx="0">
                  <c:v>0.17395437262357413</c:v>
                </c:pt>
                <c:pt idx="1">
                  <c:v>8.786095524839195E-2</c:v>
                </c:pt>
                <c:pt idx="2">
                  <c:v>0.196334568141938</c:v>
                </c:pt>
                <c:pt idx="3">
                  <c:v>0.11829573934837093</c:v>
                </c:pt>
                <c:pt idx="4">
                  <c:v>8.7564296520423607E-2</c:v>
                </c:pt>
                <c:pt idx="5">
                  <c:v>8.3475298126064731E-2</c:v>
                </c:pt>
                <c:pt idx="6">
                  <c:v>9.7162562768467547E-2</c:v>
                </c:pt>
                <c:pt idx="7">
                  <c:v>7.11038961038961E-2</c:v>
                </c:pt>
                <c:pt idx="8">
                  <c:v>0.14246788633709614</c:v>
                </c:pt>
                <c:pt idx="9">
                  <c:v>0.11354405791983048</c:v>
                </c:pt>
                <c:pt idx="10">
                  <c:v>0.11379129522810698</c:v>
                </c:pt>
                <c:pt idx="11">
                  <c:v>1.9891500904159132E-2</c:v>
                </c:pt>
                <c:pt idx="12">
                  <c:v>0.21822962313759861</c:v>
                </c:pt>
                <c:pt idx="13">
                  <c:v>0.14201395099266678</c:v>
                </c:pt>
                <c:pt idx="14">
                  <c:v>8.4438894958638988E-2</c:v>
                </c:pt>
                <c:pt idx="15">
                  <c:v>0.10642348932758794</c:v>
                </c:pt>
                <c:pt idx="16">
                  <c:v>0.21922160444797459</c:v>
                </c:pt>
                <c:pt idx="17">
                  <c:v>0.12259650137342779</c:v>
                </c:pt>
                <c:pt idx="18">
                  <c:v>0.21764141898370087</c:v>
                </c:pt>
                <c:pt idx="19">
                  <c:v>2.9411764705882353E-2</c:v>
                </c:pt>
                <c:pt idx="20">
                  <c:v>0.10847107438016529</c:v>
                </c:pt>
                <c:pt idx="21">
                  <c:v>0.13041416376857415</c:v>
                </c:pt>
              </c:numCache>
            </c:numRef>
          </c:val>
        </c:ser>
        <c:dLbls>
          <c:showLegendKey val="0"/>
          <c:showVal val="0"/>
          <c:showCatName val="0"/>
          <c:showSerName val="0"/>
          <c:showPercent val="0"/>
          <c:showBubbleSize val="0"/>
        </c:dLbls>
        <c:gapWidth val="0"/>
        <c:overlap val="100"/>
        <c:axId val="140624256"/>
        <c:axId val="140625792"/>
      </c:barChart>
      <c:catAx>
        <c:axId val="140624256"/>
        <c:scaling>
          <c:orientation val="maxMin"/>
        </c:scaling>
        <c:delete val="1"/>
        <c:axPos val="l"/>
        <c:numFmt formatCode="General" sourceLinked="1"/>
        <c:majorTickMark val="out"/>
        <c:minorTickMark val="none"/>
        <c:tickLblPos val="nextTo"/>
        <c:crossAx val="140625792"/>
        <c:crosses val="autoZero"/>
        <c:auto val="1"/>
        <c:lblAlgn val="ctr"/>
        <c:lblOffset val="100"/>
        <c:noMultiLvlLbl val="0"/>
      </c:catAx>
      <c:valAx>
        <c:axId val="140625792"/>
        <c:scaling>
          <c:orientation val="minMax"/>
          <c:min val="0"/>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624256"/>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rgbClr val="00B0F0"/>
            </a:solidFill>
            <a:ln w="12700">
              <a:solidFill>
                <a:srgbClr val="000000"/>
              </a:solidFill>
              <a:prstDash val="solid"/>
            </a:ln>
          </c:spPr>
          <c:invertIfNegative val="0"/>
          <c:val>
            <c:numRef>
              <c:f>'Referral Source'!$J$10:$J$31</c:f>
              <c:numCache>
                <c:formatCode>0.0%</c:formatCode>
                <c:ptCount val="22"/>
                <c:pt idx="0">
                  <c:v>0.22623574144486691</c:v>
                </c:pt>
                <c:pt idx="1">
                  <c:v>0.24127548925687697</c:v>
                </c:pt>
                <c:pt idx="2">
                  <c:v>0.26691362838759991</c:v>
                </c:pt>
                <c:pt idx="3">
                  <c:v>0.26040100250626569</c:v>
                </c:pt>
                <c:pt idx="4">
                  <c:v>0.28714069591527985</c:v>
                </c:pt>
                <c:pt idx="5">
                  <c:v>0.28534923339011925</c:v>
                </c:pt>
                <c:pt idx="6">
                  <c:v>0.2442374009316958</c:v>
                </c:pt>
                <c:pt idx="7">
                  <c:v>0.25779220779220779</c:v>
                </c:pt>
                <c:pt idx="8">
                  <c:v>0.27753989879330476</c:v>
                </c:pt>
                <c:pt idx="9">
                  <c:v>0.30849373123785978</c:v>
                </c:pt>
                <c:pt idx="10">
                  <c:v>0.27110644992134242</c:v>
                </c:pt>
                <c:pt idx="11">
                  <c:v>6.8113321277878239E-2</c:v>
                </c:pt>
                <c:pt idx="12">
                  <c:v>0.28133216476774758</c:v>
                </c:pt>
                <c:pt idx="13">
                  <c:v>0.21480951529243428</c:v>
                </c:pt>
                <c:pt idx="14">
                  <c:v>0.18869985952864055</c:v>
                </c:pt>
                <c:pt idx="15">
                  <c:v>0.34271971139392726</c:v>
                </c:pt>
                <c:pt idx="16">
                  <c:v>0.21127879269261318</c:v>
                </c:pt>
                <c:pt idx="17">
                  <c:v>0.33583923666329335</c:v>
                </c:pt>
                <c:pt idx="18">
                  <c:v>0.25886864813039312</c:v>
                </c:pt>
                <c:pt idx="19">
                  <c:v>0.33367139959432046</c:v>
                </c:pt>
                <c:pt idx="20">
                  <c:v>0.27066115702479338</c:v>
                </c:pt>
                <c:pt idx="21">
                  <c:v>0.26335757192538728</c:v>
                </c:pt>
              </c:numCache>
            </c:numRef>
          </c:val>
        </c:ser>
        <c:dLbls>
          <c:showLegendKey val="0"/>
          <c:showVal val="0"/>
          <c:showCatName val="0"/>
          <c:showSerName val="0"/>
          <c:showPercent val="0"/>
          <c:showBubbleSize val="0"/>
        </c:dLbls>
        <c:gapWidth val="0"/>
        <c:overlap val="100"/>
        <c:axId val="140334208"/>
        <c:axId val="140335744"/>
      </c:barChart>
      <c:catAx>
        <c:axId val="140334208"/>
        <c:scaling>
          <c:orientation val="maxMin"/>
        </c:scaling>
        <c:delete val="1"/>
        <c:axPos val="l"/>
        <c:numFmt formatCode="General" sourceLinked="1"/>
        <c:majorTickMark val="out"/>
        <c:minorTickMark val="none"/>
        <c:tickLblPos val="nextTo"/>
        <c:crossAx val="140335744"/>
        <c:crosses val="autoZero"/>
        <c:auto val="1"/>
        <c:lblAlgn val="ctr"/>
        <c:lblOffset val="100"/>
        <c:noMultiLvlLbl val="0"/>
      </c:catAx>
      <c:valAx>
        <c:axId val="140335744"/>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334208"/>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chemeClr val="bg2">
                <a:lumMod val="75000"/>
              </a:schemeClr>
            </a:solidFill>
            <a:ln w="12700">
              <a:solidFill>
                <a:srgbClr val="000000"/>
              </a:solidFill>
              <a:prstDash val="solid"/>
            </a:ln>
          </c:spPr>
          <c:invertIfNegative val="0"/>
          <c:val>
            <c:numRef>
              <c:f>'Referral Source'!$L$10:$L$31</c:f>
              <c:numCache>
                <c:formatCode>0.0%</c:formatCode>
                <c:ptCount val="22"/>
                <c:pt idx="0">
                  <c:v>9.7908745247148293E-2</c:v>
                </c:pt>
                <c:pt idx="1">
                  <c:v>7.9649651019570278E-2</c:v>
                </c:pt>
                <c:pt idx="2">
                  <c:v>4.9717293819457983E-2</c:v>
                </c:pt>
                <c:pt idx="3">
                  <c:v>7.9699248120300756E-2</c:v>
                </c:pt>
                <c:pt idx="4">
                  <c:v>8.2541603630862326E-2</c:v>
                </c:pt>
                <c:pt idx="5">
                  <c:v>9.7529812606473601E-2</c:v>
                </c:pt>
                <c:pt idx="6">
                  <c:v>9.3532579103394034E-2</c:v>
                </c:pt>
                <c:pt idx="7">
                  <c:v>6.8506493506493502E-2</c:v>
                </c:pt>
                <c:pt idx="8">
                  <c:v>4.0871934604904632E-2</c:v>
                </c:pt>
                <c:pt idx="9">
                  <c:v>6.7455412325622466E-2</c:v>
                </c:pt>
                <c:pt idx="10">
                  <c:v>8.2328264289459885E-2</c:v>
                </c:pt>
                <c:pt idx="11">
                  <c:v>6.6305003013863778E-3</c:v>
                </c:pt>
                <c:pt idx="12">
                  <c:v>6.0911481156879929E-2</c:v>
                </c:pt>
                <c:pt idx="13">
                  <c:v>5.5267394026113394E-2</c:v>
                </c:pt>
                <c:pt idx="14">
                  <c:v>5.4627750897455911E-2</c:v>
                </c:pt>
                <c:pt idx="15">
                  <c:v>7.3754885259043987E-2</c:v>
                </c:pt>
                <c:pt idx="16">
                  <c:v>9.9285146942017469E-2</c:v>
                </c:pt>
                <c:pt idx="17">
                  <c:v>3.6142836489807722E-3</c:v>
                </c:pt>
                <c:pt idx="18">
                  <c:v>8.8207094918504314E-2</c:v>
                </c:pt>
                <c:pt idx="19">
                  <c:v>0</c:v>
                </c:pt>
                <c:pt idx="20">
                  <c:v>6.9214876033057857E-2</c:v>
                </c:pt>
                <c:pt idx="21">
                  <c:v>7.0344609547897563E-2</c:v>
                </c:pt>
              </c:numCache>
            </c:numRef>
          </c:val>
        </c:ser>
        <c:ser>
          <c:idx val="1"/>
          <c:order val="1"/>
          <c:spPr>
            <a:solidFill>
              <a:schemeClr val="bg1">
                <a:lumMod val="65000"/>
              </a:schemeClr>
            </a:solidFill>
            <a:ln>
              <a:solidFill>
                <a:srgbClr val="000000"/>
              </a:solidFill>
            </a:ln>
          </c:spPr>
          <c:invertIfNegative val="0"/>
          <c:val>
            <c:numRef>
              <c:f>'Referral Source'!$M$10:$M$31</c:f>
              <c:numCache>
                <c:formatCode>0.0%</c:formatCode>
                <c:ptCount val="22"/>
                <c:pt idx="0">
                  <c:v>0</c:v>
                </c:pt>
                <c:pt idx="1">
                  <c:v>1.6696318598604078E-2</c:v>
                </c:pt>
                <c:pt idx="2">
                  <c:v>2.6905829596412557E-2</c:v>
                </c:pt>
                <c:pt idx="3">
                  <c:v>2.180451127819549E-2</c:v>
                </c:pt>
                <c:pt idx="4">
                  <c:v>2.5355521936459909E-2</c:v>
                </c:pt>
                <c:pt idx="5">
                  <c:v>2.5979557069846677E-2</c:v>
                </c:pt>
                <c:pt idx="6">
                  <c:v>2.7103878032548854E-2</c:v>
                </c:pt>
                <c:pt idx="7">
                  <c:v>4.1558441558441558E-2</c:v>
                </c:pt>
                <c:pt idx="8">
                  <c:v>2.5690930323082912E-2</c:v>
                </c:pt>
                <c:pt idx="9">
                  <c:v>5.0326681970686918E-2</c:v>
                </c:pt>
                <c:pt idx="10">
                  <c:v>0</c:v>
                </c:pt>
                <c:pt idx="11">
                  <c:v>0</c:v>
                </c:pt>
                <c:pt idx="12">
                  <c:v>8.7642418930762491E-3</c:v>
                </c:pt>
                <c:pt idx="13">
                  <c:v>3.8096941513146125E-2</c:v>
                </c:pt>
                <c:pt idx="14">
                  <c:v>3.1215857655689089E-2</c:v>
                </c:pt>
                <c:pt idx="15">
                  <c:v>1.7436616895480508E-2</c:v>
                </c:pt>
                <c:pt idx="16">
                  <c:v>1.0325655281969817E-2</c:v>
                </c:pt>
                <c:pt idx="17">
                  <c:v>0</c:v>
                </c:pt>
                <c:pt idx="18">
                  <c:v>3.2598274209012464E-2</c:v>
                </c:pt>
                <c:pt idx="19">
                  <c:v>3.2454361054766734E-2</c:v>
                </c:pt>
                <c:pt idx="20">
                  <c:v>2.2727272727272728E-2</c:v>
                </c:pt>
                <c:pt idx="21">
                  <c:v>2.5134366108125198E-2</c:v>
                </c:pt>
              </c:numCache>
            </c:numRef>
          </c:val>
        </c:ser>
        <c:dLbls>
          <c:showLegendKey val="0"/>
          <c:showVal val="0"/>
          <c:showCatName val="0"/>
          <c:showSerName val="0"/>
          <c:showPercent val="0"/>
          <c:showBubbleSize val="0"/>
        </c:dLbls>
        <c:gapWidth val="0"/>
        <c:overlap val="100"/>
        <c:axId val="140364800"/>
        <c:axId val="140366592"/>
      </c:barChart>
      <c:catAx>
        <c:axId val="140364800"/>
        <c:scaling>
          <c:orientation val="maxMin"/>
        </c:scaling>
        <c:delete val="1"/>
        <c:axPos val="l"/>
        <c:numFmt formatCode="General" sourceLinked="1"/>
        <c:majorTickMark val="out"/>
        <c:minorTickMark val="none"/>
        <c:tickLblPos val="nextTo"/>
        <c:crossAx val="140366592"/>
        <c:crosses val="autoZero"/>
        <c:auto val="1"/>
        <c:lblAlgn val="ctr"/>
        <c:lblOffset val="100"/>
        <c:noMultiLvlLbl val="0"/>
      </c:catAx>
      <c:valAx>
        <c:axId val="14036659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364800"/>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chemeClr val="tx2">
                <a:lumMod val="60000"/>
                <a:lumOff val="40000"/>
              </a:schemeClr>
            </a:solidFill>
            <a:ln w="12700">
              <a:solidFill>
                <a:srgbClr val="000000"/>
              </a:solidFill>
              <a:prstDash val="solid"/>
            </a:ln>
          </c:spPr>
          <c:invertIfNegative val="0"/>
          <c:val>
            <c:numRef>
              <c:f>'Referral Source'!$K$10:$K$31</c:f>
              <c:numCache>
                <c:formatCode>0.0%</c:formatCode>
                <c:ptCount val="22"/>
                <c:pt idx="0">
                  <c:v>2.2813688212927757E-2</c:v>
                </c:pt>
                <c:pt idx="1">
                  <c:v>2.8739564800875871E-2</c:v>
                </c:pt>
                <c:pt idx="2">
                  <c:v>2.2226554883992982E-2</c:v>
                </c:pt>
                <c:pt idx="3">
                  <c:v>3.0827067669172932E-2</c:v>
                </c:pt>
                <c:pt idx="4">
                  <c:v>3.0015128593040848E-2</c:v>
                </c:pt>
                <c:pt idx="5">
                  <c:v>1.9165247018739354E-2</c:v>
                </c:pt>
                <c:pt idx="6">
                  <c:v>6.279871740577167E-2</c:v>
                </c:pt>
                <c:pt idx="7">
                  <c:v>1.948051948051948E-2</c:v>
                </c:pt>
                <c:pt idx="8">
                  <c:v>4.9824834565978977E-2</c:v>
                </c:pt>
                <c:pt idx="9">
                  <c:v>9.0058273000176593E-3</c:v>
                </c:pt>
                <c:pt idx="10">
                  <c:v>2.7792343995804929E-2</c:v>
                </c:pt>
                <c:pt idx="11">
                  <c:v>1.9891500904159132E-2</c:v>
                </c:pt>
                <c:pt idx="12">
                  <c:v>2.4539877300613498E-2</c:v>
                </c:pt>
                <c:pt idx="13">
                  <c:v>2.3072795564299767E-2</c:v>
                </c:pt>
                <c:pt idx="14">
                  <c:v>1.2642422350554081E-2</c:v>
                </c:pt>
                <c:pt idx="15">
                  <c:v>3.8180178374586635E-2</c:v>
                </c:pt>
                <c:pt idx="16">
                  <c:v>2.7799841143764891E-2</c:v>
                </c:pt>
                <c:pt idx="17">
                  <c:v>3.74439786034408E-2</c:v>
                </c:pt>
                <c:pt idx="18">
                  <c:v>7.6701821668264617E-3</c:v>
                </c:pt>
                <c:pt idx="19">
                  <c:v>0</c:v>
                </c:pt>
                <c:pt idx="20">
                  <c:v>3.3057851239669422E-2</c:v>
                </c:pt>
                <c:pt idx="21">
                  <c:v>3.3196332595637056E-2</c:v>
                </c:pt>
              </c:numCache>
            </c:numRef>
          </c:val>
        </c:ser>
        <c:dLbls>
          <c:showLegendKey val="0"/>
          <c:showVal val="0"/>
          <c:showCatName val="0"/>
          <c:showSerName val="0"/>
          <c:showPercent val="0"/>
          <c:showBubbleSize val="0"/>
        </c:dLbls>
        <c:gapWidth val="0"/>
        <c:overlap val="100"/>
        <c:axId val="140377472"/>
        <c:axId val="140387456"/>
      </c:barChart>
      <c:catAx>
        <c:axId val="140377472"/>
        <c:scaling>
          <c:orientation val="maxMin"/>
        </c:scaling>
        <c:delete val="1"/>
        <c:axPos val="l"/>
        <c:numFmt formatCode="General" sourceLinked="1"/>
        <c:majorTickMark val="out"/>
        <c:minorTickMark val="none"/>
        <c:tickLblPos val="nextTo"/>
        <c:crossAx val="140387456"/>
        <c:crosses val="autoZero"/>
        <c:auto val="1"/>
        <c:lblAlgn val="ctr"/>
        <c:lblOffset val="100"/>
        <c:noMultiLvlLbl val="0"/>
      </c:catAx>
      <c:valAx>
        <c:axId val="140387456"/>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377472"/>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1"/>
          <c:order val="0"/>
          <c:spPr>
            <a:solidFill>
              <a:schemeClr val="tx1">
                <a:lumMod val="75000"/>
                <a:lumOff val="25000"/>
              </a:schemeClr>
            </a:solidFill>
            <a:ln>
              <a:solidFill>
                <a:srgbClr val="000000"/>
              </a:solidFill>
            </a:ln>
          </c:spPr>
          <c:invertIfNegative val="0"/>
          <c:val>
            <c:numRef>
              <c:f>'Referral Source'!$N$10:$N$31</c:f>
              <c:numCache>
                <c:formatCode>0.0%</c:formatCode>
                <c:ptCount val="22"/>
                <c:pt idx="0">
                  <c:v>0</c:v>
                </c:pt>
                <c:pt idx="1">
                  <c:v>0.23648556179006433</c:v>
                </c:pt>
                <c:pt idx="2">
                  <c:v>7.0189120686293622E-3</c:v>
                </c:pt>
                <c:pt idx="3">
                  <c:v>0.19373433583959901</c:v>
                </c:pt>
                <c:pt idx="4">
                  <c:v>0</c:v>
                </c:pt>
                <c:pt idx="5">
                  <c:v>0</c:v>
                </c:pt>
                <c:pt idx="6">
                  <c:v>3.4484844818198318E-3</c:v>
                </c:pt>
                <c:pt idx="7">
                  <c:v>1.5584415584415584E-2</c:v>
                </c:pt>
                <c:pt idx="8">
                  <c:v>3.5033086804203972E-3</c:v>
                </c:pt>
                <c:pt idx="9">
                  <c:v>8.4760727529577962E-3</c:v>
                </c:pt>
                <c:pt idx="10">
                  <c:v>0</c:v>
                </c:pt>
                <c:pt idx="11">
                  <c:v>0.8233875828812538</c:v>
                </c:pt>
                <c:pt idx="12">
                  <c:v>0</c:v>
                </c:pt>
                <c:pt idx="13">
                  <c:v>0</c:v>
                </c:pt>
                <c:pt idx="14">
                  <c:v>0.29249258623380675</c:v>
                </c:pt>
                <c:pt idx="15">
                  <c:v>0</c:v>
                </c:pt>
                <c:pt idx="16">
                  <c:v>0</c:v>
                </c:pt>
                <c:pt idx="17">
                  <c:v>2.9203411883764636E-2</c:v>
                </c:pt>
                <c:pt idx="18">
                  <c:v>0</c:v>
                </c:pt>
                <c:pt idx="19">
                  <c:v>0</c:v>
                </c:pt>
                <c:pt idx="20">
                  <c:v>6.6115702479338845E-2</c:v>
                </c:pt>
                <c:pt idx="21">
                  <c:v>3.3038254821372112E-2</c:v>
                </c:pt>
              </c:numCache>
            </c:numRef>
          </c:val>
        </c:ser>
        <c:dLbls>
          <c:showLegendKey val="0"/>
          <c:showVal val="0"/>
          <c:showCatName val="0"/>
          <c:showSerName val="0"/>
          <c:showPercent val="0"/>
          <c:showBubbleSize val="0"/>
        </c:dLbls>
        <c:gapWidth val="0"/>
        <c:overlap val="100"/>
        <c:axId val="140423552"/>
        <c:axId val="140425088"/>
      </c:barChart>
      <c:catAx>
        <c:axId val="140423552"/>
        <c:scaling>
          <c:orientation val="maxMin"/>
        </c:scaling>
        <c:delete val="1"/>
        <c:axPos val="l"/>
        <c:numFmt formatCode="General" sourceLinked="1"/>
        <c:majorTickMark val="out"/>
        <c:minorTickMark val="none"/>
        <c:tickLblPos val="nextTo"/>
        <c:crossAx val="140425088"/>
        <c:crosses val="autoZero"/>
        <c:auto val="1"/>
        <c:lblAlgn val="ctr"/>
        <c:lblOffset val="100"/>
        <c:noMultiLvlLbl val="0"/>
      </c:catAx>
      <c:valAx>
        <c:axId val="140425088"/>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423552"/>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Re-referrals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'Re-referrals'!$T$11</c:f>
              <c:strCache>
                <c:ptCount val="1"/>
                <c:pt idx="0">
                  <c:v>Distance</c:v>
                </c:pt>
              </c:strCache>
            </c:strRef>
          </c:tx>
          <c:spPr>
            <a:solidFill>
              <a:srgbClr val="FB994F"/>
            </a:solidFill>
            <a:ln w="25400">
              <a:noFill/>
            </a:ln>
          </c:spPr>
          <c:invertIfNegative val="0"/>
          <c:cat>
            <c:strRef>
              <c:f>'Re-referrals'!$B$12:$B$32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'Re-referrals'!$T$12:$T$32</c:f>
              <c:numCache>
                <c:formatCode>#,##0</c:formatCode>
                <c:ptCount val="21"/>
                <c:pt idx="0">
                  <c:v>-30.368346043165459</c:v>
                </c:pt>
                <c:pt idx="1">
                  <c:v>394.79519470588218</c:v>
                </c:pt>
                <c:pt idx="2">
                  <c:v>11.813376467619761</c:v>
                </c:pt>
                <c:pt idx="3">
                  <c:v>-33.436399278937387</c:v>
                </c:pt>
                <c:pt idx="4">
                  <c:v>78.964966500888067</c:v>
                </c:pt>
                <c:pt idx="5">
                  <c:v>192.68662431372536</c:v>
                </c:pt>
                <c:pt idx="6">
                  <c:v>19.136303240938162</c:v>
                </c:pt>
                <c:pt idx="7">
                  <c:v>-34.422800000000052</c:v>
                </c:pt>
                <c:pt idx="8">
                  <c:v>-36.463961288343555</c:v>
                </c:pt>
                <c:pt idx="9">
                  <c:v>-12.678973541076473</c:v>
                </c:pt>
                <c:pt idx="10">
                  <c:v>-49.257416313364146</c:v>
                </c:pt>
                <c:pt idx="11">
                  <c:v>-29.614729192200613</c:v>
                </c:pt>
                <c:pt idx="12">
                  <c:v>-6.9772981203007163</c:v>
                </c:pt>
                <c:pt idx="13">
                  <c:v>21.621745748392797</c:v>
                </c:pt>
                <c:pt idx="14">
                  <c:v>316.07905555555561</c:v>
                </c:pt>
                <c:pt idx="15">
                  <c:v>-6.1317894658288594</c:v>
                </c:pt>
                <c:pt idx="16">
                  <c:v>-21.982800449438201</c:v>
                </c:pt>
                <c:pt idx="17">
                  <c:v>-23.599625639810412</c:v>
                </c:pt>
                <c:pt idx="18">
                  <c:v>-46.371934850299368</c:v>
                </c:pt>
                <c:pt idx="19">
                  <c:v>-28.921018102981009</c:v>
                </c:pt>
                <c:pt idx="20">
                  <c:v>24.658907553621319</c:v>
                </c:pt>
              </c:numCache>
            </c:numRef>
          </c:val>
        </c:ser>
        <c:ser>
          <c:idx val="0"/>
          <c:order val="1"/>
          <c:tx>
            <c:strRef>
              <c:f>'Re-referrals'!$Y$5</c:f>
              <c:strCache>
                <c:ptCount val="1"/>
                <c:pt idx="0">
                  <c:v>Selected LA- (none)</c:v>
                </c:pt>
              </c:strCache>
            </c:strRef>
          </c:tx>
          <c:spPr>
            <a:solidFill>
              <a:srgbClr val="66FF99"/>
            </a:solidFill>
            <a:ln w="12700">
              <a:solidFill>
                <a:srgbClr val="000000"/>
              </a:solidFill>
              <a:prstDash val="solid"/>
            </a:ln>
          </c:spPr>
          <c:invertIfNegative val="0"/>
          <c:cat>
            <c:strRef>
              <c:f>'Re-referrals'!$B$12:$B$32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'Re-referrals'!$X$98:$X$116</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dLbls>
          <c:showLegendKey val="0"/>
          <c:showVal val="0"/>
          <c:showCatName val="0"/>
          <c:showSerName val="0"/>
          <c:showPercent val="0"/>
          <c:showBubbleSize val="0"/>
        </c:dLbls>
        <c:gapWidth val="40"/>
        <c:overlap val="100"/>
        <c:axId val="139125888"/>
        <c:axId val="139127424"/>
      </c:barChart>
      <c:catAx>
        <c:axId val="13912588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127424"/>
        <c:crossesAt val="0"/>
        <c:auto val="1"/>
        <c:lblAlgn val="ctr"/>
        <c:lblOffset val="100"/>
        <c:noMultiLvlLbl val="0"/>
      </c:catAx>
      <c:valAx>
        <c:axId val="139127424"/>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125888"/>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change in Number of Re-referrals 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'Re-referrals'!$I$9</c:f>
              <c:strCache>
                <c:ptCount val="1"/>
                <c:pt idx="0">
                  <c:v>% Change 2012-15</c:v>
                </c:pt>
              </c:strCache>
            </c:strRef>
          </c:tx>
          <c:spPr>
            <a:solidFill>
              <a:srgbClr val="FB994F"/>
            </a:solidFill>
            <a:ln w="25400">
              <a:noFill/>
            </a:ln>
          </c:spPr>
          <c:invertIfNegative val="0"/>
          <c:cat>
            <c:strRef>
              <c:f>'Re-referrals'!$B$12:$B$33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'Re-referrals'!$I$12:$I$33</c:f>
              <c:numCache>
                <c:formatCode>0.0%</c:formatCode>
                <c:ptCount val="22"/>
                <c:pt idx="0">
                  <c:v>-0.29084967320261429</c:v>
                </c:pt>
                <c:pt idx="1">
                  <c:v>0.74620962425840409</c:v>
                </c:pt>
                <c:pt idx="2">
                  <c:v>0.65443786982248409</c:v>
                </c:pt>
                <c:pt idx="3">
                  <c:v>-0.89428699955015745</c:v>
                </c:pt>
                <c:pt idx="4">
                  <c:v>1.1198248407643308</c:v>
                </c:pt>
                <c:pt idx="6">
                  <c:v>-0.18043402170108505</c:v>
                </c:pt>
                <c:pt idx="7">
                  <c:v>-0.64285714285714313</c:v>
                </c:pt>
                <c:pt idx="8">
                  <c:v>-3.4090909090908908E-2</c:v>
                </c:pt>
                <c:pt idx="9">
                  <c:v>-9.9999999999999853E-2</c:v>
                </c:pt>
                <c:pt idx="10">
                  <c:v>-0.42771084337349458</c:v>
                </c:pt>
                <c:pt idx="11">
                  <c:v>-0.47548291233283829</c:v>
                </c:pt>
                <c:pt idx="12">
                  <c:v>0.22137404580152714</c:v>
                </c:pt>
                <c:pt idx="13">
                  <c:v>2.3066485753051376E-2</c:v>
                </c:pt>
                <c:pt idx="14">
                  <c:v>1.0595348837209302</c:v>
                </c:pt>
                <c:pt idx="15">
                  <c:v>-0.22976262933658026</c:v>
                </c:pt>
                <c:pt idx="16">
                  <c:v>0.62903225806451613</c:v>
                </c:pt>
                <c:pt idx="17">
                  <c:v>-0.34338138925294881</c:v>
                </c:pt>
                <c:pt idx="18">
                  <c:v>0.51612903225806517</c:v>
                </c:pt>
                <c:pt idx="19">
                  <c:v>7.468879668049816E-2</c:v>
                </c:pt>
                <c:pt idx="20">
                  <c:v>-0.17753567592450514</c:v>
                </c:pt>
                <c:pt idx="21">
                  <c:v>-3.3608116677235254E-2</c:v>
                </c:pt>
              </c:numCache>
            </c:numRef>
          </c:val>
        </c:ser>
        <c:ser>
          <c:idx val="1"/>
          <c:order val="1"/>
          <c:tx>
            <c:strRef>
              <c:f>'Re-referrals'!$Y$5</c:f>
              <c:strCache>
                <c:ptCount val="1"/>
                <c:pt idx="0">
                  <c:v>Selected LA- (none)</c:v>
                </c:pt>
              </c:strCache>
            </c:strRef>
          </c:tx>
          <c:spPr>
            <a:solidFill>
              <a:srgbClr val="66FF99"/>
            </a:solidFill>
            <a:ln w="12700">
              <a:solidFill>
                <a:srgbClr val="000000"/>
              </a:solidFill>
              <a:prstDash val="solid"/>
            </a:ln>
          </c:spPr>
          <c:invertIfNegative val="0"/>
          <c:cat>
            <c:strRef>
              <c:f>'Re-referrals'!$B$12:$B$33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'Re-referrals'!$W$98:$W$118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40"/>
        <c:overlap val="100"/>
        <c:axId val="139014144"/>
        <c:axId val="139015680"/>
      </c:barChart>
      <c:catAx>
        <c:axId val="13901414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015680"/>
        <c:crosses val="autoZero"/>
        <c:auto val="1"/>
        <c:lblAlgn val="ctr"/>
        <c:lblOffset val="100"/>
        <c:noMultiLvlLbl val="0"/>
      </c:catAx>
      <c:valAx>
        <c:axId val="139015680"/>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014144"/>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Re-referrals,</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'Re-referrals'!$B$12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'Re-referrals'!$K$11:$O$11</c:f>
              <c:numCache>
                <c:formatCode>General</c:formatCode>
                <c:ptCount val="5"/>
                <c:pt idx="0">
                  <c:v>2011</c:v>
                </c:pt>
                <c:pt idx="1">
                  <c:v>2012</c:v>
                </c:pt>
                <c:pt idx="2">
                  <c:v>2013</c:v>
                </c:pt>
                <c:pt idx="3">
                  <c:v>2014</c:v>
                </c:pt>
                <c:pt idx="4">
                  <c:v>2015</c:v>
                </c:pt>
              </c:numCache>
            </c:numRef>
          </c:cat>
          <c:val>
            <c:numRef>
              <c:f>'Re-referrals'!$K$12:$O$12</c:f>
              <c:numCache>
                <c:formatCode>#,##0.0</c:formatCode>
                <c:ptCount val="5"/>
                <c:pt idx="0">
                  <c:v>112.90915777859507</c:v>
                </c:pt>
                <c:pt idx="1">
                  <c:v>115.0375939849624</c:v>
                </c:pt>
                <c:pt idx="2">
                  <c:v>82.330827067669162</c:v>
                </c:pt>
                <c:pt idx="3">
                  <c:v>88.560885608856083</c:v>
                </c:pt>
                <c:pt idx="4">
                  <c:v>78.057553956834539</c:v>
                </c:pt>
              </c:numCache>
            </c:numRef>
          </c:val>
          <c:smooth val="0"/>
        </c:ser>
        <c:ser>
          <c:idx val="1"/>
          <c:order val="1"/>
          <c:tx>
            <c:strRef>
              <c:f>'Re-referrals'!$B$13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'Re-referrals'!$K$13:$O$13</c:f>
              <c:numCache>
                <c:formatCode>#,##0.0</c:formatCode>
                <c:ptCount val="5"/>
                <c:pt idx="0">
                  <c:v>242.17252396166134</c:v>
                </c:pt>
                <c:pt idx="1">
                  <c:v>304.00801603206412</c:v>
                </c:pt>
                <c:pt idx="2">
                  <c:v>365.33864541832668</c:v>
                </c:pt>
                <c:pt idx="3">
                  <c:v>276.43564356435644</c:v>
                </c:pt>
                <c:pt idx="4">
                  <c:v>519.41176470588221</c:v>
                </c:pt>
              </c:numCache>
            </c:numRef>
          </c:val>
          <c:smooth val="0"/>
        </c:ser>
        <c:ser>
          <c:idx val="2"/>
          <c:order val="2"/>
          <c:tx>
            <c:strRef>
              <c:f>'Re-referrals'!$B$14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'Re-referrals'!$K$14:$O$14</c:f>
              <c:numCache>
                <c:formatCode>#,##0.0</c:formatCode>
                <c:ptCount val="5"/>
                <c:pt idx="0">
                  <c:v>79.986119545415178</c:v>
                </c:pt>
                <c:pt idx="1">
                  <c:v>73.160173160173159</c:v>
                </c:pt>
                <c:pt idx="2">
                  <c:v>98.796216680997418</c:v>
                </c:pt>
                <c:pt idx="3">
                  <c:v>215.47619047619048</c:v>
                </c:pt>
                <c:pt idx="4">
                  <c:v>117.57779646761976</c:v>
                </c:pt>
              </c:numCache>
            </c:numRef>
          </c:val>
          <c:smooth val="0"/>
        </c:ser>
        <c:ser>
          <c:idx val="5"/>
          <c:order val="3"/>
          <c:tx>
            <c:strRef>
              <c:f>'Re-referrals'!$B$15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'Re-referrals'!$K$15:$O$15</c:f>
              <c:numCache>
                <c:formatCode>#,##0.0</c:formatCode>
                <c:ptCount val="5"/>
                <c:pt idx="0">
                  <c:v>#N/A</c:v>
                </c:pt>
                <c:pt idx="1">
                  <c:v>852.54074784276133</c:v>
                </c:pt>
                <c:pt idx="2">
                  <c:v>386.97318007662835</c:v>
                </c:pt>
                <c:pt idx="3">
                  <c:v>217.55725190839695</c:v>
                </c:pt>
                <c:pt idx="4">
                  <c:v>89.184060721062608</c:v>
                </c:pt>
              </c:numCache>
            </c:numRef>
          </c:val>
          <c:smooth val="0"/>
        </c:ser>
        <c:ser>
          <c:idx val="9"/>
          <c:order val="4"/>
          <c:tx>
            <c:strRef>
              <c:f>'Re-referrals'!$B$16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'Re-referrals'!$K$16:$O$16</c:f>
              <c:numCache>
                <c:formatCode>#,##0.0</c:formatCode>
                <c:ptCount val="5"/>
                <c:pt idx="0">
                  <c:v>76.096427534127216</c:v>
                </c:pt>
                <c:pt idx="1">
                  <c:v>89.650249821556031</c:v>
                </c:pt>
                <c:pt idx="2">
                  <c:v>82.342470630117489</c:v>
                </c:pt>
                <c:pt idx="3">
                  <c:v>160.23412557644556</c:v>
                </c:pt>
                <c:pt idx="4">
                  <c:v>189.16518650088807</c:v>
                </c:pt>
              </c:numCache>
            </c:numRef>
          </c:val>
          <c:smooth val="0"/>
        </c:ser>
        <c:ser>
          <c:idx val="10"/>
          <c:order val="5"/>
          <c:tx>
            <c:strRef>
              <c:f>'Re-referrals'!$B$17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'Re-referrals'!$K$17:$O$17</c:f>
              <c:numCache>
                <c:formatCode>#,##0.0</c:formatCode>
                <c:ptCount val="5"/>
                <c:pt idx="0">
                  <c:v>#N/A</c:v>
                </c:pt>
                <c:pt idx="1">
                  <c:v>#N/A</c:v>
                </c:pt>
                <c:pt idx="2">
                  <c:v>456.53846153846155</c:v>
                </c:pt>
                <c:pt idx="3">
                  <c:v>261.62790697674421</c:v>
                </c:pt>
                <c:pt idx="4">
                  <c:v>321.96078431372536</c:v>
                </c:pt>
              </c:numCache>
            </c:numRef>
          </c:val>
          <c:smooth val="0"/>
        </c:ser>
        <c:ser>
          <c:idx val="11"/>
          <c:order val="6"/>
          <c:tx>
            <c:strRef>
              <c:f>'Re-referrals'!$B$18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'Re-referrals'!$K$18:$O$18</c:f>
              <c:numCache>
                <c:formatCode>#,##0.0</c:formatCode>
                <c:ptCount val="5"/>
                <c:pt idx="0">
                  <c:v>#N/A</c:v>
                </c:pt>
                <c:pt idx="1">
                  <c:v>177.06848466067552</c:v>
                </c:pt>
                <c:pt idx="2">
                  <c:v>109.47823402284656</c:v>
                </c:pt>
                <c:pt idx="3">
                  <c:v>155.77395577395578</c:v>
                </c:pt>
                <c:pt idx="4">
                  <c:v>142.64392324093816</c:v>
                </c:pt>
              </c:numCache>
            </c:numRef>
          </c:val>
          <c:smooth val="0"/>
        </c:ser>
        <c:ser>
          <c:idx val="12"/>
          <c:order val="7"/>
          <c:tx>
            <c:strRef>
              <c:f>'Re-referrals'!$B$19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'Re-referrals'!$K$19:$O$19</c:f>
              <c:numCache>
                <c:formatCode>#,##0.0</c:formatCode>
                <c:ptCount val="5"/>
                <c:pt idx="0">
                  <c:v>139.28145751745294</c:v>
                </c:pt>
                <c:pt idx="1">
                  <c:v>282.29508196721309</c:v>
                </c:pt>
                <c:pt idx="2">
                  <c:v>539.73727422003287</c:v>
                </c:pt>
                <c:pt idx="3">
                  <c:v>207.30519480519482</c:v>
                </c:pt>
                <c:pt idx="4">
                  <c:v>98.399999999999949</c:v>
                </c:pt>
              </c:numCache>
            </c:numRef>
          </c:val>
          <c:smooth val="0"/>
        </c:ser>
        <c:ser>
          <c:idx val="13"/>
          <c:order val="8"/>
          <c:tx>
            <c:strRef>
              <c:f>'Re-referrals'!$B$20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'Re-referrals'!$K$20:$O$20</c:f>
              <c:numCache>
                <c:formatCode>#,##0.0</c:formatCode>
                <c:ptCount val="5"/>
                <c:pt idx="0">
                  <c:v>167.6330150068213</c:v>
                </c:pt>
                <c:pt idx="1">
                  <c:v>99.354838709677423</c:v>
                </c:pt>
                <c:pt idx="2">
                  <c:v>151.57728706624604</c:v>
                </c:pt>
                <c:pt idx="3">
                  <c:v>127.49999999999999</c:v>
                </c:pt>
                <c:pt idx="4">
                  <c:v>91.25766871165645</c:v>
                </c:pt>
              </c:numCache>
            </c:numRef>
          </c:val>
          <c:smooth val="0"/>
        </c:ser>
        <c:ser>
          <c:idx val="15"/>
          <c:order val="9"/>
          <c:tx>
            <c:strRef>
              <c:f>'Re-referrals'!$B$21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'Re-referrals'!$K$21:$O$21</c:f>
              <c:numCache>
                <c:formatCode>#,##0.0</c:formatCode>
                <c:ptCount val="5"/>
                <c:pt idx="0">
                  <c:v>94.079422382671481</c:v>
                </c:pt>
                <c:pt idx="1">
                  <c:v>110.8695652173913</c:v>
                </c:pt>
                <c:pt idx="2">
                  <c:v>119.18103448275862</c:v>
                </c:pt>
                <c:pt idx="3">
                  <c:v>95.866001425516743</c:v>
                </c:pt>
                <c:pt idx="4">
                  <c:v>97.521246458923528</c:v>
                </c:pt>
              </c:numCache>
            </c:numRef>
          </c:val>
          <c:smooth val="0"/>
        </c:ser>
        <c:ser>
          <c:idx val="16"/>
          <c:order val="10"/>
          <c:tx>
            <c:strRef>
              <c:f>'Re-referrals'!$B$22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'Re-referrals'!$K$22:$O$22</c:f>
              <c:numCache>
                <c:formatCode>#,##0.0</c:formatCode>
                <c:ptCount val="5"/>
                <c:pt idx="0">
                  <c:v>215.30479896238651</c:v>
                </c:pt>
                <c:pt idx="1">
                  <c:v>156.23529411764707</c:v>
                </c:pt>
                <c:pt idx="2">
                  <c:v>98.581560283687949</c:v>
                </c:pt>
                <c:pt idx="3">
                  <c:v>102.58215962441315</c:v>
                </c:pt>
                <c:pt idx="4">
                  <c:v>87.557603686635858</c:v>
                </c:pt>
              </c:numCache>
            </c:numRef>
          </c:val>
          <c:smooth val="0"/>
        </c:ser>
        <c:ser>
          <c:idx val="17"/>
          <c:order val="11"/>
          <c:tx>
            <c:strRef>
              <c:f>'Re-referrals'!$B$23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'Re-referrals'!$K$23:$O$23</c:f>
              <c:numCache>
                <c:formatCode>#,##0.0</c:formatCode>
                <c:ptCount val="5"/>
                <c:pt idx="0">
                  <c:v>195.33527696793004</c:v>
                </c:pt>
                <c:pt idx="1">
                  <c:v>201.49700598802397</c:v>
                </c:pt>
                <c:pt idx="2">
                  <c:v>93.823529411764696</c:v>
                </c:pt>
                <c:pt idx="3">
                  <c:v>90.489913544668582</c:v>
                </c:pt>
                <c:pt idx="4">
                  <c:v>98.32869080779939</c:v>
                </c:pt>
              </c:numCache>
            </c:numRef>
          </c:val>
          <c:smooth val="0"/>
        </c:ser>
        <c:ser>
          <c:idx val="19"/>
          <c:order val="12"/>
          <c:tx>
            <c:strRef>
              <c:f>'Re-referrals'!$B$24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'Re-referrals'!$K$24:$O$24</c:f>
              <c:numCache>
                <c:formatCode>#,##0.0</c:formatCode>
                <c:ptCount val="5"/>
                <c:pt idx="0">
                  <c:v>132.3668452568547</c:v>
                </c:pt>
                <c:pt idx="1">
                  <c:v>105.08021390374331</c:v>
                </c:pt>
                <c:pt idx="2">
                  <c:v>81.84210526315789</c:v>
                </c:pt>
                <c:pt idx="3">
                  <c:v>121.85089974293059</c:v>
                </c:pt>
                <c:pt idx="4">
                  <c:v>120.30075187969929</c:v>
                </c:pt>
              </c:numCache>
            </c:numRef>
          </c:val>
          <c:smooth val="0"/>
        </c:ser>
        <c:ser>
          <c:idx val="3"/>
          <c:order val="13"/>
          <c:tx>
            <c:strRef>
              <c:f>'Re-referrals'!$B$25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'Re-referrals'!$K$25:$O$25</c:f>
              <c:numCache>
                <c:formatCode>#,##0.0</c:formatCode>
                <c:ptCount val="5"/>
                <c:pt idx="0">
                  <c:v>171.77858439201449</c:v>
                </c:pt>
                <c:pt idx="1">
                  <c:v>135.47794117647058</c:v>
                </c:pt>
                <c:pt idx="2">
                  <c:v>143.56617647058823</c:v>
                </c:pt>
                <c:pt idx="3">
                  <c:v>193.01470588235296</c:v>
                </c:pt>
                <c:pt idx="4">
                  <c:v>138.4756657483928</c:v>
                </c:pt>
              </c:numCache>
            </c:numRef>
          </c:val>
          <c:smooth val="0"/>
        </c:ser>
        <c:ser>
          <c:idx val="20"/>
          <c:order val="14"/>
          <c:tx>
            <c:strRef>
              <c:f>'Re-referrals'!$B$26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'Re-referrals'!$K$26:$O$26</c:f>
              <c:numCache>
                <c:formatCode>#,##0.0</c:formatCode>
                <c:ptCount val="5"/>
                <c:pt idx="0">
                  <c:v>216.9898430286238</c:v>
                </c:pt>
                <c:pt idx="1">
                  <c:v>232.68398268398269</c:v>
                </c:pt>
                <c:pt idx="2">
                  <c:v>251.18279569892474</c:v>
                </c:pt>
                <c:pt idx="3">
                  <c:v>235.0210970464135</c:v>
                </c:pt>
                <c:pt idx="4">
                  <c:v>455.5555555555556</c:v>
                </c:pt>
              </c:numCache>
            </c:numRef>
          </c:val>
          <c:smooth val="0"/>
        </c:ser>
        <c:ser>
          <c:idx val="22"/>
          <c:order val="15"/>
          <c:tx>
            <c:strRef>
              <c:f>'Re-referrals'!$B$27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'Re-referrals'!$K$27:$O$27</c:f>
              <c:numCache>
                <c:formatCode>#,##0.0</c:formatCode>
                <c:ptCount val="5"/>
                <c:pt idx="0">
                  <c:v>80.539639969117005</c:v>
                </c:pt>
                <c:pt idx="1">
                  <c:v>133.03643724696354</c:v>
                </c:pt>
                <c:pt idx="2">
                  <c:v>155.56891025641025</c:v>
                </c:pt>
                <c:pt idx="3">
                  <c:v>153.61111111111111</c:v>
                </c:pt>
                <c:pt idx="4">
                  <c:v>99.410840534171143</c:v>
                </c:pt>
              </c:numCache>
            </c:numRef>
          </c:val>
          <c:smooth val="0"/>
        </c:ser>
        <c:ser>
          <c:idx val="23"/>
          <c:order val="16"/>
          <c:tx>
            <c:strRef>
              <c:f>'Re-referrals'!$B$28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'Re-referrals'!$K$28:$O$28</c:f>
              <c:numCache>
                <c:formatCode>#,##0.0</c:formatCode>
                <c:ptCount val="5"/>
                <c:pt idx="0">
                  <c:v>69.951007076755573</c:v>
                </c:pt>
                <c:pt idx="1">
                  <c:v>52.542372881355938</c:v>
                </c:pt>
                <c:pt idx="2">
                  <c:v>53.203342618384404</c:v>
                </c:pt>
                <c:pt idx="3">
                  <c:v>77.310924369747895</c:v>
                </c:pt>
                <c:pt idx="4">
                  <c:v>85.112359550561791</c:v>
                </c:pt>
              </c:numCache>
            </c:numRef>
          </c:val>
          <c:smooth val="0"/>
        </c:ser>
        <c:ser>
          <c:idx val="24"/>
          <c:order val="17"/>
          <c:tx>
            <c:strRef>
              <c:f>'Re-referrals'!$B$29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'Re-referrals'!$K$29:$O$29</c:f>
              <c:numCache>
                <c:formatCode>#,##0.0</c:formatCode>
                <c:ptCount val="5"/>
                <c:pt idx="0">
                  <c:v>80.765272143851803</c:v>
                </c:pt>
                <c:pt idx="1">
                  <c:v>139.23357664233578</c:v>
                </c:pt>
                <c:pt idx="2">
                  <c:v>119.44444444444446</c:v>
                </c:pt>
                <c:pt idx="3">
                  <c:v>95.928143712574851</c:v>
                </c:pt>
                <c:pt idx="4">
                  <c:v>89.040284360189588</c:v>
                </c:pt>
              </c:numCache>
            </c:numRef>
          </c:val>
          <c:smooth val="0"/>
        </c:ser>
        <c:ser>
          <c:idx val="25"/>
          <c:order val="18"/>
          <c:tx>
            <c:strRef>
              <c:f>'Re-referrals'!$B$30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'Re-referrals'!$K$30:$O$30</c:f>
              <c:numCache>
                <c:formatCode>#,##0.0</c:formatCode>
                <c:ptCount val="5"/>
                <c:pt idx="0">
                  <c:v>47.675103001765748</c:v>
                </c:pt>
                <c:pt idx="1">
                  <c:v>38.036809815950917</c:v>
                </c:pt>
                <c:pt idx="2">
                  <c:v>56.193353474320247</c:v>
                </c:pt>
                <c:pt idx="3">
                  <c:v>61.861861861861861</c:v>
                </c:pt>
                <c:pt idx="4">
                  <c:v>56.287425149700624</c:v>
                </c:pt>
              </c:numCache>
            </c:numRef>
          </c:val>
          <c:smooth val="0"/>
        </c:ser>
        <c:ser>
          <c:idx val="26"/>
          <c:order val="19"/>
          <c:tx>
            <c:strRef>
              <c:f>'Re-referrals'!$B$31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'Re-referrals'!$K$11:$O$11</c:f>
              <c:numCache>
                <c:formatCode>General</c:formatCode>
                <c:ptCount val="5"/>
                <c:pt idx="0">
                  <c:v>2011</c:v>
                </c:pt>
                <c:pt idx="1">
                  <c:v>2012</c:v>
                </c:pt>
                <c:pt idx="2">
                  <c:v>2013</c:v>
                </c:pt>
                <c:pt idx="3">
                  <c:v>2014</c:v>
                </c:pt>
                <c:pt idx="4">
                  <c:v>2015</c:v>
                </c:pt>
              </c:numCache>
            </c:numRef>
          </c:cat>
          <c:val>
            <c:numRef>
              <c:f>'Re-referrals'!$K$31:$O$31</c:f>
              <c:numCache>
                <c:formatCode>#,##0.0</c:formatCode>
                <c:ptCount val="5"/>
                <c:pt idx="0">
                  <c:v>69.966814159292042</c:v>
                </c:pt>
                <c:pt idx="1">
                  <c:v>67.696629213483149</c:v>
                </c:pt>
                <c:pt idx="2">
                  <c:v>73.184357541899445</c:v>
                </c:pt>
                <c:pt idx="3">
                  <c:v>105.24861878453039</c:v>
                </c:pt>
                <c:pt idx="4">
                  <c:v>70.189701897018992</c:v>
                </c:pt>
              </c:numCache>
            </c:numRef>
          </c:val>
          <c:smooth val="0"/>
        </c:ser>
        <c:ser>
          <c:idx val="4"/>
          <c:order val="20"/>
          <c:tx>
            <c:strRef>
              <c:f>'Re-referrals'!$B$32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'Re-referrals'!$K$11:$O$11</c:f>
              <c:numCache>
                <c:formatCode>General</c:formatCode>
                <c:ptCount val="5"/>
                <c:pt idx="0">
                  <c:v>2011</c:v>
                </c:pt>
                <c:pt idx="1">
                  <c:v>2012</c:v>
                </c:pt>
                <c:pt idx="2">
                  <c:v>2013</c:v>
                </c:pt>
                <c:pt idx="3">
                  <c:v>2014</c:v>
                </c:pt>
                <c:pt idx="4">
                  <c:v>2015</c:v>
                </c:pt>
              </c:numCache>
            </c:numRef>
          </c:cat>
          <c:val>
            <c:numRef>
              <c:f>'Re-referrals'!$K$32:$O$32</c:f>
              <c:numCache>
                <c:formatCode>#,##0.0</c:formatCode>
                <c:ptCount val="5"/>
                <c:pt idx="0">
                  <c:v>78.557739692274012</c:v>
                </c:pt>
                <c:pt idx="1">
                  <c:v>175.11285468615648</c:v>
                </c:pt>
                <c:pt idx="2">
                  <c:v>154.38427854320199</c:v>
                </c:pt>
                <c:pt idx="3">
                  <c:v>152.63938944244222</c:v>
                </c:pt>
                <c:pt idx="4">
                  <c:v>140.74151874803067</c:v>
                </c:pt>
              </c:numCache>
            </c:numRef>
          </c:val>
          <c:smooth val="0"/>
        </c:ser>
        <c:ser>
          <c:idx val="6"/>
          <c:order val="21"/>
          <c:tx>
            <c:strRef>
              <c:f>'Re-referrals'!$B$33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'Re-referrals'!$K$11:$O$11</c:f>
              <c:numCache>
                <c:formatCode>General</c:formatCode>
                <c:ptCount val="5"/>
                <c:pt idx="0">
                  <c:v>2011</c:v>
                </c:pt>
                <c:pt idx="1">
                  <c:v>2012</c:v>
                </c:pt>
                <c:pt idx="2">
                  <c:v>2013</c:v>
                </c:pt>
                <c:pt idx="3">
                  <c:v>2014</c:v>
                </c:pt>
                <c:pt idx="4">
                  <c:v>2015</c:v>
                </c:pt>
              </c:numCache>
            </c:numRef>
          </c:cat>
          <c:val>
            <c:numRef>
              <c:f>'Re-referrals'!$K$33:$O$33</c:f>
              <c:numCache>
                <c:formatCode>#,##0.0</c:formatCode>
                <c:ptCount val="5"/>
                <c:pt idx="0">
                  <c:v>142.50276133050863</c:v>
                </c:pt>
                <c:pt idx="1">
                  <c:v>139.05544582392778</c:v>
                </c:pt>
                <c:pt idx="2">
                  <c:v>129.5898223294582</c:v>
                </c:pt>
                <c:pt idx="3">
                  <c:v>134.15919643868315</c:v>
                </c:pt>
                <c:pt idx="4">
                  <c:v>131.47338181629959</c:v>
                </c:pt>
              </c:numCache>
            </c:numRef>
          </c:val>
          <c:smooth val="0"/>
        </c:ser>
        <c:ser>
          <c:idx val="7"/>
          <c:order val="22"/>
          <c:tx>
            <c:strRef>
              <c:f>'Re-referrals'!$Y$5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'Re-referrals'!$K$11:$O$11</c:f>
              <c:numCache>
                <c:formatCode>General</c:formatCode>
                <c:ptCount val="5"/>
                <c:pt idx="0">
                  <c:v>2011</c:v>
                </c:pt>
                <c:pt idx="1">
                  <c:v>2012</c:v>
                </c:pt>
                <c:pt idx="2">
                  <c:v>2013</c:v>
                </c:pt>
                <c:pt idx="3">
                  <c:v>2014</c:v>
                </c:pt>
                <c:pt idx="4">
                  <c:v>2015</c:v>
                </c:pt>
              </c:numCache>
            </c:numRef>
          </c:cat>
          <c:val>
            <c:numRef>
              <c:f>'Re-referrals'!$W$88:$AA$88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9220864"/>
        <c:axId val="139239424"/>
      </c:lineChart>
      <c:catAx>
        <c:axId val="139220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239424"/>
        <c:crosses val="autoZero"/>
        <c:auto val="1"/>
        <c:lblAlgn val="ctr"/>
        <c:lblOffset val="100"/>
        <c:tickLblSkip val="1"/>
        <c:tickMarkSkip val="1"/>
        <c:noMultiLvlLbl val="0"/>
      </c:catAx>
      <c:valAx>
        <c:axId val="13923942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220864"/>
        <c:crosses val="autoZero"/>
        <c:crossBetween val="between"/>
      </c:valAx>
      <c:spPr>
        <a:noFill/>
        <a:ln w="3175">
          <a:solidFill>
            <a:srgbClr val="000000"/>
          </a:solidFill>
          <a:prstDash val="solid"/>
        </a:ln>
      </c:spPr>
    </c:plotArea>
    <c:legend>
      <c:legendPos val="r"/>
      <c:legendEntry>
        <c:idx val="15"/>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0.67044981446284735"/>
          <c:y val="6.8401823859608787E-2"/>
          <c:w val="0.31213587594912523"/>
          <c:h val="0.931598176140391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0-17 Population Estimate 2014
</a:t>
            </a:r>
          </a:p>
        </c:rich>
      </c:tx>
      <c:layout>
        <c:manualLayout>
          <c:xMode val="edge"/>
          <c:yMode val="edge"/>
          <c:x val="0.32341332506612153"/>
          <c:y val="2.9739803943101568E-2"/>
        </c:manualLayout>
      </c:layout>
      <c:overlay val="0"/>
      <c:spPr>
        <a:noFill/>
        <a:ln w="25400">
          <a:noFill/>
        </a:ln>
      </c:spPr>
    </c:title>
    <c:autoTitleDeleted val="0"/>
    <c:plotArea>
      <c:layout>
        <c:manualLayout>
          <c:layoutTarget val="inner"/>
          <c:xMode val="edge"/>
          <c:yMode val="edge"/>
          <c:x val="0.23015917612067546"/>
          <c:y val="0.10966552704018703"/>
          <c:w val="0.7222236216200506"/>
          <c:h val="0.83271451040684397"/>
        </c:manualLayout>
      </c:layout>
      <c:barChart>
        <c:barDir val="bar"/>
        <c:grouping val="clustered"/>
        <c:varyColors val="0"/>
        <c:ser>
          <c:idx val="2"/>
          <c:order val="0"/>
          <c:tx>
            <c:strRef>
              <c:f>Population!$G$11</c:f>
              <c:strCache>
                <c:ptCount val="1"/>
                <c:pt idx="0">
                  <c:v>2014</c:v>
                </c:pt>
              </c:strCache>
            </c:strRef>
          </c:tx>
          <c:spPr>
            <a:solidFill>
              <a:srgbClr val="FB994F"/>
            </a:solidFill>
            <a:ln w="25400">
              <a:noFill/>
            </a:ln>
          </c:spPr>
          <c:invertIfNegative val="0"/>
          <c:cat>
            <c:strRef>
              <c:f>Population!$B$12:$B$31</c:f>
              <c:strCache>
                <c:ptCount val="20"/>
                <c:pt idx="0">
                  <c:v>Bracknell Forest</c:v>
                </c:pt>
                <c:pt idx="1">
                  <c:v>Brighton and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strCache>
            </c:strRef>
          </c:cat>
          <c:val>
            <c:numRef>
              <c:f>Population!$G$12:$G$31</c:f>
              <c:numCache>
                <c:formatCode>General</c:formatCode>
                <c:ptCount val="20"/>
                <c:pt idx="0">
                  <c:v>27800</c:v>
                </c:pt>
                <c:pt idx="1">
                  <c:v>51000</c:v>
                </c:pt>
                <c:pt idx="2">
                  <c:v>118900</c:v>
                </c:pt>
                <c:pt idx="3">
                  <c:v>105400</c:v>
                </c:pt>
                <c:pt idx="4">
                  <c:v>281500</c:v>
                </c:pt>
                <c:pt idx="5">
                  <c:v>25500</c:v>
                </c:pt>
                <c:pt idx="6">
                  <c:v>328300</c:v>
                </c:pt>
                <c:pt idx="7">
                  <c:v>62500</c:v>
                </c:pt>
                <c:pt idx="8">
                  <c:v>65200</c:v>
                </c:pt>
                <c:pt idx="9">
                  <c:v>141200</c:v>
                </c:pt>
                <c:pt idx="10">
                  <c:v>43400</c:v>
                </c:pt>
                <c:pt idx="11">
                  <c:v>35900</c:v>
                </c:pt>
                <c:pt idx="12">
                  <c:v>39900</c:v>
                </c:pt>
                <c:pt idx="13">
                  <c:v>108900</c:v>
                </c:pt>
                <c:pt idx="14">
                  <c:v>48600</c:v>
                </c:pt>
                <c:pt idx="15">
                  <c:v>254600</c:v>
                </c:pt>
                <c:pt idx="16">
                  <c:v>35600</c:v>
                </c:pt>
                <c:pt idx="17">
                  <c:v>168800</c:v>
                </c:pt>
                <c:pt idx="18">
                  <c:v>33400</c:v>
                </c:pt>
                <c:pt idx="19">
                  <c:v>36900</c:v>
                </c:pt>
              </c:numCache>
            </c:numRef>
          </c:val>
        </c:ser>
        <c:ser>
          <c:idx val="0"/>
          <c:order val="1"/>
          <c:tx>
            <c:strRef>
              <c:f>Population!$V$6</c:f>
              <c:strCache>
                <c:ptCount val="1"/>
                <c:pt idx="0">
                  <c:v>Selected LA- (none)</c:v>
                </c:pt>
              </c:strCache>
            </c:strRef>
          </c:tx>
          <c:spPr>
            <a:solidFill>
              <a:srgbClr val="66FF99"/>
            </a:solidFill>
            <a:ln w="12700">
              <a:solidFill>
                <a:schemeClr val="tx1">
                  <a:lumMod val="75000"/>
                  <a:lumOff val="25000"/>
                </a:schemeClr>
              </a:solidFill>
              <a:prstDash val="solid"/>
            </a:ln>
          </c:spPr>
          <c:invertIfNegative val="0"/>
          <c:cat>
            <c:strRef>
              <c:f>Population!$B$12:$B$31</c:f>
              <c:strCache>
                <c:ptCount val="20"/>
                <c:pt idx="0">
                  <c:v>Bracknell Forest</c:v>
                </c:pt>
                <c:pt idx="1">
                  <c:v>Brighton and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strCache>
            </c:strRef>
          </c:cat>
          <c:val>
            <c:numRef>
              <c:f>Population!$V$12:$V$31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0"/>
          <c:showCatName val="0"/>
          <c:showSerName val="0"/>
          <c:showPercent val="0"/>
          <c:showBubbleSize val="0"/>
        </c:dLbls>
        <c:gapWidth val="40"/>
        <c:overlap val="100"/>
        <c:axId val="134028288"/>
        <c:axId val="134034176"/>
      </c:barChart>
      <c:catAx>
        <c:axId val="13402828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4034176"/>
        <c:crossesAt val="0"/>
        <c:auto val="1"/>
        <c:lblAlgn val="ctr"/>
        <c:lblOffset val="100"/>
        <c:noMultiLvlLbl val="0"/>
      </c:catAx>
      <c:valAx>
        <c:axId val="134034176"/>
        <c:scaling>
          <c:orientation val="minMax"/>
          <c:max val="350000"/>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4028288"/>
        <c:crosses val="max"/>
        <c:crossBetween val="between"/>
      </c:valAx>
      <c:spPr>
        <a:noFill/>
        <a:ln w="12700">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of total Referrals which were Re-referrals</a:t>
            </a:r>
          </a:p>
        </c:rich>
      </c:tx>
      <c:layout>
        <c:manualLayout>
          <c:xMode val="edge"/>
          <c:yMode val="edge"/>
          <c:x val="0.13901227090203469"/>
          <c:y val="1.858736059479554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'Re-referrals'!$B$144</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'Re-referrals'!$D$143:$H$143</c:f>
              <c:numCache>
                <c:formatCode>General</c:formatCode>
                <c:ptCount val="5"/>
                <c:pt idx="0">
                  <c:v>2011</c:v>
                </c:pt>
                <c:pt idx="1">
                  <c:v>2012</c:v>
                </c:pt>
                <c:pt idx="2">
                  <c:v>2013</c:v>
                </c:pt>
                <c:pt idx="3">
                  <c:v>2014</c:v>
                </c:pt>
                <c:pt idx="4">
                  <c:v>2015</c:v>
                </c:pt>
              </c:numCache>
            </c:numRef>
          </c:cat>
          <c:val>
            <c:numRef>
              <c:f>'Re-referrals'!$D$144:$H$144</c:f>
              <c:numCache>
                <c:formatCode>0.0%</c:formatCode>
                <c:ptCount val="5"/>
                <c:pt idx="0">
                  <c:v>0.23470948012232415</c:v>
                </c:pt>
                <c:pt idx="1">
                  <c:v>0.23269961977186313</c:v>
                </c:pt>
                <c:pt idx="2">
                  <c:v>0.19945355191256831</c:v>
                </c:pt>
                <c:pt idx="3">
                  <c:v>0.21126760563380281</c:v>
                </c:pt>
                <c:pt idx="4">
                  <c:v>0.20471698113207551</c:v>
                </c:pt>
              </c:numCache>
            </c:numRef>
          </c:val>
          <c:smooth val="0"/>
        </c:ser>
        <c:ser>
          <c:idx val="1"/>
          <c:order val="1"/>
          <c:tx>
            <c:strRef>
              <c:f>'Re-referrals'!$B$145</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'Re-referrals'!$D$145:$H$145</c:f>
              <c:numCache>
                <c:formatCode>0.0%</c:formatCode>
                <c:ptCount val="5"/>
                <c:pt idx="0">
                  <c:v>0.2536248048182021</c:v>
                </c:pt>
                <c:pt idx="1">
                  <c:v>0.3226972984471389</c:v>
                </c:pt>
                <c:pt idx="2">
                  <c:v>0.38248175182481753</c:v>
                </c:pt>
                <c:pt idx="3">
                  <c:v>0.32986767485822305</c:v>
                </c:pt>
                <c:pt idx="4">
                  <c:v>0.36252908170247694</c:v>
                </c:pt>
              </c:numCache>
            </c:numRef>
          </c:val>
          <c:smooth val="0"/>
        </c:ser>
        <c:ser>
          <c:idx val="2"/>
          <c:order val="2"/>
          <c:tx>
            <c:strRef>
              <c:f>'Re-referrals'!$B$146</c:f>
              <c:strCache>
                <c:ptCount val="1"/>
                <c:pt idx="0">
                  <c:v>Buckinghamshire</c:v>
                </c:pt>
              </c:strCache>
            </c:strRef>
          </c:tx>
          <c:spPr>
            <a:ln w="12700">
              <a:solidFill>
                <a:srgbClr val="FCF600"/>
              </a:solidFill>
              <a:prstDash val="solid"/>
            </a:ln>
          </c:spPr>
          <c:marker>
            <c:symbol val="triangle"/>
            <c:size val="5"/>
            <c:spPr>
              <a:solidFill>
                <a:srgbClr val="CCCC00"/>
              </a:solidFill>
              <a:ln>
                <a:solidFill>
                  <a:srgbClr val="CCCC00"/>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'Re-referrals'!$D$146:$H$146</c:f>
              <c:numCache>
                <c:formatCode>0.0%</c:formatCode>
                <c:ptCount val="5"/>
                <c:pt idx="0">
                  <c:v>0.24865156418554496</c:v>
                </c:pt>
                <c:pt idx="1">
                  <c:v>0.2306852306852307</c:v>
                </c:pt>
                <c:pt idx="2">
                  <c:v>0.26007243096423721</c:v>
                </c:pt>
                <c:pt idx="3">
                  <c:v>0.34631679650129837</c:v>
                </c:pt>
                <c:pt idx="4">
                  <c:v>0.27256775199844008</c:v>
                </c:pt>
              </c:numCache>
            </c:numRef>
          </c:val>
          <c:smooth val="0"/>
        </c:ser>
        <c:ser>
          <c:idx val="5"/>
          <c:order val="3"/>
          <c:tx>
            <c:strRef>
              <c:f>'Re-referrals'!$B$147</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'Re-referrals'!$D$147:$H$147</c:f>
              <c:numCache>
                <c:formatCode>0.0%</c:formatCode>
                <c:ptCount val="5"/>
                <c:pt idx="0">
                  <c:v>#N/A</c:v>
                </c:pt>
                <c:pt idx="1">
                  <c:v>0.55281317998134905</c:v>
                </c:pt>
                <c:pt idx="2">
                  <c:v>0.41731226113004855</c:v>
                </c:pt>
                <c:pt idx="3">
                  <c:v>0.30686406460296095</c:v>
                </c:pt>
                <c:pt idx="4">
                  <c:v>0.23558897243107765</c:v>
                </c:pt>
              </c:numCache>
            </c:numRef>
          </c:val>
          <c:smooth val="0"/>
        </c:ser>
        <c:ser>
          <c:idx val="9"/>
          <c:order val="4"/>
          <c:tx>
            <c:strRef>
              <c:f>'Re-referrals'!$B$148</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'Re-referrals'!$D$148:$H$148</c:f>
              <c:numCache>
                <c:formatCode>0.0%</c:formatCode>
                <c:ptCount val="5"/>
                <c:pt idx="0">
                  <c:v>0.20876494023904382</c:v>
                </c:pt>
                <c:pt idx="1">
                  <c:v>0.24782951854775059</c:v>
                </c:pt>
                <c:pt idx="2">
                  <c:v>0.22462853258230553</c:v>
                </c:pt>
                <c:pt idx="3">
                  <c:v>0.27862077473476438</c:v>
                </c:pt>
                <c:pt idx="4">
                  <c:v>0.31792942862260426</c:v>
                </c:pt>
              </c:numCache>
            </c:numRef>
          </c:val>
          <c:smooth val="0"/>
        </c:ser>
        <c:ser>
          <c:idx val="10"/>
          <c:order val="5"/>
          <c:tx>
            <c:strRef>
              <c:f>'Re-referrals'!$B$149</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'Re-referrals'!$D$149:$H$149</c:f>
              <c:numCache>
                <c:formatCode>0.0%</c:formatCode>
                <c:ptCount val="5"/>
                <c:pt idx="0">
                  <c:v>#N/A</c:v>
                </c:pt>
                <c:pt idx="1">
                  <c:v>#N/A</c:v>
                </c:pt>
                <c:pt idx="2">
                  <c:v>0.39752176825184193</c:v>
                </c:pt>
                <c:pt idx="3">
                  <c:v>0.30529172320217096</c:v>
                </c:pt>
                <c:pt idx="4">
                  <c:v>0.34568421052631571</c:v>
                </c:pt>
              </c:numCache>
            </c:numRef>
          </c:val>
          <c:smooth val="0"/>
        </c:ser>
        <c:ser>
          <c:idx val="11"/>
          <c:order val="6"/>
          <c:tx>
            <c:strRef>
              <c:f>'Re-referrals'!$B$150</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'Re-referrals'!$D$150:$H$150</c:f>
              <c:numCache>
                <c:formatCode>0.0%</c:formatCode>
                <c:ptCount val="5"/>
                <c:pt idx="0">
                  <c:v>#N/A</c:v>
                </c:pt>
                <c:pt idx="1">
                  <c:v>0.33107364273712264</c:v>
                </c:pt>
                <c:pt idx="2">
                  <c:v>0.24214695438404807</c:v>
                </c:pt>
                <c:pt idx="3">
                  <c:v>0.26466290962220829</c:v>
                </c:pt>
                <c:pt idx="4">
                  <c:v>0.28332022505898724</c:v>
                </c:pt>
              </c:numCache>
            </c:numRef>
          </c:val>
          <c:smooth val="0"/>
        </c:ser>
        <c:ser>
          <c:idx val="12"/>
          <c:order val="7"/>
          <c:tx>
            <c:strRef>
              <c:f>'Re-referrals'!$B$151</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'Re-referrals'!$D$151:$H$151</c:f>
              <c:numCache>
                <c:formatCode>0.0%</c:formatCode>
                <c:ptCount val="5"/>
                <c:pt idx="0">
                  <c:v>0.24258600237247954</c:v>
                </c:pt>
                <c:pt idx="1">
                  <c:v>0.31718548535641922</c:v>
                </c:pt>
                <c:pt idx="2">
                  <c:v>0.446542589322103</c:v>
                </c:pt>
                <c:pt idx="3">
                  <c:v>0.29983564216952335</c:v>
                </c:pt>
                <c:pt idx="4">
                  <c:v>0.19967532467532456</c:v>
                </c:pt>
              </c:numCache>
            </c:numRef>
          </c:val>
          <c:smooth val="0"/>
        </c:ser>
        <c:ser>
          <c:idx val="13"/>
          <c:order val="8"/>
          <c:tx>
            <c:strRef>
              <c:f>'Re-referrals'!$B$152</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'Re-referrals'!$D$152:$H$152</c:f>
              <c:numCache>
                <c:formatCode>0.0%</c:formatCode>
                <c:ptCount val="5"/>
                <c:pt idx="0">
                  <c:v>0.3238879736408567</c:v>
                </c:pt>
                <c:pt idx="1">
                  <c:v>0.2598059890341628</c:v>
                </c:pt>
                <c:pt idx="2">
                  <c:v>0.29397369226063014</c:v>
                </c:pt>
                <c:pt idx="3">
                  <c:v>0.26003824091778205</c:v>
                </c:pt>
                <c:pt idx="4">
                  <c:v>0.23160762942779295</c:v>
                </c:pt>
              </c:numCache>
            </c:numRef>
          </c:val>
          <c:smooth val="0"/>
        </c:ser>
        <c:ser>
          <c:idx val="15"/>
          <c:order val="9"/>
          <c:tx>
            <c:strRef>
              <c:f>'Re-referrals'!$B$153</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'Re-referrals'!$D$153:$H$153</c:f>
              <c:numCache>
                <c:formatCode>0.0%</c:formatCode>
                <c:ptCount val="5"/>
                <c:pt idx="0">
                  <c:v>0.24156470152020765</c:v>
                </c:pt>
                <c:pt idx="1">
                  <c:v>0.24060386853278817</c:v>
                </c:pt>
                <c:pt idx="2">
                  <c:v>0.25877398221806269</c:v>
                </c:pt>
                <c:pt idx="3">
                  <c:v>0.22777307366638441</c:v>
                </c:pt>
                <c:pt idx="4">
                  <c:v>0.24315733710047682</c:v>
                </c:pt>
              </c:numCache>
            </c:numRef>
          </c:val>
          <c:smooth val="0"/>
        </c:ser>
        <c:ser>
          <c:idx val="16"/>
          <c:order val="10"/>
          <c:tx>
            <c:strRef>
              <c:f>'Re-referrals'!$B$154</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'Re-referrals'!$D$154:$H$154</c:f>
              <c:numCache>
                <c:formatCode>0.0%</c:formatCode>
                <c:ptCount val="5"/>
                <c:pt idx="0">
                  <c:v>0.27759197324414714</c:v>
                </c:pt>
                <c:pt idx="1">
                  <c:v>0.2859603789836348</c:v>
                </c:pt>
                <c:pt idx="2">
                  <c:v>0.22749590834697217</c:v>
                </c:pt>
                <c:pt idx="3">
                  <c:v>0.23984632272228321</c:v>
                </c:pt>
                <c:pt idx="4">
                  <c:v>0.19781363872982802</c:v>
                </c:pt>
              </c:numCache>
            </c:numRef>
          </c:val>
          <c:smooth val="0"/>
        </c:ser>
        <c:ser>
          <c:idx val="17"/>
          <c:order val="11"/>
          <c:tx>
            <c:strRef>
              <c:f>'Re-referrals'!$B$155</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'Re-referrals'!$D$155:$H$155</c:f>
              <c:numCache>
                <c:formatCode>0.0%</c:formatCode>
                <c:ptCount val="5"/>
                <c:pt idx="0">
                  <c:v>0.25605095541401274</c:v>
                </c:pt>
                <c:pt idx="1">
                  <c:v>0.32231800766283525</c:v>
                </c:pt>
                <c:pt idx="2">
                  <c:v>0.18976799524092802</c:v>
                </c:pt>
                <c:pt idx="3">
                  <c:v>0.1812933025404157</c:v>
                </c:pt>
                <c:pt idx="4">
                  <c:v>0.2109982068141063</c:v>
                </c:pt>
              </c:numCache>
            </c:numRef>
          </c:val>
          <c:smooth val="0"/>
        </c:ser>
        <c:ser>
          <c:idx val="19"/>
          <c:order val="12"/>
          <c:tx>
            <c:strRef>
              <c:f>'Re-referrals'!$B$156</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'Re-referrals'!$D$156:$H$156</c:f>
              <c:numCache>
                <c:formatCode>0.0%</c:formatCode>
                <c:ptCount val="5"/>
                <c:pt idx="0">
                  <c:v>0.22128556375131717</c:v>
                </c:pt>
                <c:pt idx="1">
                  <c:v>0.20915380521554017</c:v>
                </c:pt>
                <c:pt idx="2">
                  <c:v>0.17976878612716762</c:v>
                </c:pt>
                <c:pt idx="3">
                  <c:v>0.18907060231352213</c:v>
                </c:pt>
                <c:pt idx="4">
                  <c:v>0.21034180543383005</c:v>
                </c:pt>
              </c:numCache>
            </c:numRef>
          </c:val>
          <c:smooth val="0"/>
        </c:ser>
        <c:ser>
          <c:idx val="3"/>
          <c:order val="13"/>
          <c:tx>
            <c:strRef>
              <c:f>'Re-referrals'!$B$157</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'Re-referrals'!$D$157:$H$157</c:f>
              <c:numCache>
                <c:formatCode>0.0%</c:formatCode>
                <c:ptCount val="5"/>
                <c:pt idx="0">
                  <c:v>0.33821690191173842</c:v>
                </c:pt>
                <c:pt idx="1">
                  <c:v>0.26961770623742454</c:v>
                </c:pt>
                <c:pt idx="2">
                  <c:v>0.25316045380875202</c:v>
                </c:pt>
                <c:pt idx="3">
                  <c:v>0.28618152085036797</c:v>
                </c:pt>
                <c:pt idx="4">
                  <c:v>0.26971919155786045</c:v>
                </c:pt>
              </c:numCache>
            </c:numRef>
          </c:val>
          <c:smooth val="0"/>
        </c:ser>
        <c:ser>
          <c:idx val="20"/>
          <c:order val="14"/>
          <c:tx>
            <c:strRef>
              <c:f>'Re-referrals'!$B$158</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'Re-referrals'!$D$158:$H$158</c:f>
              <c:numCache>
                <c:formatCode>0.0%</c:formatCode>
                <c:ptCount val="5"/>
                <c:pt idx="0">
                  <c:v>0.29606299212598369</c:v>
                </c:pt>
                <c:pt idx="1">
                  <c:v>0.29275599128540303</c:v>
                </c:pt>
                <c:pt idx="2">
                  <c:v>0.30559916274201987</c:v>
                </c:pt>
                <c:pt idx="3">
                  <c:v>0.32094497263036587</c:v>
                </c:pt>
                <c:pt idx="4">
                  <c:v>0.34555954424847823</c:v>
                </c:pt>
              </c:numCache>
            </c:numRef>
          </c:val>
          <c:smooth val="0"/>
        </c:ser>
        <c:ser>
          <c:idx val="22"/>
          <c:order val="15"/>
          <c:tx>
            <c:strRef>
              <c:f>'Re-referrals'!$B$159</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'Re-referrals'!$D$159:$H$159</c:f>
              <c:numCache>
                <c:formatCode>0.0%</c:formatCode>
                <c:ptCount val="5"/>
                <c:pt idx="0">
                  <c:v>0.2487762018325593</c:v>
                </c:pt>
                <c:pt idx="1">
                  <c:v>0.29092518813634349</c:v>
                </c:pt>
                <c:pt idx="2">
                  <c:v>0.33097511080804637</c:v>
                </c:pt>
                <c:pt idx="3">
                  <c:v>0.32871942934782611</c:v>
                </c:pt>
                <c:pt idx="4">
                  <c:v>0.25363262851989149</c:v>
                </c:pt>
              </c:numCache>
            </c:numRef>
          </c:val>
          <c:smooth val="0"/>
        </c:ser>
        <c:ser>
          <c:idx val="23"/>
          <c:order val="16"/>
          <c:tx>
            <c:strRef>
              <c:f>'Re-referrals'!$B$160</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'Re-referrals'!$D$160:$H$160</c:f>
              <c:numCache>
                <c:formatCode>0.0%</c:formatCode>
                <c:ptCount val="5"/>
                <c:pt idx="0">
                  <c:v>0.23643054277828887</c:v>
                </c:pt>
                <c:pt idx="1">
                  <c:v>0.17095588235294118</c:v>
                </c:pt>
                <c:pt idx="2">
                  <c:v>0.18260038240917781</c:v>
                </c:pt>
                <c:pt idx="3">
                  <c:v>0.22204344328238135</c:v>
                </c:pt>
                <c:pt idx="4">
                  <c:v>0.24066719618745036</c:v>
                </c:pt>
              </c:numCache>
            </c:numRef>
          </c:val>
          <c:smooth val="0"/>
        </c:ser>
        <c:ser>
          <c:idx val="24"/>
          <c:order val="17"/>
          <c:tx>
            <c:strRef>
              <c:f>'Re-referrals'!$B$161</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'Re-referrals'!$D$161:$H$161</c:f>
              <c:numCache>
                <c:formatCode>0.0%</c:formatCode>
                <c:ptCount val="5"/>
                <c:pt idx="0">
                  <c:v>0.21221762647152403</c:v>
                </c:pt>
                <c:pt idx="1">
                  <c:v>0.29996068667278208</c:v>
                </c:pt>
                <c:pt idx="2">
                  <c:v>0.26933551198257083</c:v>
                </c:pt>
                <c:pt idx="3">
                  <c:v>0.2425435276305829</c:v>
                </c:pt>
                <c:pt idx="4">
                  <c:v>0.21729073297672405</c:v>
                </c:pt>
              </c:numCache>
            </c:numRef>
          </c:val>
          <c:smooth val="0"/>
        </c:ser>
        <c:ser>
          <c:idx val="25"/>
          <c:order val="18"/>
          <c:tx>
            <c:strRef>
              <c:f>'Re-referrals'!$B$162</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'Re-referrals'!$D$162:$H$162</c:f>
              <c:numCache>
                <c:formatCode>0.0%</c:formatCode>
                <c:ptCount val="5"/>
                <c:pt idx="0">
                  <c:v>0.20377358490566039</c:v>
                </c:pt>
                <c:pt idx="1">
                  <c:v>0.11460258780036968</c:v>
                </c:pt>
                <c:pt idx="2">
                  <c:v>0.17816091954022989</c:v>
                </c:pt>
                <c:pt idx="3">
                  <c:v>0.19750719079578141</c:v>
                </c:pt>
                <c:pt idx="4">
                  <c:v>0.17938931297709931</c:v>
                </c:pt>
              </c:numCache>
            </c:numRef>
          </c:val>
          <c:smooth val="0"/>
        </c:ser>
        <c:ser>
          <c:idx val="26"/>
          <c:order val="19"/>
          <c:tx>
            <c:strRef>
              <c:f>'Re-referrals'!$B$163</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'Re-referrals'!$D$163:$H$163</c:f>
              <c:numCache>
                <c:formatCode>0.0%</c:formatCode>
                <c:ptCount val="5"/>
                <c:pt idx="0">
                  <c:v>0.2344763670064875</c:v>
                </c:pt>
                <c:pt idx="1">
                  <c:v>0.22650375939849623</c:v>
                </c:pt>
                <c:pt idx="2">
                  <c:v>0.22962313759859773</c:v>
                </c:pt>
                <c:pt idx="3">
                  <c:v>0.2690677966101695</c:v>
                </c:pt>
                <c:pt idx="4">
                  <c:v>0.26161616161616169</c:v>
                </c:pt>
              </c:numCache>
            </c:numRef>
          </c:val>
          <c:smooth val="0"/>
        </c:ser>
        <c:ser>
          <c:idx val="4"/>
          <c:order val="20"/>
          <c:tx>
            <c:strRef>
              <c:f>'Re-referrals'!$B$164</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'Re-referrals'!$D$143:$H$143</c:f>
              <c:numCache>
                <c:formatCode>General</c:formatCode>
                <c:ptCount val="5"/>
                <c:pt idx="0">
                  <c:v>2011</c:v>
                </c:pt>
                <c:pt idx="1">
                  <c:v>2012</c:v>
                </c:pt>
                <c:pt idx="2">
                  <c:v>2013</c:v>
                </c:pt>
                <c:pt idx="3">
                  <c:v>2014</c:v>
                </c:pt>
                <c:pt idx="4">
                  <c:v>2015</c:v>
                </c:pt>
              </c:numCache>
            </c:numRef>
          </c:cat>
          <c:val>
            <c:numRef>
              <c:f>'Re-referrals'!$D$164:$H$164</c:f>
              <c:numCache>
                <c:formatCode>0.0%</c:formatCode>
                <c:ptCount val="5"/>
                <c:pt idx="0" formatCode="0%">
                  <c:v>0.14586510502450234</c:v>
                </c:pt>
                <c:pt idx="1">
                  <c:v>0.32188756408610009</c:v>
                </c:pt>
                <c:pt idx="2">
                  <c:v>0.30010484465344173</c:v>
                </c:pt>
                <c:pt idx="3">
                  <c:v>0.2807017543859649</c:v>
                </c:pt>
                <c:pt idx="4">
                  <c:v>0.27657378740970073</c:v>
                </c:pt>
              </c:numCache>
            </c:numRef>
          </c:val>
          <c:smooth val="0"/>
        </c:ser>
        <c:ser>
          <c:idx val="6"/>
          <c:order val="21"/>
          <c:tx>
            <c:strRef>
              <c:f>'Re-referrals'!$B$165</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'Re-referrals'!$D$143:$H$143</c:f>
              <c:numCache>
                <c:formatCode>General</c:formatCode>
                <c:ptCount val="5"/>
                <c:pt idx="0">
                  <c:v>2011</c:v>
                </c:pt>
                <c:pt idx="1">
                  <c:v>2012</c:v>
                </c:pt>
                <c:pt idx="2">
                  <c:v>2013</c:v>
                </c:pt>
                <c:pt idx="3">
                  <c:v>2014</c:v>
                </c:pt>
                <c:pt idx="4">
                  <c:v>2015</c:v>
                </c:pt>
              </c:numCache>
            </c:numRef>
          </c:cat>
          <c:val>
            <c:numRef>
              <c:f>'Re-referrals'!$D$165:$H$165</c:f>
              <c:numCache>
                <c:formatCode>0.0%</c:formatCode>
                <c:ptCount val="5"/>
                <c:pt idx="0" formatCode="0%">
                  <c:v>0.25593495934959348</c:v>
                </c:pt>
                <c:pt idx="1">
                  <c:v>0.26061807965625516</c:v>
                </c:pt>
                <c:pt idx="2">
                  <c:v>0.24886267902274642</c:v>
                </c:pt>
                <c:pt idx="3">
                  <c:v>0.23411371237458195</c:v>
                </c:pt>
                <c:pt idx="4">
                  <c:v>0.23977344241661422</c:v>
                </c:pt>
              </c:numCache>
            </c:numRef>
          </c:val>
          <c:smooth val="0"/>
        </c:ser>
        <c:ser>
          <c:idx val="7"/>
          <c:order val="22"/>
          <c:tx>
            <c:strRef>
              <c:f>'Re-referrals'!$Y$5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'Re-referrals'!$W$176:$AA$176</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060736"/>
        <c:axId val="141083392"/>
      </c:lineChart>
      <c:catAx>
        <c:axId val="14106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083392"/>
        <c:crosses val="autoZero"/>
        <c:auto val="1"/>
        <c:lblAlgn val="ctr"/>
        <c:lblOffset val="100"/>
        <c:tickLblSkip val="1"/>
        <c:tickMarkSkip val="1"/>
        <c:noMultiLvlLbl val="0"/>
      </c:catAx>
      <c:valAx>
        <c:axId val="14108339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060736"/>
        <c:crosses val="autoZero"/>
        <c:crossBetween val="between"/>
      </c:valAx>
      <c:spPr>
        <a:noFill/>
        <a:ln w="3175">
          <a:solidFill>
            <a:srgbClr val="000000"/>
          </a:solidFill>
          <a:prstDash val="solid"/>
        </a:ln>
      </c:spPr>
    </c:plotArea>
    <c:legend>
      <c:legendPos val="r"/>
      <c:layout>
        <c:manualLayout>
          <c:xMode val="edge"/>
          <c:yMode val="edge"/>
          <c:x val="0.68194406733641066"/>
          <c:y val="8.0567280391066365E-2"/>
          <c:w val="0.31805594813468829"/>
          <c:h val="0.8988266057820839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Re-referrals </a:t>
            </a:r>
            <a:r>
              <a:rPr lang="en-GB"/>
              <a:t>vs. IDACI</a:t>
            </a:r>
          </a:p>
        </c:rich>
      </c:tx>
      <c:layout>
        <c:manualLayout>
          <c:xMode val="edge"/>
          <c:yMode val="edge"/>
          <c:x val="0.31315676449534718"/>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'Re-referrals'!$W$82</c:f>
              <c:strCache>
                <c:ptCount val="1"/>
                <c:pt idx="0">
                  <c:v>National Trend 2015</c:v>
                </c:pt>
              </c:strCache>
            </c:strRef>
          </c:tx>
          <c:spPr>
            <a:ln w="19050">
              <a:solidFill>
                <a:sysClr val="windowText" lastClr="000000">
                  <a:lumMod val="75000"/>
                  <a:lumOff val="25000"/>
                </a:sysClr>
              </a:solidFill>
            </a:ln>
          </c:spPr>
          <c:marker>
            <c:symbol val="none"/>
          </c:marker>
          <c:xVal>
            <c:numRef>
              <c:f>'Re-referrals'!$Z$82:$Z$83</c:f>
              <c:numCache>
                <c:formatCode>#,##0</c:formatCode>
                <c:ptCount val="2"/>
                <c:pt idx="0" formatCode="General">
                  <c:v>0</c:v>
                </c:pt>
                <c:pt idx="1">
                  <c:v>40</c:v>
                </c:pt>
              </c:numCache>
            </c:numRef>
          </c:xVal>
          <c:yVal>
            <c:numRef>
              <c:f>'Re-referrals'!$AA$82:$AA$83</c:f>
              <c:numCache>
                <c:formatCode>General</c:formatCode>
                <c:ptCount val="2"/>
                <c:pt idx="0">
                  <c:v>84.028999999999996</c:v>
                </c:pt>
                <c:pt idx="1">
                  <c:v>172.745</c:v>
                </c:pt>
              </c:numCache>
            </c:numRef>
          </c:yVal>
          <c:smooth val="1"/>
        </c:ser>
        <c:dLbls>
          <c:showLegendKey val="0"/>
          <c:showVal val="0"/>
          <c:showCatName val="0"/>
          <c:showSerName val="0"/>
          <c:showPercent val="0"/>
          <c:showBubbleSize val="0"/>
        </c:dLbls>
        <c:axId val="144464896"/>
        <c:axId val="144483840"/>
      </c:scatterChart>
      <c:scatterChart>
        <c:scatterStyle val="lineMarker"/>
        <c:varyColors val="0"/>
        <c:ser>
          <c:idx val="0"/>
          <c:order val="0"/>
          <c:tx>
            <c:strRef>
              <c:f>'Re-referrals'!$R$11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tx>
                <c:rich>
                  <a:bodyPr/>
                  <a:lstStyle/>
                  <a:p>
                    <a:r>
                      <a:rPr lang="en-US"/>
                      <a:t>Bracknell Forest</a:t>
                    </a:r>
                  </a:p>
                </c:rich>
              </c:tx>
              <c:showLegendKey val="0"/>
              <c:showVal val="0"/>
              <c:showCatName val="1"/>
              <c:showSerName val="0"/>
              <c:showPercent val="0"/>
              <c:showBubbleSize val="0"/>
            </c:dLbl>
            <c:dLbl>
              <c:idx val="1"/>
              <c:layout/>
              <c:tx>
                <c:rich>
                  <a:bodyPr/>
                  <a:lstStyle/>
                  <a:p>
                    <a:r>
                      <a:rPr lang="en-US"/>
                      <a:t>Brighton &amp; Hove</a:t>
                    </a:r>
                  </a:p>
                </c:rich>
              </c:tx>
              <c:showLegendKey val="0"/>
              <c:showVal val="0"/>
              <c:showCatName val="1"/>
              <c:showSerName val="0"/>
              <c:showPercent val="0"/>
              <c:showBubbleSize val="0"/>
            </c:dLbl>
            <c:dLbl>
              <c:idx val="2"/>
              <c:layout/>
              <c:tx>
                <c:rich>
                  <a:bodyPr/>
                  <a:lstStyle/>
                  <a:p>
                    <a:r>
                      <a:rPr lang="en-US"/>
                      <a:t>Buckinghamshire</a:t>
                    </a:r>
                  </a:p>
                </c:rich>
              </c:tx>
              <c:showLegendKey val="0"/>
              <c:showVal val="0"/>
              <c:showCatName val="1"/>
              <c:showSerName val="0"/>
              <c:showPercent val="0"/>
              <c:showBubbleSize val="0"/>
            </c:dLbl>
            <c:dLbl>
              <c:idx val="3"/>
              <c:layout/>
              <c:tx>
                <c:rich>
                  <a:bodyPr/>
                  <a:lstStyle/>
                  <a:p>
                    <a:r>
                      <a:rPr lang="en-US"/>
                      <a:t>East Sussex</a:t>
                    </a:r>
                  </a:p>
                </c:rich>
              </c:tx>
              <c:showLegendKey val="0"/>
              <c:showVal val="0"/>
              <c:showCatName val="1"/>
              <c:showSerName val="0"/>
              <c:showPercent val="0"/>
              <c:showBubbleSize val="0"/>
            </c:dLbl>
            <c:dLbl>
              <c:idx val="4"/>
              <c:layout/>
              <c:tx>
                <c:rich>
                  <a:bodyPr/>
                  <a:lstStyle/>
                  <a:p>
                    <a:r>
                      <a:rPr lang="en-US"/>
                      <a:t>Hampshire</a:t>
                    </a:r>
                  </a:p>
                </c:rich>
              </c:tx>
              <c:showLegendKey val="0"/>
              <c:showVal val="0"/>
              <c:showCatName val="1"/>
              <c:showSerName val="0"/>
              <c:showPercent val="0"/>
              <c:showBubbleSize val="0"/>
            </c:dLbl>
            <c:dLbl>
              <c:idx val="5"/>
              <c:layout/>
              <c:tx>
                <c:rich>
                  <a:bodyPr/>
                  <a:lstStyle/>
                  <a:p>
                    <a:r>
                      <a:rPr lang="en-US"/>
                      <a:t>Isle of Wight</a:t>
                    </a:r>
                  </a:p>
                </c:rich>
              </c:tx>
              <c:showLegendKey val="0"/>
              <c:showVal val="0"/>
              <c:showCatName val="1"/>
              <c:showSerName val="0"/>
              <c:showPercent val="0"/>
              <c:showBubbleSize val="0"/>
            </c:dLbl>
            <c:dLbl>
              <c:idx val="6"/>
              <c:layout/>
              <c:tx>
                <c:rich>
                  <a:bodyPr/>
                  <a:lstStyle/>
                  <a:p>
                    <a:r>
                      <a:rPr lang="en-US"/>
                      <a:t>Kent</a:t>
                    </a:r>
                  </a:p>
                </c:rich>
              </c:tx>
              <c:showLegendKey val="0"/>
              <c:showVal val="0"/>
              <c:showCatName val="1"/>
              <c:showSerName val="0"/>
              <c:showPercent val="0"/>
              <c:showBubbleSize val="0"/>
            </c:dLbl>
            <c:dLbl>
              <c:idx val="7"/>
              <c:layout/>
              <c:tx>
                <c:rich>
                  <a:bodyPr/>
                  <a:lstStyle/>
                  <a:p>
                    <a:r>
                      <a:rPr lang="en-US"/>
                      <a:t>Medway</a:t>
                    </a:r>
                  </a:p>
                </c:rich>
              </c:tx>
              <c:showLegendKey val="0"/>
              <c:showVal val="0"/>
              <c:showCatName val="1"/>
              <c:showSerName val="0"/>
              <c:showPercent val="0"/>
              <c:showBubbleSize val="0"/>
            </c:dLbl>
            <c:dLbl>
              <c:idx val="8"/>
              <c:layout/>
              <c:tx>
                <c:rich>
                  <a:bodyPr/>
                  <a:lstStyle/>
                  <a:p>
                    <a:r>
                      <a:rPr lang="en-US"/>
                      <a:t>Milton Keynes</a:t>
                    </a:r>
                  </a:p>
                </c:rich>
              </c:tx>
              <c:showLegendKey val="0"/>
              <c:showVal val="0"/>
              <c:showCatName val="1"/>
              <c:showSerName val="0"/>
              <c:showPercent val="0"/>
              <c:showBubbleSize val="0"/>
            </c:dLbl>
            <c:dLbl>
              <c:idx val="9"/>
              <c:layout/>
              <c:tx>
                <c:rich>
                  <a:bodyPr/>
                  <a:lstStyle/>
                  <a:p>
                    <a:r>
                      <a:rPr lang="en-US"/>
                      <a:t>Oxfordshire</a:t>
                    </a:r>
                  </a:p>
                </c:rich>
              </c:tx>
              <c:showLegendKey val="0"/>
              <c:showVal val="0"/>
              <c:showCatName val="1"/>
              <c:showSerName val="0"/>
              <c:showPercent val="0"/>
              <c:showBubbleSize val="0"/>
            </c:dLbl>
            <c:dLbl>
              <c:idx val="10"/>
              <c:layout/>
              <c:tx>
                <c:rich>
                  <a:bodyPr/>
                  <a:lstStyle/>
                  <a:p>
                    <a:r>
                      <a:rPr lang="en-US"/>
                      <a:t>Portsmouth</a:t>
                    </a:r>
                  </a:p>
                </c:rich>
              </c:tx>
              <c:showLegendKey val="0"/>
              <c:showVal val="0"/>
              <c:showCatName val="1"/>
              <c:showSerName val="0"/>
              <c:showPercent val="0"/>
              <c:showBubbleSize val="0"/>
            </c:dLbl>
            <c:dLbl>
              <c:idx val="11"/>
              <c:layout/>
              <c:tx>
                <c:rich>
                  <a:bodyPr/>
                  <a:lstStyle/>
                  <a:p>
                    <a:r>
                      <a:rPr lang="en-US"/>
                      <a:t>Reading</a:t>
                    </a:r>
                  </a:p>
                </c:rich>
              </c:tx>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tx>
                <c:rich>
                  <a:bodyPr/>
                  <a:lstStyle/>
                  <a:p>
                    <a:r>
                      <a:rPr lang="en-US"/>
                      <a:t>Southampton</a:t>
                    </a:r>
                  </a:p>
                </c:rich>
              </c:tx>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tx>
                <c:rich>
                  <a:bodyPr/>
                  <a:lstStyle/>
                  <a:p>
                    <a:r>
                      <a:rPr lang="en-US"/>
                      <a:t>West Berkshire</a:t>
                    </a:r>
                  </a:p>
                </c:rich>
              </c:tx>
              <c:showLegendKey val="0"/>
              <c:showVal val="0"/>
              <c:showCatName val="1"/>
              <c:showSerName val="0"/>
              <c:showPercent val="0"/>
              <c:showBubbleSize val="0"/>
            </c:dLbl>
            <c:dLbl>
              <c:idx val="16"/>
              <c:layout/>
              <c:tx>
                <c:rich>
                  <a:bodyPr/>
                  <a:lstStyle/>
                  <a:p>
                    <a:r>
                      <a:rPr lang="en-US"/>
                      <a:t>West Sussex</a:t>
                    </a:r>
                  </a:p>
                </c:rich>
              </c:tx>
              <c:showLegendKey val="0"/>
              <c:showVal val="0"/>
              <c:showCatName val="1"/>
              <c:showSerName val="0"/>
              <c:showPercent val="0"/>
              <c:showBubbleSize val="0"/>
            </c:dLbl>
            <c:dLbl>
              <c:idx val="17"/>
              <c:layout/>
              <c:tx>
                <c:rich>
                  <a:bodyPr/>
                  <a:lstStyle/>
                  <a:p>
                    <a:r>
                      <a:rPr lang="en-US"/>
                      <a:t>Windsor &amp; Maidenhead</a:t>
                    </a:r>
                  </a:p>
                </c:rich>
              </c:tx>
              <c:showLegendKey val="0"/>
              <c:showVal val="0"/>
              <c:showCatName val="1"/>
              <c:showSerName val="0"/>
              <c:showPercent val="0"/>
              <c:showBubbleSize val="0"/>
            </c:dLbl>
            <c:dLbl>
              <c:idx val="18"/>
              <c:layout/>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('Re-referrals'!$R$12:$R$24,'Re-referrals'!$R$26:$R$31)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('Re-referrals'!$O$12:$O$24,'Re-referrals'!$O$26:$O$31)</c:f>
              <c:numCache>
                <c:formatCode>#,##0.0</c:formatCode>
                <c:ptCount val="19"/>
                <c:pt idx="0">
                  <c:v>78.057553956834539</c:v>
                </c:pt>
                <c:pt idx="1">
                  <c:v>519.41176470588221</c:v>
                </c:pt>
                <c:pt idx="2">
                  <c:v>117.57779646761976</c:v>
                </c:pt>
                <c:pt idx="3">
                  <c:v>89.184060721062608</c:v>
                </c:pt>
                <c:pt idx="4">
                  <c:v>189.16518650088807</c:v>
                </c:pt>
                <c:pt idx="5">
                  <c:v>321.96078431372536</c:v>
                </c:pt>
                <c:pt idx="6">
                  <c:v>142.64392324093816</c:v>
                </c:pt>
                <c:pt idx="7">
                  <c:v>98.399999999999949</c:v>
                </c:pt>
                <c:pt idx="8">
                  <c:v>91.25766871165645</c:v>
                </c:pt>
                <c:pt idx="9">
                  <c:v>97.521246458923528</c:v>
                </c:pt>
                <c:pt idx="10">
                  <c:v>87.557603686635858</c:v>
                </c:pt>
                <c:pt idx="11">
                  <c:v>98.32869080779939</c:v>
                </c:pt>
                <c:pt idx="12">
                  <c:v>120.30075187969929</c:v>
                </c:pt>
                <c:pt idx="13">
                  <c:v>455.5555555555556</c:v>
                </c:pt>
                <c:pt idx="14">
                  <c:v>99.410840534171143</c:v>
                </c:pt>
                <c:pt idx="15">
                  <c:v>85.112359550561791</c:v>
                </c:pt>
                <c:pt idx="16">
                  <c:v>89.040284360189588</c:v>
                </c:pt>
                <c:pt idx="17">
                  <c:v>56.287425149700624</c:v>
                </c:pt>
                <c:pt idx="18">
                  <c:v>70.189701897018992</c:v>
                </c:pt>
              </c:numCache>
            </c:numRef>
          </c:yVal>
          <c:smooth val="0"/>
        </c:ser>
        <c:ser>
          <c:idx val="3"/>
          <c:order val="1"/>
          <c:tx>
            <c:strRef>
              <c:f>'Re-referrals'!$B$25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'Re-referrals'!$R$25</c:f>
              <c:numCache>
                <c:formatCode>0.0</c:formatCode>
                <c:ptCount val="1"/>
                <c:pt idx="0">
                  <c:v>14.8</c:v>
                </c:pt>
              </c:numCache>
            </c:numRef>
          </c:xVal>
          <c:yVal>
            <c:numRef>
              <c:f>'Re-referrals'!$O$25</c:f>
              <c:numCache>
                <c:formatCode>#,##0.0</c:formatCode>
                <c:ptCount val="1"/>
                <c:pt idx="0">
                  <c:v>138.4756657483928</c:v>
                </c:pt>
              </c:numCache>
            </c:numRef>
          </c:yVal>
          <c:smooth val="0"/>
        </c:ser>
        <c:ser>
          <c:idx val="1"/>
          <c:order val="2"/>
          <c:tx>
            <c:strRef>
              <c:f>'Re-referrals'!$Y$5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'Re-referrals'!$X$53</c:f>
              <c:numCache>
                <c:formatCode>0.00</c:formatCode>
                <c:ptCount val="1"/>
                <c:pt idx="0">
                  <c:v>#N/A</c:v>
                </c:pt>
              </c:numCache>
            </c:numRef>
          </c:xVal>
          <c:yVal>
            <c:numRef>
              <c:f>'Re-referrals'!$Y$53</c:f>
              <c:numCache>
                <c:formatCode>0.0</c:formatCode>
                <c:ptCount val="1"/>
                <c:pt idx="0">
                  <c:v>#N/A</c:v>
                </c:pt>
              </c:numCache>
            </c:numRef>
          </c:yVal>
          <c:smooth val="0"/>
        </c:ser>
        <c:ser>
          <c:idx val="2"/>
          <c:order val="3"/>
          <c:tx>
            <c:strRef>
              <c:f>'Re-referrals'!$W$84</c:f>
              <c:strCache>
                <c:ptCount val="1"/>
                <c:pt idx="0">
                  <c:v>South East LA Trend 2015</c:v>
                </c:pt>
              </c:strCache>
            </c:strRef>
          </c:tx>
          <c:spPr>
            <a:ln w="25400">
              <a:solidFill>
                <a:srgbClr val="BA1400"/>
              </a:solidFill>
              <a:prstDash val="solid"/>
            </a:ln>
          </c:spPr>
          <c:marker>
            <c:symbol val="none"/>
          </c:marker>
          <c:xVal>
            <c:numRef>
              <c:f>'Re-referrals'!$Z$84:$Z$85</c:f>
              <c:numCache>
                <c:formatCode>#,##0</c:formatCode>
                <c:ptCount val="2"/>
                <c:pt idx="0" formatCode="General">
                  <c:v>1</c:v>
                </c:pt>
                <c:pt idx="1">
                  <c:v>40</c:v>
                </c:pt>
              </c:numCache>
            </c:numRef>
          </c:xVal>
          <c:yVal>
            <c:numRef>
              <c:f>'Re-referrals'!$AA$84:$AA$85</c:f>
              <c:numCache>
                <c:formatCode>General</c:formatCode>
                <c:ptCount val="2"/>
                <c:pt idx="0">
                  <c:v>1.0358000000000001</c:v>
                </c:pt>
                <c:pt idx="1">
                  <c:v>407.10380000000004</c:v>
                </c:pt>
              </c:numCache>
            </c:numRef>
          </c:yVal>
          <c:smooth val="0"/>
        </c:ser>
        <c:ser>
          <c:idx val="4"/>
          <c:order val="4"/>
          <c:tx>
            <c:strRef>
              <c:f>'Re-referrals'!$B$32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'Re-referrals'!$R$32</c:f>
              <c:numCache>
                <c:formatCode>0.0</c:formatCode>
                <c:ptCount val="1"/>
                <c:pt idx="0">
                  <c:v>14.452234633847041</c:v>
                </c:pt>
              </c:numCache>
            </c:numRef>
          </c:xVal>
          <c:yVal>
            <c:numRef>
              <c:f>'Re-referrals'!$O$32</c:f>
              <c:numCache>
                <c:formatCode>#,##0.0</c:formatCode>
                <c:ptCount val="1"/>
                <c:pt idx="0">
                  <c:v>140.74151874803067</c:v>
                </c:pt>
              </c:numCache>
            </c:numRef>
          </c:yVal>
          <c:smooth val="0"/>
        </c:ser>
        <c:dLbls>
          <c:showLegendKey val="0"/>
          <c:showVal val="0"/>
          <c:showCatName val="0"/>
          <c:showSerName val="0"/>
          <c:showPercent val="0"/>
          <c:showBubbleSize val="0"/>
        </c:dLbls>
        <c:axId val="144464896"/>
        <c:axId val="144483840"/>
      </c:scatterChart>
      <c:valAx>
        <c:axId val="144464896"/>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483840"/>
        <c:crosses val="autoZero"/>
        <c:crossBetween val="midCat"/>
      </c:valAx>
      <c:valAx>
        <c:axId val="144483840"/>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Re-referrals 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464896"/>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Assessments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Assessments!$T$11</c:f>
              <c:strCache>
                <c:ptCount val="1"/>
                <c:pt idx="0">
                  <c:v>Distance</c:v>
                </c:pt>
              </c:strCache>
            </c:strRef>
          </c:tx>
          <c:spPr>
            <a:solidFill>
              <a:srgbClr val="FB994F"/>
            </a:solidFill>
            <a:ln w="25400">
              <a:noFill/>
            </a:ln>
          </c:spPr>
          <c:invertIfNegative val="0"/>
          <c:cat>
            <c:strRef>
              <c:f>Assessments!$B$12:$B$32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Assessments!$T$12:$T$32</c:f>
              <c:numCache>
                <c:formatCode>#,##0</c:formatCode>
                <c:ptCount val="21"/>
                <c:pt idx="0">
                  <c:v>-31.398941007194253</c:v>
                </c:pt>
                <c:pt idx="1">
                  <c:v>87.542694901960772</c:v>
                </c:pt>
                <c:pt idx="2">
                  <c:v>145.11714798990755</c:v>
                </c:pt>
                <c:pt idx="3">
                  <c:v>-192.37472364326374</c:v>
                </c:pt>
                <c:pt idx="4">
                  <c:v>213.62417960923619</c:v>
                </c:pt>
                <c:pt idx="5">
                  <c:v>327.54397490196084</c:v>
                </c:pt>
                <c:pt idx="6">
                  <c:v>30.495093609503556</c:v>
                </c:pt>
                <c:pt idx="7">
                  <c:v>101.00960000000009</c:v>
                </c:pt>
                <c:pt idx="8">
                  <c:v>-162.17857374233125</c:v>
                </c:pt>
                <c:pt idx="9">
                  <c:v>-126.90905745042494</c:v>
                </c:pt>
                <c:pt idx="10">
                  <c:v>-173.17953327188934</c:v>
                </c:pt>
                <c:pt idx="11">
                  <c:v>-136.4531761559889</c:v>
                </c:pt>
                <c:pt idx="12">
                  <c:v>3.9049182957394351</c:v>
                </c:pt>
                <c:pt idx="13">
                  <c:v>-6.8363627548209251</c:v>
                </c:pt>
                <c:pt idx="14">
                  <c:v>-85.449382716049342</c:v>
                </c:pt>
                <c:pt idx="15">
                  <c:v>-20.474301586802824</c:v>
                </c:pt>
                <c:pt idx="16">
                  <c:v>-131.20397662921346</c:v>
                </c:pt>
                <c:pt idx="17">
                  <c:v>-97.001033554502328</c:v>
                </c:pt>
                <c:pt idx="18">
                  <c:v>-128.08134706586827</c:v>
                </c:pt>
                <c:pt idx="19">
                  <c:v>-105.69835620596209</c:v>
                </c:pt>
                <c:pt idx="20">
                  <c:v>3.2730353790399249</c:v>
                </c:pt>
              </c:numCache>
            </c:numRef>
          </c:val>
        </c:ser>
        <c:ser>
          <c:idx val="0"/>
          <c:order val="1"/>
          <c:tx>
            <c:strRef>
              <c:f>Assessments!$Y$5</c:f>
              <c:strCache>
                <c:ptCount val="1"/>
                <c:pt idx="0">
                  <c:v>Selected LA- (none)</c:v>
                </c:pt>
              </c:strCache>
            </c:strRef>
          </c:tx>
          <c:spPr>
            <a:solidFill>
              <a:srgbClr val="66FF99"/>
            </a:solidFill>
            <a:ln w="12700">
              <a:solidFill>
                <a:srgbClr val="000000"/>
              </a:solidFill>
              <a:prstDash val="solid"/>
            </a:ln>
          </c:spPr>
          <c:invertIfNegative val="0"/>
          <c:cat>
            <c:strRef>
              <c:f>Assessments!$B$12:$B$32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Assessments!$X$98:$X$116</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dLbls>
          <c:showLegendKey val="0"/>
          <c:showVal val="0"/>
          <c:showCatName val="0"/>
          <c:showSerName val="0"/>
          <c:showPercent val="0"/>
          <c:showBubbleSize val="0"/>
        </c:dLbls>
        <c:gapWidth val="40"/>
        <c:overlap val="100"/>
        <c:axId val="144546432"/>
        <c:axId val="144548224"/>
      </c:barChart>
      <c:catAx>
        <c:axId val="14454643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548224"/>
        <c:crossesAt val="0"/>
        <c:auto val="1"/>
        <c:lblAlgn val="ctr"/>
        <c:lblOffset val="100"/>
        <c:noMultiLvlLbl val="0"/>
      </c:catAx>
      <c:valAx>
        <c:axId val="144548224"/>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546432"/>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Assessments</a:t>
            </a:r>
            <a:r>
              <a:rPr lang="en-GB" baseline="0"/>
              <a:t> </a:t>
            </a:r>
            <a:r>
              <a:rPr lang="en-GB"/>
              <a:t>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Assessments!$I$9</c:f>
              <c:strCache>
                <c:ptCount val="1"/>
                <c:pt idx="0">
                  <c:v>% Change 2011-14</c:v>
                </c:pt>
              </c:strCache>
            </c:strRef>
          </c:tx>
          <c:spPr>
            <a:solidFill>
              <a:srgbClr val="FB994F"/>
            </a:solidFill>
            <a:ln w="25400">
              <a:noFill/>
            </a:ln>
          </c:spPr>
          <c:invertIfNegative val="0"/>
          <c:cat>
            <c:strRef>
              <c:f>Assessments!$B$12:$B$33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Assessments!$I$12:$I$33</c:f>
              <c:numCache>
                <c:formatCode>0.0%</c:formatCode>
                <c:ptCount val="22"/>
                <c:pt idx="0">
                  <c:v>-0.2839506172839506</c:v>
                </c:pt>
                <c:pt idx="1">
                  <c:v>-0.4261446032732546</c:v>
                </c:pt>
                <c:pt idx="2">
                  <c:v>0.26535626535626533</c:v>
                </c:pt>
                <c:pt idx="3">
                  <c:v>-0.71540663768423285</c:v>
                </c:pt>
                <c:pt idx="4">
                  <c:v>0.24235157328682508</c:v>
                </c:pt>
                <c:pt idx="5">
                  <c:v>1.12668743509865</c:v>
                </c:pt>
                <c:pt idx="6">
                  <c:v>-0.42294770669003801</c:v>
                </c:pt>
                <c:pt idx="7">
                  <c:v>-0.21197273114614401</c:v>
                </c:pt>
                <c:pt idx="8">
                  <c:v>-6.1032863849765258E-2</c:v>
                </c:pt>
                <c:pt idx="9">
                  <c:v>-0.35562777967841258</c:v>
                </c:pt>
                <c:pt idx="10">
                  <c:v>-0.3843220338983051</c:v>
                </c:pt>
                <c:pt idx="11">
                  <c:v>-0.60766961651917406</c:v>
                </c:pt>
                <c:pt idx="12">
                  <c:v>-0.26544175136825643</c:v>
                </c:pt>
                <c:pt idx="13">
                  <c:v>-0.18486486486486486</c:v>
                </c:pt>
                <c:pt idx="14">
                  <c:v>-0.43639764831640832</c:v>
                </c:pt>
                <c:pt idx="15">
                  <c:v>-0.25554635761589406</c:v>
                </c:pt>
                <c:pt idx="16">
                  <c:v>-0.32238349885408707</c:v>
                </c:pt>
                <c:pt idx="17">
                  <c:v>-0.54632951264327589</c:v>
                </c:pt>
                <c:pt idx="18">
                  <c:v>-0.30693950177935941</c:v>
                </c:pt>
                <c:pt idx="19">
                  <c:v>-0.43575063613231552</c:v>
                </c:pt>
                <c:pt idx="20">
                  <c:v>-0.29795148530413368</c:v>
                </c:pt>
                <c:pt idx="21">
                  <c:v>-0.18054956335450853</c:v>
                </c:pt>
              </c:numCache>
            </c:numRef>
          </c:val>
        </c:ser>
        <c:ser>
          <c:idx val="1"/>
          <c:order val="1"/>
          <c:tx>
            <c:strRef>
              <c:f>Assessments!$Y$5</c:f>
              <c:strCache>
                <c:ptCount val="1"/>
                <c:pt idx="0">
                  <c:v>Selected LA- (none)</c:v>
                </c:pt>
              </c:strCache>
            </c:strRef>
          </c:tx>
          <c:spPr>
            <a:solidFill>
              <a:srgbClr val="66FF99"/>
            </a:solidFill>
            <a:ln w="12700">
              <a:solidFill>
                <a:srgbClr val="000000"/>
              </a:solidFill>
              <a:prstDash val="solid"/>
            </a:ln>
          </c:spPr>
          <c:invertIfNegative val="0"/>
          <c:cat>
            <c:strRef>
              <c:f>Assessments!$B$12:$B$33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Assessments!$W$98:$W$118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40"/>
        <c:overlap val="100"/>
        <c:axId val="133305856"/>
        <c:axId val="133307392"/>
      </c:barChart>
      <c:catAx>
        <c:axId val="13330585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307392"/>
        <c:crosses val="autoZero"/>
        <c:auto val="1"/>
        <c:lblAlgn val="ctr"/>
        <c:lblOffset val="100"/>
        <c:noMultiLvlLbl val="0"/>
      </c:catAx>
      <c:valAx>
        <c:axId val="13330739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305856"/>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Assessments,</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Assessments!$B$12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Assessments!$K$11:$O$11</c:f>
              <c:numCache>
                <c:formatCode>General</c:formatCode>
                <c:ptCount val="5"/>
                <c:pt idx="0">
                  <c:v>2011</c:v>
                </c:pt>
                <c:pt idx="1">
                  <c:v>2012</c:v>
                </c:pt>
                <c:pt idx="2">
                  <c:v>2013</c:v>
                </c:pt>
                <c:pt idx="3">
                  <c:v>2014</c:v>
                </c:pt>
                <c:pt idx="4">
                  <c:v>2015</c:v>
                </c:pt>
              </c:numCache>
            </c:numRef>
          </c:cat>
          <c:val>
            <c:numRef>
              <c:f>Assessments!$K$12:$O$12</c:f>
              <c:numCache>
                <c:formatCode>#,##0.0</c:formatCode>
                <c:ptCount val="5"/>
                <c:pt idx="0">
                  <c:v>467.08348657594706</c:v>
                </c:pt>
                <c:pt idx="1">
                  <c:v>517.66917293233075</c:v>
                </c:pt>
                <c:pt idx="2">
                  <c:v>476.69172932330827</c:v>
                </c:pt>
                <c:pt idx="3">
                  <c:v>363.46863468634689</c:v>
                </c:pt>
                <c:pt idx="4">
                  <c:v>354.67625899280574</c:v>
                </c:pt>
              </c:numCache>
            </c:numRef>
          </c:val>
          <c:smooth val="0"/>
        </c:ser>
        <c:ser>
          <c:idx val="1"/>
          <c:order val="1"/>
          <c:tx>
            <c:strRef>
              <c:f>Assessments!$B$13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Assessments!$K$13:$O$13</c:f>
              <c:numCache>
                <c:formatCode>#,##0.0</c:formatCode>
                <c:ptCount val="5"/>
                <c:pt idx="0">
                  <c:v>1125.8785942492013</c:v>
                </c:pt>
                <c:pt idx="1">
                  <c:v>967.33466933867737</c:v>
                </c:pt>
                <c:pt idx="2">
                  <c:v>820.91633466135465</c:v>
                </c:pt>
                <c:pt idx="3">
                  <c:v>513.66336633663366</c:v>
                </c:pt>
                <c:pt idx="4">
                  <c:v>543.13725490196077</c:v>
                </c:pt>
              </c:numCache>
            </c:numRef>
          </c:val>
          <c:smooth val="0"/>
        </c:ser>
        <c:ser>
          <c:idx val="2"/>
          <c:order val="2"/>
          <c:tx>
            <c:strRef>
              <c:f>Assessments!$B$14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Assessments!$K$14:$O$14</c:f>
              <c:numCache>
                <c:formatCode>#,##0.0</c:formatCode>
                <c:ptCount val="5"/>
                <c:pt idx="0">
                  <c:v>414.50507504120759</c:v>
                </c:pt>
                <c:pt idx="1">
                  <c:v>422.85714285714289</c:v>
                </c:pt>
                <c:pt idx="2">
                  <c:v>363.9724849527085</c:v>
                </c:pt>
                <c:pt idx="3">
                  <c:v>383.07823129251699</c:v>
                </c:pt>
                <c:pt idx="4">
                  <c:v>519.76450798990754</c:v>
                </c:pt>
              </c:numCache>
            </c:numRef>
          </c:val>
          <c:smooth val="0"/>
        </c:ser>
        <c:ser>
          <c:idx val="5"/>
          <c:order val="3"/>
          <c:tx>
            <c:strRef>
              <c:f>Assessments!$B$15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Assessments!$K$15:$O$15</c:f>
              <c:numCache>
                <c:formatCode>#,##0.0</c:formatCode>
                <c:ptCount val="5"/>
                <c:pt idx="0">
                  <c:v>911.90063547082616</c:v>
                </c:pt>
                <c:pt idx="1">
                  <c:v>904.2186001917546</c:v>
                </c:pt>
                <c:pt idx="2">
                  <c:v>496.26436781609198</c:v>
                </c:pt>
                <c:pt idx="3">
                  <c:v>343.70229007633588</c:v>
                </c:pt>
                <c:pt idx="4">
                  <c:v>254.64895635673622</c:v>
                </c:pt>
              </c:numCache>
            </c:numRef>
          </c:val>
          <c:smooth val="0"/>
        </c:ser>
        <c:ser>
          <c:idx val="9"/>
          <c:order val="4"/>
          <c:tx>
            <c:strRef>
              <c:f>Assessments!$B$16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Assessments!$K$16:$O$16</c:f>
              <c:numCache>
                <c:formatCode>#,##0.0</c:formatCode>
                <c:ptCount val="5"/>
                <c:pt idx="0">
                  <c:v>434.50479233226832</c:v>
                </c:pt>
                <c:pt idx="1">
                  <c:v>491.11349036402567</c:v>
                </c:pt>
                <c:pt idx="2">
                  <c:v>499.60840156639375</c:v>
                </c:pt>
                <c:pt idx="3">
                  <c:v>610.53565094004966</c:v>
                </c:pt>
                <c:pt idx="4">
                  <c:v>607.31793960923619</c:v>
                </c:pt>
              </c:numCache>
            </c:numRef>
          </c:val>
          <c:smooth val="0"/>
        </c:ser>
        <c:ser>
          <c:idx val="10"/>
          <c:order val="5"/>
          <c:tx>
            <c:strRef>
              <c:f>Assessments!$B$17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Assessments!$K$17:$O$17</c:f>
              <c:numCache>
                <c:formatCode>#,##0.0</c:formatCode>
                <c:ptCount val="5"/>
                <c:pt idx="0">
                  <c:v>533.13023610053312</c:v>
                </c:pt>
                <c:pt idx="1">
                  <c:v>368.9655172413793</c:v>
                </c:pt>
                <c:pt idx="2">
                  <c:v>541.92307692307691</c:v>
                </c:pt>
                <c:pt idx="3">
                  <c:v>687.98449612403101</c:v>
                </c:pt>
                <c:pt idx="4">
                  <c:v>803.13725490196077</c:v>
                </c:pt>
              </c:numCache>
            </c:numRef>
          </c:val>
          <c:smooth val="0"/>
        </c:ser>
        <c:ser>
          <c:idx val="11"/>
          <c:order val="6"/>
          <c:tx>
            <c:strRef>
              <c:f>Assessments!$B$18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Assessments!$K$18:$O$18</c:f>
              <c:numCache>
                <c:formatCode>#,##0.0</c:formatCode>
                <c:ptCount val="5"/>
                <c:pt idx="0">
                  <c:v>628.55134064107892</c:v>
                </c:pt>
                <c:pt idx="1">
                  <c:v>848.5900216919739</c:v>
                </c:pt>
                <c:pt idx="2">
                  <c:v>642.88360605125035</c:v>
                </c:pt>
                <c:pt idx="3">
                  <c:v>643.30466830466833</c:v>
                </c:pt>
                <c:pt idx="4">
                  <c:v>481.32805360950351</c:v>
                </c:pt>
              </c:numCache>
            </c:numRef>
          </c:val>
          <c:smooth val="0"/>
        </c:ser>
        <c:ser>
          <c:idx val="12"/>
          <c:order val="7"/>
          <c:tx>
            <c:strRef>
              <c:f>Assessments!$B$19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Assessments!$K$19:$O$19</c:f>
              <c:numCache>
                <c:formatCode>#,##0.0</c:formatCode>
                <c:ptCount val="5"/>
                <c:pt idx="0">
                  <c:v>541.12038140643619</c:v>
                </c:pt>
                <c:pt idx="1">
                  <c:v>769.50819672131149</c:v>
                </c:pt>
                <c:pt idx="2">
                  <c:v>750.57471264367825</c:v>
                </c:pt>
                <c:pt idx="3">
                  <c:v>617.04545454545462</c:v>
                </c:pt>
                <c:pt idx="4">
                  <c:v>591.84</c:v>
                </c:pt>
              </c:numCache>
            </c:numRef>
          </c:val>
          <c:smooth val="0"/>
        </c:ser>
        <c:ser>
          <c:idx val="13"/>
          <c:order val="8"/>
          <c:tx>
            <c:strRef>
              <c:f>Assessments!$B$20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Assessments!$K$20:$O$20</c:f>
              <c:numCache>
                <c:formatCode>#,##0.0</c:formatCode>
                <c:ptCount val="5"/>
                <c:pt idx="0">
                  <c:v>339.01773533424284</c:v>
                </c:pt>
                <c:pt idx="1">
                  <c:v>343.54838709677421</c:v>
                </c:pt>
                <c:pt idx="2">
                  <c:v>350.31545741324925</c:v>
                </c:pt>
                <c:pt idx="3">
                  <c:v>427.65625</c:v>
                </c:pt>
                <c:pt idx="4">
                  <c:v>306.74846625766872</c:v>
                </c:pt>
              </c:numCache>
            </c:numRef>
          </c:val>
          <c:smooth val="0"/>
        </c:ser>
        <c:ser>
          <c:idx val="15"/>
          <c:order val="9"/>
          <c:tx>
            <c:strRef>
              <c:f>Assessments!$B$21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Assessments!$K$21:$O$21</c:f>
              <c:numCache>
                <c:formatCode>#,##0.0</c:formatCode>
                <c:ptCount val="5"/>
                <c:pt idx="0">
                  <c:v>382.3104693140794</c:v>
                </c:pt>
                <c:pt idx="1">
                  <c:v>423.62318840579712</c:v>
                </c:pt>
                <c:pt idx="2">
                  <c:v>441.59482758620686</c:v>
                </c:pt>
                <c:pt idx="3">
                  <c:v>370.77690662865285</c:v>
                </c:pt>
                <c:pt idx="4">
                  <c:v>266.78470254957506</c:v>
                </c:pt>
              </c:numCache>
            </c:numRef>
          </c:val>
          <c:smooth val="0"/>
        </c:ser>
        <c:ser>
          <c:idx val="16"/>
          <c:order val="10"/>
          <c:tx>
            <c:strRef>
              <c:f>Assessments!$B$22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Assessments!$K$22:$O$22</c:f>
              <c:numCache>
                <c:formatCode>#,##0.0</c:formatCode>
                <c:ptCount val="5"/>
                <c:pt idx="0">
                  <c:v>592.73670557717253</c:v>
                </c:pt>
                <c:pt idx="1">
                  <c:v>555.29411764705878</c:v>
                </c:pt>
                <c:pt idx="2">
                  <c:v>628.36879432624119</c:v>
                </c:pt>
                <c:pt idx="3">
                  <c:v>741.78403755868533</c:v>
                </c:pt>
                <c:pt idx="4">
                  <c:v>334.79262672811058</c:v>
                </c:pt>
              </c:numCache>
            </c:numRef>
          </c:val>
          <c:smooth val="0"/>
        </c:ser>
        <c:ser>
          <c:idx val="17"/>
          <c:order val="11"/>
          <c:tx>
            <c:strRef>
              <c:f>Assessments!$B$23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Assessments!$K$23:$O$23</c:f>
              <c:numCache>
                <c:formatCode>#,##0.0</c:formatCode>
                <c:ptCount val="5"/>
                <c:pt idx="0">
                  <c:v>1027.5348234531909</c:v>
                </c:pt>
                <c:pt idx="1">
                  <c:v>913.4730538922156</c:v>
                </c:pt>
                <c:pt idx="2">
                  <c:v>695.58823529411768</c:v>
                </c:pt>
                <c:pt idx="3">
                  <c:v>613.54466858789624</c:v>
                </c:pt>
                <c:pt idx="4">
                  <c:v>333.42618384401112</c:v>
                </c:pt>
              </c:numCache>
            </c:numRef>
          </c:val>
          <c:smooth val="0"/>
        </c:ser>
        <c:ser>
          <c:idx val="19"/>
          <c:order val="12"/>
          <c:tx>
            <c:strRef>
              <c:f>Assessments!$B$24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Assessments!$K$24:$O$24</c:f>
              <c:numCache>
                <c:formatCode>#,##0.0</c:formatCode>
                <c:ptCount val="5"/>
                <c:pt idx="0">
                  <c:v>680.11345729593438</c:v>
                </c:pt>
                <c:pt idx="1">
                  <c:v>683.95721925133682</c:v>
                </c:pt>
                <c:pt idx="2">
                  <c:v>644.21052631578948</c:v>
                </c:pt>
                <c:pt idx="3">
                  <c:v>888.17480719794344</c:v>
                </c:pt>
                <c:pt idx="4">
                  <c:v>470.92731829573938</c:v>
                </c:pt>
              </c:numCache>
            </c:numRef>
          </c:val>
          <c:smooth val="0"/>
        </c:ser>
        <c:ser>
          <c:idx val="3"/>
          <c:order val="13"/>
          <c:tx>
            <c:strRef>
              <c:f>Assessments!$B$25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Assessments!$K$25:$O$25</c:f>
              <c:numCache>
                <c:formatCode>#,##0.0</c:formatCode>
                <c:ptCount val="5"/>
                <c:pt idx="0">
                  <c:v>476.76950998185123</c:v>
                </c:pt>
                <c:pt idx="1">
                  <c:v>510.11029411764707</c:v>
                </c:pt>
                <c:pt idx="2">
                  <c:v>621.32352941176475</c:v>
                </c:pt>
                <c:pt idx="3">
                  <c:v>600.73529411764707</c:v>
                </c:pt>
                <c:pt idx="4">
                  <c:v>415.42699724517905</c:v>
                </c:pt>
              </c:numCache>
            </c:numRef>
          </c:val>
          <c:smooth val="0"/>
        </c:ser>
        <c:ser>
          <c:idx val="20"/>
          <c:order val="14"/>
          <c:tx>
            <c:strRef>
              <c:f>Assessments!$B$26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Assessments!$K$26:$O$26</c:f>
              <c:numCache>
                <c:formatCode>#,##0.0</c:formatCode>
                <c:ptCount val="5"/>
                <c:pt idx="0">
                  <c:v>850.41551246537392</c:v>
                </c:pt>
                <c:pt idx="1">
                  <c:v>809.95670995670991</c:v>
                </c:pt>
                <c:pt idx="2">
                  <c:v>975.48387096774195</c:v>
                </c:pt>
                <c:pt idx="3">
                  <c:v>#N/A</c:v>
                </c:pt>
                <c:pt idx="4">
                  <c:v>433.95061728395063</c:v>
                </c:pt>
              </c:numCache>
            </c:numRef>
          </c:val>
          <c:smooth val="0"/>
        </c:ser>
        <c:ser>
          <c:idx val="22"/>
          <c:order val="15"/>
          <c:tx>
            <c:strRef>
              <c:f>Assessments!$B$27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Assessments!$K$27:$O$27</c:f>
              <c:numCache>
                <c:formatCode>#,##0.0</c:formatCode>
                <c:ptCount val="5"/>
                <c:pt idx="0">
                  <c:v>293.26669104799061</c:v>
                </c:pt>
                <c:pt idx="1">
                  <c:v>489.0688259109312</c:v>
                </c:pt>
                <c:pt idx="2">
                  <c:v>471.79487179487182</c:v>
                </c:pt>
                <c:pt idx="3">
                  <c:v>453.41269841269843</c:v>
                </c:pt>
                <c:pt idx="4">
                  <c:v>353.22073841319718</c:v>
                </c:pt>
              </c:numCache>
            </c:numRef>
          </c:val>
          <c:smooth val="0"/>
        </c:ser>
        <c:ser>
          <c:idx val="23"/>
          <c:order val="16"/>
          <c:tx>
            <c:strRef>
              <c:f>Assessments!$B$28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Assessments!$K$28:$O$28</c:f>
              <c:numCache>
                <c:formatCode>#,##0.0</c:formatCode>
                <c:ptCount val="5"/>
                <c:pt idx="0">
                  <c:v>369.89657049537288</c:v>
                </c:pt>
                <c:pt idx="1">
                  <c:v>369.77401129943502</c:v>
                </c:pt>
                <c:pt idx="2">
                  <c:v>400.83565459610026</c:v>
                </c:pt>
                <c:pt idx="3">
                  <c:v>419.32773109243698</c:v>
                </c:pt>
                <c:pt idx="4">
                  <c:v>249.15730337078651</c:v>
                </c:pt>
              </c:numCache>
            </c:numRef>
          </c:val>
          <c:smooth val="0"/>
        </c:ser>
        <c:ser>
          <c:idx val="24"/>
          <c:order val="17"/>
          <c:tx>
            <c:strRef>
              <c:f>Assessments!$B$29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Assessments!$K$29:$O$29</c:f>
              <c:numCache>
                <c:formatCode>#,##0.0</c:formatCode>
                <c:ptCount val="5"/>
                <c:pt idx="0">
                  <c:v>538.47551008052312</c:v>
                </c:pt>
                <c:pt idx="1">
                  <c:v>695.1946472019464</c:v>
                </c:pt>
                <c:pt idx="2">
                  <c:v>677.77777777777783</c:v>
                </c:pt>
                <c:pt idx="3">
                  <c:v>432.45508982035926</c:v>
                </c:pt>
                <c:pt idx="4">
                  <c:v>307.16824644549763</c:v>
                </c:pt>
              </c:numCache>
            </c:numRef>
          </c:val>
          <c:smooth val="0"/>
        </c:ser>
        <c:ser>
          <c:idx val="25"/>
          <c:order val="18"/>
          <c:tx>
            <c:strRef>
              <c:f>Assessments!$B$30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Assessments!$K$30:$O$30</c:f>
              <c:numCache>
                <c:formatCode>#,##0.0</c:formatCode>
                <c:ptCount val="5"/>
                <c:pt idx="0">
                  <c:v>254.2672160094173</c:v>
                </c:pt>
                <c:pt idx="1">
                  <c:v>344.78527607361963</c:v>
                </c:pt>
                <c:pt idx="2">
                  <c:v>294.25981873111783</c:v>
                </c:pt>
                <c:pt idx="3">
                  <c:v>253.75375375375376</c:v>
                </c:pt>
                <c:pt idx="4">
                  <c:v>233.23353293413174</c:v>
                </c:pt>
              </c:numCache>
            </c:numRef>
          </c:val>
          <c:smooth val="0"/>
        </c:ser>
        <c:ser>
          <c:idx val="26"/>
          <c:order val="19"/>
          <c:tx>
            <c:strRef>
              <c:f>Assessments!$B$31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Assessments!$K$11:$O$11</c:f>
              <c:numCache>
                <c:formatCode>General</c:formatCode>
                <c:ptCount val="5"/>
                <c:pt idx="0">
                  <c:v>2011</c:v>
                </c:pt>
                <c:pt idx="1">
                  <c:v>2012</c:v>
                </c:pt>
                <c:pt idx="2">
                  <c:v>2013</c:v>
                </c:pt>
                <c:pt idx="3">
                  <c:v>2014</c:v>
                </c:pt>
                <c:pt idx="4">
                  <c:v>2015</c:v>
                </c:pt>
              </c:numCache>
            </c:numRef>
          </c:cat>
          <c:val>
            <c:numRef>
              <c:f>Assessments!$K$31:$O$31</c:f>
              <c:numCache>
                <c:formatCode>#,##0.0</c:formatCode>
                <c:ptCount val="5"/>
                <c:pt idx="0">
                  <c:v>388.8274336283186</c:v>
                </c:pt>
                <c:pt idx="1">
                  <c:v>441.57303370786514</c:v>
                </c:pt>
                <c:pt idx="2">
                  <c:v>418.43575418994419</c:v>
                </c:pt>
                <c:pt idx="3">
                  <c:v>331.21546961325964</c:v>
                </c:pt>
                <c:pt idx="4">
                  <c:v>240.37940379403793</c:v>
                </c:pt>
              </c:numCache>
            </c:numRef>
          </c:val>
          <c:smooth val="0"/>
        </c:ser>
        <c:ser>
          <c:idx val="4"/>
          <c:order val="20"/>
          <c:tx>
            <c:strRef>
              <c:f>Assessments!$B$32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Assessments!$K$11:$O$11</c:f>
              <c:numCache>
                <c:formatCode>General</c:formatCode>
                <c:ptCount val="5"/>
                <c:pt idx="0">
                  <c:v>2011</c:v>
                </c:pt>
                <c:pt idx="1">
                  <c:v>2012</c:v>
                </c:pt>
                <c:pt idx="2">
                  <c:v>2013</c:v>
                </c:pt>
                <c:pt idx="3">
                  <c:v>2014</c:v>
                </c:pt>
                <c:pt idx="4">
                  <c:v>2015</c:v>
                </c:pt>
              </c:numCache>
            </c:numRef>
          </c:cat>
          <c:val>
            <c:numRef>
              <c:f>Assessments!$K$32:$O$32</c:f>
              <c:numCache>
                <c:formatCode>#,##0.0</c:formatCode>
                <c:ptCount val="5"/>
                <c:pt idx="0">
                  <c:v>522.04457099052729</c:v>
                </c:pt>
                <c:pt idx="1">
                  <c:v>615.444969905417</c:v>
                </c:pt>
                <c:pt idx="2">
                  <c:v>549.64220869379471</c:v>
                </c:pt>
                <c:pt idx="3">
                  <c:v>499.73500105999574</c:v>
                </c:pt>
                <c:pt idx="4">
                  <c:v>422.22455624409201</c:v>
                </c:pt>
              </c:numCache>
            </c:numRef>
          </c:val>
          <c:smooth val="0"/>
        </c:ser>
        <c:ser>
          <c:idx val="6"/>
          <c:order val="21"/>
          <c:tx>
            <c:strRef>
              <c:f>Assessments!$B$33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Assessments!$K$11:$O$11</c:f>
              <c:numCache>
                <c:formatCode>General</c:formatCode>
                <c:ptCount val="5"/>
                <c:pt idx="0">
                  <c:v>2011</c:v>
                </c:pt>
                <c:pt idx="1">
                  <c:v>2012</c:v>
                </c:pt>
                <c:pt idx="2">
                  <c:v>2013</c:v>
                </c:pt>
                <c:pt idx="3">
                  <c:v>2014</c:v>
                </c:pt>
                <c:pt idx="4">
                  <c:v>2015</c:v>
                </c:pt>
              </c:numCache>
            </c:numRef>
          </c:cat>
          <c:val>
            <c:numRef>
              <c:f>Assessments!$K$33:$O$33</c:f>
              <c:numCache>
                <c:formatCode>#,##0.0</c:formatCode>
                <c:ptCount val="5"/>
                <c:pt idx="0">
                  <c:v>566.38962826153875</c:v>
                </c:pt>
                <c:pt idx="1">
                  <c:v>592.70069130925503</c:v>
                </c:pt>
                <c:pt idx="2">
                  <c:v>591.55077867953503</c:v>
                </c:pt>
                <c:pt idx="3">
                  <c:v>570.13302668374149</c:v>
                </c:pt>
                <c:pt idx="4">
                  <c:v>475.17620366296575</c:v>
                </c:pt>
              </c:numCache>
            </c:numRef>
          </c:val>
          <c:smooth val="0"/>
        </c:ser>
        <c:ser>
          <c:idx val="7"/>
          <c:order val="22"/>
          <c:tx>
            <c:strRef>
              <c:f>Assessments!$Y$5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Assessments!$K$11:$O$11</c:f>
              <c:numCache>
                <c:formatCode>General</c:formatCode>
                <c:ptCount val="5"/>
                <c:pt idx="0">
                  <c:v>2011</c:v>
                </c:pt>
                <c:pt idx="1">
                  <c:v>2012</c:v>
                </c:pt>
                <c:pt idx="2">
                  <c:v>2013</c:v>
                </c:pt>
                <c:pt idx="3">
                  <c:v>2014</c:v>
                </c:pt>
                <c:pt idx="4">
                  <c:v>2015</c:v>
                </c:pt>
              </c:numCache>
            </c:numRef>
          </c:cat>
          <c:val>
            <c:numRef>
              <c:f>Assessments!$W$88:$AA$88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852608"/>
        <c:axId val="140862976"/>
      </c:lineChart>
      <c:catAx>
        <c:axId val="140852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862976"/>
        <c:crosses val="autoZero"/>
        <c:auto val="1"/>
        <c:lblAlgn val="ctr"/>
        <c:lblOffset val="100"/>
        <c:tickLblSkip val="1"/>
        <c:tickMarkSkip val="1"/>
        <c:noMultiLvlLbl val="0"/>
      </c:catAx>
      <c:valAx>
        <c:axId val="14086297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852608"/>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en-GB" sz="1000">
                <a:latin typeface="Arial" panose="020B0604020202020204" pitchFamily="34" charset="0"/>
                <a:cs typeface="Arial" panose="020B0604020202020204" pitchFamily="34" charset="0"/>
              </a:rPr>
              <a:t>Percentage of Assessments Completed within 45</a:t>
            </a:r>
            <a:r>
              <a:rPr lang="en-GB" sz="1000" baseline="0">
                <a:latin typeface="Arial" panose="020B0604020202020204" pitchFamily="34" charset="0"/>
                <a:cs typeface="Arial" panose="020B0604020202020204" pitchFamily="34" charset="0"/>
              </a:rPr>
              <a:t> Days</a:t>
            </a:r>
            <a:endParaRPr lang="en-GB" sz="1000">
              <a:latin typeface="Arial" panose="020B0604020202020204" pitchFamily="34" charset="0"/>
              <a:cs typeface="Arial" panose="020B0604020202020204" pitchFamily="34" charset="0"/>
            </a:endParaRPr>
          </a:p>
        </c:rich>
      </c:tx>
      <c:layout>
        <c:manualLayout>
          <c:xMode val="edge"/>
          <c:yMode val="edge"/>
          <c:x val="0.13256676971777659"/>
          <c:y val="2.9197080291970802E-2"/>
        </c:manualLayout>
      </c:layout>
      <c:overlay val="1"/>
    </c:title>
    <c:autoTitleDeleted val="0"/>
    <c:plotArea>
      <c:layout>
        <c:manualLayout>
          <c:layoutTarget val="inner"/>
          <c:xMode val="edge"/>
          <c:yMode val="edge"/>
          <c:x val="0.28014279126172137"/>
          <c:y val="9.0527424947793936E-2"/>
          <c:w val="0.6547250357262826"/>
          <c:h val="0.84139490775331915"/>
        </c:manualLayout>
      </c:layout>
      <c:barChart>
        <c:barDir val="bar"/>
        <c:grouping val="clustered"/>
        <c:varyColors val="0"/>
        <c:ser>
          <c:idx val="9"/>
          <c:order val="0"/>
          <c:tx>
            <c:strRef>
              <c:f>Assessments!$H$142:$H$143</c:f>
              <c:strCache>
                <c:ptCount val="1"/>
                <c:pt idx="0">
                  <c:v>2015</c:v>
                </c:pt>
              </c:strCache>
            </c:strRef>
          </c:tx>
          <c:spPr>
            <a:solidFill>
              <a:srgbClr val="FB994F"/>
            </a:solidFill>
            <a:ln w="12700">
              <a:noFill/>
              <a:prstDash val="solid"/>
            </a:ln>
          </c:spPr>
          <c:invertIfNegative val="0"/>
          <c:cat>
            <c:strRef>
              <c:f>Assessments!$B$144:$B$165</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Assessments!$H$144:$H$165</c:f>
              <c:numCache>
                <c:formatCode>0.0%</c:formatCode>
                <c:ptCount val="22"/>
                <c:pt idx="0">
                  <c:v>0.98275862068965514</c:v>
                </c:pt>
                <c:pt idx="1">
                  <c:v>0.53104693140794224</c:v>
                </c:pt>
                <c:pt idx="2">
                  <c:v>0.82847896440129454</c:v>
                </c:pt>
                <c:pt idx="3">
                  <c:v>0.5167660208643815</c:v>
                </c:pt>
                <c:pt idx="4">
                  <c:v>0.79404539073467473</c:v>
                </c:pt>
                <c:pt idx="5">
                  <c:v>0.77783203125</c:v>
                </c:pt>
                <c:pt idx="6">
                  <c:v>0.88577395266421977</c:v>
                </c:pt>
                <c:pt idx="7">
                  <c:v>0.75371722087050552</c:v>
                </c:pt>
                <c:pt idx="8">
                  <c:v>0.95950000000000002</c:v>
                </c:pt>
                <c:pt idx="9">
                  <c:v>0.74807539155826919</c:v>
                </c:pt>
                <c:pt idx="10">
                  <c:v>0.91397109428768064</c:v>
                </c:pt>
                <c:pt idx="11">
                  <c:v>0.83792815371762741</c:v>
                </c:pt>
                <c:pt idx="12">
                  <c:v>0.93773283661522089</c:v>
                </c:pt>
                <c:pt idx="13">
                  <c:v>0.92904509283819625</c:v>
                </c:pt>
                <c:pt idx="14">
                  <c:v>0.91559981033665239</c:v>
                </c:pt>
                <c:pt idx="15">
                  <c:v>0.74046480596019126</c:v>
                </c:pt>
                <c:pt idx="16">
                  <c:v>0.7125140924464487</c:v>
                </c:pt>
                <c:pt idx="17">
                  <c:v>0.95949855351976854</c:v>
                </c:pt>
                <c:pt idx="18">
                  <c:v>0.75866495507060339</c:v>
                </c:pt>
                <c:pt idx="19">
                  <c:v>0.97857948139797069</c:v>
                </c:pt>
                <c:pt idx="20">
                  <c:v>0.81325870646766174</c:v>
                </c:pt>
                <c:pt idx="21">
                  <c:v>0.81499972767378948</c:v>
                </c:pt>
              </c:numCache>
            </c:numRef>
          </c:val>
        </c:ser>
        <c:ser>
          <c:idx val="0"/>
          <c:order val="1"/>
          <c:tx>
            <c:strRef>
              <c:f>Assessments!$Y$5</c:f>
              <c:strCache>
                <c:ptCount val="1"/>
                <c:pt idx="0">
                  <c:v>Selected LA- (none)</c:v>
                </c:pt>
              </c:strCache>
            </c:strRef>
          </c:tx>
          <c:invertIfNegative val="0"/>
          <c:dPt>
            <c:idx val="3"/>
            <c:invertIfNegative val="0"/>
            <c:bubble3D val="0"/>
            <c:spPr>
              <a:solidFill>
                <a:srgbClr val="66FF99"/>
              </a:solidFill>
              <a:ln>
                <a:solidFill>
                  <a:srgbClr val="000000"/>
                </a:solidFill>
              </a:ln>
            </c:spPr>
          </c:dPt>
          <c:val>
            <c:numRef>
              <c:f>Assessments!$AD$144:$AD$165</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4974208"/>
        <c:axId val="144975744"/>
      </c:barChart>
      <c:catAx>
        <c:axId val="144974208"/>
        <c:scaling>
          <c:orientation val="maxMin"/>
        </c:scaling>
        <c:delete val="0"/>
        <c:axPos val="l"/>
        <c:majorGridlines>
          <c:spPr>
            <a:ln>
              <a:prstDash val="sysDash"/>
            </a:ln>
          </c:spPr>
        </c:majorGridlines>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44975744"/>
        <c:crosses val="autoZero"/>
        <c:auto val="1"/>
        <c:lblAlgn val="ctr"/>
        <c:lblOffset val="100"/>
        <c:noMultiLvlLbl val="0"/>
      </c:catAx>
      <c:valAx>
        <c:axId val="144975744"/>
        <c:scaling>
          <c:orientation val="minMax"/>
          <c:max val="1"/>
          <c:min val="0"/>
        </c:scaling>
        <c:delete val="0"/>
        <c:axPos val="b"/>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44974208"/>
        <c:crosses val="max"/>
        <c:crossBetween val="between"/>
      </c:valAx>
      <c:spPr>
        <a:solidFill>
          <a:srgbClr val="FFFFFF"/>
        </a:solidFill>
        <a:ln w="3175">
          <a:solidFill>
            <a:srgbClr val="000000"/>
          </a:solidFill>
          <a:prstDash val="solid"/>
        </a:ln>
      </c:spPr>
    </c:plotArea>
    <c:plotVisOnly val="0"/>
    <c:dispBlanksAs val="zero"/>
    <c:showDLblsOverMax val="0"/>
  </c:chart>
  <c:printSettings>
    <c:headerFooter alignWithMargins="0"/>
    <c:pageMargins b="1" l="0.750000000000004" r="0.750000000000004"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Assessments vs. IDACI</a:t>
            </a:r>
          </a:p>
        </c:rich>
      </c:tx>
      <c:layout>
        <c:manualLayout>
          <c:xMode val="edge"/>
          <c:yMode val="edge"/>
          <c:x val="0.31315676449534718"/>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Assessments!$W$82</c:f>
              <c:strCache>
                <c:ptCount val="1"/>
                <c:pt idx="0">
                  <c:v>National Trend 2015</c:v>
                </c:pt>
              </c:strCache>
            </c:strRef>
          </c:tx>
          <c:spPr>
            <a:ln w="19050">
              <a:solidFill>
                <a:sysClr val="windowText" lastClr="000000">
                  <a:lumMod val="75000"/>
                  <a:lumOff val="25000"/>
                </a:sysClr>
              </a:solidFill>
            </a:ln>
          </c:spPr>
          <c:marker>
            <c:symbol val="none"/>
          </c:marker>
          <c:xVal>
            <c:numRef>
              <c:f>Assessments!$Z$82:$Z$83</c:f>
              <c:numCache>
                <c:formatCode>#,##0</c:formatCode>
                <c:ptCount val="2"/>
                <c:pt idx="0" formatCode="General">
                  <c:v>0</c:v>
                </c:pt>
                <c:pt idx="1">
                  <c:v>40</c:v>
                </c:pt>
              </c:numCache>
            </c:numRef>
          </c:xVal>
          <c:yVal>
            <c:numRef>
              <c:f>Assessments!$AA$82:$AA$83</c:f>
              <c:numCache>
                <c:formatCode>General</c:formatCode>
                <c:ptCount val="2"/>
                <c:pt idx="0">
                  <c:v>281.32</c:v>
                </c:pt>
                <c:pt idx="1">
                  <c:v>662.24800000000005</c:v>
                </c:pt>
              </c:numCache>
            </c:numRef>
          </c:yVal>
          <c:smooth val="1"/>
        </c:ser>
        <c:dLbls>
          <c:showLegendKey val="0"/>
          <c:showVal val="0"/>
          <c:showCatName val="0"/>
          <c:showSerName val="0"/>
          <c:showPercent val="0"/>
          <c:showBubbleSize val="0"/>
        </c:dLbls>
        <c:axId val="145074816"/>
        <c:axId val="145085568"/>
      </c:scatterChart>
      <c:scatterChart>
        <c:scatterStyle val="lineMarker"/>
        <c:varyColors val="0"/>
        <c:ser>
          <c:idx val="0"/>
          <c:order val="0"/>
          <c:tx>
            <c:strRef>
              <c:f>Assessments!$R$11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tx>
                <c:rich>
                  <a:bodyPr/>
                  <a:lstStyle/>
                  <a:p>
                    <a:r>
                      <a:rPr lang="en-US"/>
                      <a:t>Bracknell Forest</a:t>
                    </a:r>
                  </a:p>
                </c:rich>
              </c:tx>
              <c:showLegendKey val="0"/>
              <c:showVal val="0"/>
              <c:showCatName val="1"/>
              <c:showSerName val="0"/>
              <c:showPercent val="0"/>
              <c:showBubbleSize val="0"/>
            </c:dLbl>
            <c:dLbl>
              <c:idx val="1"/>
              <c:layout/>
              <c:tx>
                <c:rich>
                  <a:bodyPr/>
                  <a:lstStyle/>
                  <a:p>
                    <a:r>
                      <a:rPr lang="en-US"/>
                      <a:t>Brighton &amp; Hove</a:t>
                    </a:r>
                  </a:p>
                </c:rich>
              </c:tx>
              <c:showLegendKey val="0"/>
              <c:showVal val="0"/>
              <c:showCatName val="1"/>
              <c:showSerName val="0"/>
              <c:showPercent val="0"/>
              <c:showBubbleSize val="0"/>
            </c:dLbl>
            <c:dLbl>
              <c:idx val="2"/>
              <c:layout/>
              <c:tx>
                <c:rich>
                  <a:bodyPr/>
                  <a:lstStyle/>
                  <a:p>
                    <a:r>
                      <a:rPr lang="en-US"/>
                      <a:t>Buckinghamshire</a:t>
                    </a:r>
                  </a:p>
                </c:rich>
              </c:tx>
              <c:dLblPos val="l"/>
              <c:showLegendKey val="0"/>
              <c:showVal val="0"/>
              <c:showCatName val="1"/>
              <c:showSerName val="0"/>
              <c:showPercent val="0"/>
              <c:showBubbleSize val="0"/>
            </c:dLbl>
            <c:dLbl>
              <c:idx val="3"/>
              <c:layout/>
              <c:tx>
                <c:rich>
                  <a:bodyPr/>
                  <a:lstStyle/>
                  <a:p>
                    <a:r>
                      <a:rPr lang="en-US"/>
                      <a:t>East Sussex</a:t>
                    </a:r>
                  </a:p>
                </c:rich>
              </c:tx>
              <c:showLegendKey val="0"/>
              <c:showVal val="0"/>
              <c:showCatName val="1"/>
              <c:showSerName val="0"/>
              <c:showPercent val="0"/>
              <c:showBubbleSize val="0"/>
            </c:dLbl>
            <c:dLbl>
              <c:idx val="4"/>
              <c:layout/>
              <c:tx>
                <c:rich>
                  <a:bodyPr/>
                  <a:lstStyle/>
                  <a:p>
                    <a:r>
                      <a:rPr lang="en-US"/>
                      <a:t>Hampshire</a:t>
                    </a:r>
                  </a:p>
                </c:rich>
              </c:tx>
              <c:dLblPos val="l"/>
              <c:showLegendKey val="0"/>
              <c:showVal val="0"/>
              <c:showCatName val="1"/>
              <c:showSerName val="0"/>
              <c:showPercent val="0"/>
              <c:showBubbleSize val="0"/>
            </c:dLbl>
            <c:dLbl>
              <c:idx val="5"/>
              <c:layout/>
              <c:tx>
                <c:rich>
                  <a:bodyPr/>
                  <a:lstStyle/>
                  <a:p>
                    <a:r>
                      <a:rPr lang="en-US"/>
                      <a:t>Isle of Wight</a:t>
                    </a:r>
                  </a:p>
                </c:rich>
              </c:tx>
              <c:showLegendKey val="0"/>
              <c:showVal val="0"/>
              <c:showCatName val="1"/>
              <c:showSerName val="0"/>
              <c:showPercent val="0"/>
              <c:showBubbleSize val="0"/>
            </c:dLbl>
            <c:dLbl>
              <c:idx val="6"/>
              <c:layout>
                <c:manualLayout>
                  <c:x val="-8.6419739084971463E-3"/>
                  <c:y val="-7.7864286839770622E-3"/>
                </c:manualLayout>
              </c:layout>
              <c:tx>
                <c:rich>
                  <a:bodyPr/>
                  <a:lstStyle/>
                  <a:p>
                    <a:r>
                      <a:rPr lang="en-US"/>
                      <a:t>Kent</a:t>
                    </a:r>
                  </a:p>
                </c:rich>
              </c:tx>
              <c:dLblPos val="r"/>
              <c:showLegendKey val="0"/>
              <c:showVal val="0"/>
              <c:showCatName val="1"/>
              <c:showSerName val="0"/>
              <c:showPercent val="0"/>
              <c:showBubbleSize val="0"/>
            </c:dLbl>
            <c:dLbl>
              <c:idx val="7"/>
              <c:layout/>
              <c:tx>
                <c:rich>
                  <a:bodyPr/>
                  <a:lstStyle/>
                  <a:p>
                    <a:r>
                      <a:rPr lang="en-US"/>
                      <a:t>Medway</a:t>
                    </a:r>
                  </a:p>
                </c:rich>
              </c:tx>
              <c:dLblPos val="l"/>
              <c:showLegendKey val="0"/>
              <c:showVal val="0"/>
              <c:showCatName val="1"/>
              <c:showSerName val="0"/>
              <c:showPercent val="0"/>
              <c:showBubbleSize val="0"/>
            </c:dLbl>
            <c:dLbl>
              <c:idx val="8"/>
              <c:layout/>
              <c:tx>
                <c:rich>
                  <a:bodyPr/>
                  <a:lstStyle/>
                  <a:p>
                    <a:r>
                      <a:rPr lang="en-US"/>
                      <a:t>Milton Keynes</a:t>
                    </a:r>
                  </a:p>
                </c:rich>
              </c:tx>
              <c:showLegendKey val="0"/>
              <c:showVal val="0"/>
              <c:showCatName val="1"/>
              <c:showSerName val="0"/>
              <c:showPercent val="0"/>
              <c:showBubbleSize val="0"/>
            </c:dLbl>
            <c:dLbl>
              <c:idx val="9"/>
              <c:layout>
                <c:manualLayout>
                  <c:x val="-1.1522631877996197E-2"/>
                  <c:y val="-5.1909524559847087E-3"/>
                </c:manualLayout>
              </c:layout>
              <c:tx>
                <c:rich>
                  <a:bodyPr/>
                  <a:lstStyle/>
                  <a:p>
                    <a:r>
                      <a:rPr lang="en-US"/>
                      <a:t>Oxfordshire</a:t>
                    </a:r>
                  </a:p>
                </c:rich>
              </c:tx>
              <c:showLegendKey val="0"/>
              <c:showVal val="0"/>
              <c:showCatName val="1"/>
              <c:showSerName val="0"/>
              <c:showPercent val="0"/>
              <c:showBubbleSize val="0"/>
            </c:dLbl>
            <c:dLbl>
              <c:idx val="10"/>
              <c:layout/>
              <c:tx>
                <c:rich>
                  <a:bodyPr/>
                  <a:lstStyle/>
                  <a:p>
                    <a:r>
                      <a:rPr lang="en-US"/>
                      <a:t>Portsmouth</a:t>
                    </a:r>
                  </a:p>
                </c:rich>
              </c:tx>
              <c:dLblPos val="l"/>
              <c:showLegendKey val="0"/>
              <c:showVal val="0"/>
              <c:showCatName val="1"/>
              <c:showSerName val="0"/>
              <c:showPercent val="0"/>
              <c:showBubbleSize val="0"/>
            </c:dLbl>
            <c:dLbl>
              <c:idx val="11"/>
              <c:layout/>
              <c:tx>
                <c:rich>
                  <a:bodyPr/>
                  <a:lstStyle/>
                  <a:p>
                    <a:r>
                      <a:rPr lang="en-US"/>
                      <a:t>Reading</a:t>
                    </a:r>
                  </a:p>
                </c:rich>
              </c:tx>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tx>
                <c:rich>
                  <a:bodyPr/>
                  <a:lstStyle/>
                  <a:p>
                    <a:r>
                      <a:rPr lang="en-US"/>
                      <a:t>Southampton</a:t>
                    </a:r>
                  </a:p>
                </c:rich>
              </c:tx>
              <c:dLblPos val="l"/>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manualLayout>
                  <c:x val="-1.7284174640456458E-2"/>
                  <c:y val="1.2977381139961676E-2"/>
                </c:manualLayout>
              </c:layout>
              <c:tx>
                <c:rich>
                  <a:bodyPr/>
                  <a:lstStyle/>
                  <a:p>
                    <a:r>
                      <a:rPr lang="en-US"/>
                      <a:t>West Berkshire</a:t>
                    </a:r>
                  </a:p>
                </c:rich>
              </c:tx>
              <c:showLegendKey val="0"/>
              <c:showVal val="0"/>
              <c:showCatName val="1"/>
              <c:showSerName val="0"/>
              <c:showPercent val="0"/>
              <c:showBubbleSize val="0"/>
            </c:dLbl>
            <c:dLbl>
              <c:idx val="16"/>
              <c:layout/>
              <c:tx>
                <c:rich>
                  <a:bodyPr/>
                  <a:lstStyle/>
                  <a:p>
                    <a:r>
                      <a:rPr lang="en-US"/>
                      <a:t>West Sussex</a:t>
                    </a:r>
                  </a:p>
                </c:rich>
              </c:tx>
              <c:showLegendKey val="0"/>
              <c:showVal val="0"/>
              <c:showCatName val="1"/>
              <c:showSerName val="0"/>
              <c:showPercent val="0"/>
              <c:showBubbleSize val="0"/>
            </c:dLbl>
            <c:dLbl>
              <c:idx val="17"/>
              <c:layout/>
              <c:tx>
                <c:rich>
                  <a:bodyPr/>
                  <a:lstStyle/>
                  <a:p>
                    <a:r>
                      <a:rPr lang="en-US"/>
                      <a:t>Windsor &amp; </a:t>
                    </a:r>
                  </a:p>
                  <a:p>
                    <a:r>
                      <a:rPr lang="en-US"/>
                      <a:t>Maidenhead</a:t>
                    </a:r>
                  </a:p>
                </c:rich>
              </c:tx>
              <c:dLblPos val="l"/>
              <c:showLegendKey val="0"/>
              <c:showVal val="0"/>
              <c:showCatName val="1"/>
              <c:showSerName val="0"/>
              <c:showPercent val="0"/>
              <c:showBubbleSize val="0"/>
            </c:dLbl>
            <c:dLbl>
              <c:idx val="18"/>
              <c:layout/>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(Assessments!$R$12:$R$24,Assessments!$R$26:$R$31)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(Assessments!$O$12:$O$24,Assessments!$O$26:$O$31)</c:f>
              <c:numCache>
                <c:formatCode>#,##0.0</c:formatCode>
                <c:ptCount val="19"/>
                <c:pt idx="0">
                  <c:v>354.67625899280574</c:v>
                </c:pt>
                <c:pt idx="1">
                  <c:v>543.13725490196077</c:v>
                </c:pt>
                <c:pt idx="2">
                  <c:v>519.76450798990754</c:v>
                </c:pt>
                <c:pt idx="3">
                  <c:v>254.64895635673622</c:v>
                </c:pt>
                <c:pt idx="4">
                  <c:v>607.31793960923619</c:v>
                </c:pt>
                <c:pt idx="5">
                  <c:v>803.13725490196077</c:v>
                </c:pt>
                <c:pt idx="6">
                  <c:v>481.32805360950351</c:v>
                </c:pt>
                <c:pt idx="7">
                  <c:v>591.84</c:v>
                </c:pt>
                <c:pt idx="8">
                  <c:v>306.74846625766872</c:v>
                </c:pt>
                <c:pt idx="9">
                  <c:v>266.78470254957506</c:v>
                </c:pt>
                <c:pt idx="10">
                  <c:v>334.79262672811058</c:v>
                </c:pt>
                <c:pt idx="11">
                  <c:v>333.42618384401112</c:v>
                </c:pt>
                <c:pt idx="12">
                  <c:v>470.92731829573938</c:v>
                </c:pt>
                <c:pt idx="13">
                  <c:v>433.95061728395063</c:v>
                </c:pt>
                <c:pt idx="14">
                  <c:v>353.22073841319718</c:v>
                </c:pt>
                <c:pt idx="15">
                  <c:v>249.15730337078651</c:v>
                </c:pt>
                <c:pt idx="16">
                  <c:v>307.16824644549763</c:v>
                </c:pt>
                <c:pt idx="17">
                  <c:v>233.23353293413174</c:v>
                </c:pt>
                <c:pt idx="18">
                  <c:v>240.37940379403793</c:v>
                </c:pt>
              </c:numCache>
            </c:numRef>
          </c:yVal>
          <c:smooth val="0"/>
        </c:ser>
        <c:ser>
          <c:idx val="3"/>
          <c:order val="1"/>
          <c:tx>
            <c:strRef>
              <c:f>Assessments!$B$25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Assessments!$R$25</c:f>
              <c:numCache>
                <c:formatCode>0.0</c:formatCode>
                <c:ptCount val="1"/>
                <c:pt idx="0">
                  <c:v>14.8</c:v>
                </c:pt>
              </c:numCache>
            </c:numRef>
          </c:xVal>
          <c:yVal>
            <c:numRef>
              <c:f>Assessments!$O$25</c:f>
              <c:numCache>
                <c:formatCode>#,##0.0</c:formatCode>
                <c:ptCount val="1"/>
                <c:pt idx="0">
                  <c:v>415.42699724517905</c:v>
                </c:pt>
              </c:numCache>
            </c:numRef>
          </c:yVal>
          <c:smooth val="0"/>
        </c:ser>
        <c:ser>
          <c:idx val="1"/>
          <c:order val="2"/>
          <c:tx>
            <c:strRef>
              <c:f>Assessments!$Y$5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Assessments!$X$53</c:f>
              <c:numCache>
                <c:formatCode>0.00</c:formatCode>
                <c:ptCount val="1"/>
                <c:pt idx="0">
                  <c:v>#N/A</c:v>
                </c:pt>
              </c:numCache>
            </c:numRef>
          </c:xVal>
          <c:yVal>
            <c:numRef>
              <c:f>Assessments!$Y$53</c:f>
              <c:numCache>
                <c:formatCode>0.0</c:formatCode>
                <c:ptCount val="1"/>
                <c:pt idx="0">
                  <c:v>#N/A</c:v>
                </c:pt>
              </c:numCache>
            </c:numRef>
          </c:yVal>
          <c:smooth val="0"/>
        </c:ser>
        <c:ser>
          <c:idx val="2"/>
          <c:order val="3"/>
          <c:tx>
            <c:strRef>
              <c:f>Assessments!$W$84</c:f>
              <c:strCache>
                <c:ptCount val="1"/>
                <c:pt idx="0">
                  <c:v>South East LA Trend 2015</c:v>
                </c:pt>
              </c:strCache>
            </c:strRef>
          </c:tx>
          <c:spPr>
            <a:ln w="25400">
              <a:solidFill>
                <a:srgbClr val="BA1400"/>
              </a:solidFill>
              <a:prstDash val="solid"/>
            </a:ln>
          </c:spPr>
          <c:marker>
            <c:symbol val="none"/>
          </c:marker>
          <c:xVal>
            <c:numRef>
              <c:f>Assessments!$Z$84:$Z$85</c:f>
              <c:numCache>
                <c:formatCode>#,##0</c:formatCode>
                <c:ptCount val="2"/>
                <c:pt idx="0" formatCode="General">
                  <c:v>0</c:v>
                </c:pt>
                <c:pt idx="1">
                  <c:v>40</c:v>
                </c:pt>
              </c:numCache>
            </c:numRef>
          </c:xVal>
          <c:yVal>
            <c:numRef>
              <c:f>Assessments!$AA$84:$AA$85</c:f>
              <c:numCache>
                <c:formatCode>General</c:formatCode>
                <c:ptCount val="2"/>
                <c:pt idx="0">
                  <c:v>239</c:v>
                </c:pt>
                <c:pt idx="1">
                  <c:v>663.52</c:v>
                </c:pt>
              </c:numCache>
            </c:numRef>
          </c:yVal>
          <c:smooth val="0"/>
        </c:ser>
        <c:ser>
          <c:idx val="4"/>
          <c:order val="4"/>
          <c:tx>
            <c:strRef>
              <c:f>Assessments!$B$32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Assessments!$R$32</c:f>
              <c:numCache>
                <c:formatCode>0.0</c:formatCode>
                <c:ptCount val="1"/>
                <c:pt idx="0">
                  <c:v>14.452234633847041</c:v>
                </c:pt>
              </c:numCache>
            </c:numRef>
          </c:xVal>
          <c:yVal>
            <c:numRef>
              <c:f>Assessments!$O$32</c:f>
              <c:numCache>
                <c:formatCode>#,##0.0</c:formatCode>
                <c:ptCount val="1"/>
                <c:pt idx="0">
                  <c:v>422.22455624409201</c:v>
                </c:pt>
              </c:numCache>
            </c:numRef>
          </c:yVal>
          <c:smooth val="0"/>
        </c:ser>
        <c:dLbls>
          <c:showLegendKey val="0"/>
          <c:showVal val="0"/>
          <c:showCatName val="0"/>
          <c:showSerName val="0"/>
          <c:showPercent val="0"/>
          <c:showBubbleSize val="0"/>
        </c:dLbls>
        <c:axId val="145074816"/>
        <c:axId val="145085568"/>
      </c:scatterChart>
      <c:valAx>
        <c:axId val="145074816"/>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085568"/>
        <c:crosses val="autoZero"/>
        <c:crossBetween val="midCat"/>
      </c:valAx>
      <c:valAx>
        <c:axId val="145085568"/>
        <c:scaling>
          <c:orientation val="minMax"/>
          <c:max val="1000"/>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Assessments 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074816"/>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Children in Need</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'Children in Need'!$T$11</c:f>
              <c:strCache>
                <c:ptCount val="1"/>
                <c:pt idx="0">
                  <c:v>Distance</c:v>
                </c:pt>
              </c:strCache>
            </c:strRef>
          </c:tx>
          <c:spPr>
            <a:solidFill>
              <a:srgbClr val="FB994F"/>
            </a:solidFill>
            <a:ln w="25400">
              <a:noFill/>
            </a:ln>
          </c:spPr>
          <c:invertIfNegative val="0"/>
          <c:cat>
            <c:strRef>
              <c:f>'Children in Need'!$B$12:$B$32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'Children in Need'!$T$12:$T$32</c:f>
              <c:numCache>
                <c:formatCode>#,##0</c:formatCode>
                <c:ptCount val="21"/>
                <c:pt idx="0">
                  <c:v>-6.2084517985611001</c:v>
                </c:pt>
                <c:pt idx="1">
                  <c:v>144.82315764705885</c:v>
                </c:pt>
                <c:pt idx="2">
                  <c:v>-37.221865971404554</c:v>
                </c:pt>
                <c:pt idx="3">
                  <c:v>-14.50119119544587</c:v>
                </c:pt>
                <c:pt idx="4">
                  <c:v>-4.6916946358792302</c:v>
                </c:pt>
                <c:pt idx="5">
                  <c:v>69.008814117647034</c:v>
                </c:pt>
                <c:pt idx="6">
                  <c:v>-56.322143429789833</c:v>
                </c:pt>
                <c:pt idx="7">
                  <c:v>33.523599999999988</c:v>
                </c:pt>
                <c:pt idx="8">
                  <c:v>-110.02985472392641</c:v>
                </c:pt>
                <c:pt idx="9">
                  <c:v>-5.0102279886685324</c:v>
                </c:pt>
                <c:pt idx="10">
                  <c:v>-58.7169839631336</c:v>
                </c:pt>
                <c:pt idx="11">
                  <c:v>34.433075654596109</c:v>
                </c:pt>
                <c:pt idx="12">
                  <c:v>12.220121303258111</c:v>
                </c:pt>
                <c:pt idx="13">
                  <c:v>82.340122460973362</c:v>
                </c:pt>
                <c:pt idx="14">
                  <c:v>-123.14950617283949</c:v>
                </c:pt>
                <c:pt idx="15">
                  <c:v>-38.407337564807563</c:v>
                </c:pt>
                <c:pt idx="16">
                  <c:v>-1.656053033707849</c:v>
                </c:pt>
                <c:pt idx="17">
                  <c:v>-9.8965084360189621</c:v>
                </c:pt>
                <c:pt idx="18">
                  <c:v>-0.25567281437122347</c:v>
                </c:pt>
                <c:pt idx="19">
                  <c:v>-96.027742655826557</c:v>
                </c:pt>
                <c:pt idx="20">
                  <c:v>-23.047295703648501</c:v>
                </c:pt>
              </c:numCache>
            </c:numRef>
          </c:val>
        </c:ser>
        <c:ser>
          <c:idx val="0"/>
          <c:order val="1"/>
          <c:tx>
            <c:strRef>
              <c:f>'Children in Need'!$Y$5</c:f>
              <c:strCache>
                <c:ptCount val="1"/>
                <c:pt idx="0">
                  <c:v>Selected LA- (none)</c:v>
                </c:pt>
              </c:strCache>
            </c:strRef>
          </c:tx>
          <c:spPr>
            <a:solidFill>
              <a:srgbClr val="66FF99"/>
            </a:solidFill>
            <a:ln w="12700">
              <a:solidFill>
                <a:srgbClr val="000000"/>
              </a:solidFill>
              <a:prstDash val="solid"/>
            </a:ln>
          </c:spPr>
          <c:invertIfNegative val="0"/>
          <c:cat>
            <c:strRef>
              <c:f>'Children in Need'!$B$12:$B$32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'Children in Need'!$X$98:$X$117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5227136"/>
        <c:axId val="144639104"/>
      </c:barChart>
      <c:catAx>
        <c:axId val="14522713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639104"/>
        <c:crossesAt val="0"/>
        <c:auto val="1"/>
        <c:lblAlgn val="ctr"/>
        <c:lblOffset val="100"/>
        <c:noMultiLvlLbl val="0"/>
      </c:catAx>
      <c:valAx>
        <c:axId val="144639104"/>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227136"/>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Children</a:t>
            </a:r>
            <a:r>
              <a:rPr lang="en-GB" baseline="0"/>
              <a:t> in Need</a:t>
            </a:r>
            <a:r>
              <a:rPr lang="en-GB"/>
              <a:t> 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'Children in Need'!$I$9</c:f>
              <c:strCache>
                <c:ptCount val="1"/>
                <c:pt idx="0">
                  <c:v>% Change 2012-15</c:v>
                </c:pt>
              </c:strCache>
            </c:strRef>
          </c:tx>
          <c:spPr>
            <a:solidFill>
              <a:srgbClr val="FB994F"/>
            </a:solidFill>
            <a:ln w="25400">
              <a:noFill/>
            </a:ln>
          </c:spPr>
          <c:invertIfNegative val="0"/>
          <c:cat>
            <c:strRef>
              <c:f>'Children in Need'!$B$12:$B$33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'Children in Need'!$I$12:$I$33</c:f>
              <c:numCache>
                <c:formatCode>0.0%</c:formatCode>
                <c:ptCount val="22"/>
                <c:pt idx="0">
                  <c:v>0.12820512820512819</c:v>
                </c:pt>
                <c:pt idx="1">
                  <c:v>0.31160572337042924</c:v>
                </c:pt>
                <c:pt idx="2">
                  <c:v>0.10915059499384488</c:v>
                </c:pt>
                <c:pt idx="3">
                  <c:v>-0.31626198734952049</c:v>
                </c:pt>
                <c:pt idx="4">
                  <c:v>0.23859315589353614</c:v>
                </c:pt>
                <c:pt idx="5">
                  <c:v>0.69302325581395352</c:v>
                </c:pt>
                <c:pt idx="6">
                  <c:v>4.8772130211307822E-2</c:v>
                </c:pt>
                <c:pt idx="7">
                  <c:v>0.38486663037561242</c:v>
                </c:pt>
                <c:pt idx="8">
                  <c:v>0.14533622559652928</c:v>
                </c:pt>
                <c:pt idx="9">
                  <c:v>0.21119356833642547</c:v>
                </c:pt>
                <c:pt idx="10">
                  <c:v>1.8439716312056736E-2</c:v>
                </c:pt>
                <c:pt idx="11">
                  <c:v>0.13057583130575831</c:v>
                </c:pt>
                <c:pt idx="12">
                  <c:v>0.47959183673469385</c:v>
                </c:pt>
                <c:pt idx="13">
                  <c:v>0.2305916305916306</c:v>
                </c:pt>
                <c:pt idx="14">
                  <c:v>-0.34164222873900291</c:v>
                </c:pt>
                <c:pt idx="15">
                  <c:v>0.10330896498653329</c:v>
                </c:pt>
                <c:pt idx="16">
                  <c:v>0.1248527679623086</c:v>
                </c:pt>
                <c:pt idx="17">
                  <c:v>0.424813153961136</c:v>
                </c:pt>
                <c:pt idx="18">
                  <c:v>0</c:v>
                </c:pt>
                <c:pt idx="19">
                  <c:v>-9.3587521663778164E-2</c:v>
                </c:pt>
                <c:pt idx="20">
                  <c:v>0.11058455071806812</c:v>
                </c:pt>
                <c:pt idx="21">
                  <c:v>0</c:v>
                </c:pt>
              </c:numCache>
            </c:numRef>
          </c:val>
        </c:ser>
        <c:ser>
          <c:idx val="1"/>
          <c:order val="1"/>
          <c:tx>
            <c:strRef>
              <c:f>'Children in Need'!$Y$5</c:f>
              <c:strCache>
                <c:ptCount val="1"/>
                <c:pt idx="0">
                  <c:v>Selected LA- (none)</c:v>
                </c:pt>
              </c:strCache>
            </c:strRef>
          </c:tx>
          <c:spPr>
            <a:solidFill>
              <a:srgbClr val="66FF99"/>
            </a:solidFill>
            <a:ln w="12700">
              <a:solidFill>
                <a:srgbClr val="000000"/>
              </a:solidFill>
              <a:prstDash val="solid"/>
            </a:ln>
          </c:spPr>
          <c:invertIfNegative val="0"/>
          <c:cat>
            <c:strRef>
              <c:f>'Children in Need'!$B$12:$B$33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'Children in Need'!$W$98:$W$119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38889472"/>
        <c:axId val="144678912"/>
      </c:barChart>
      <c:catAx>
        <c:axId val="1388894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678912"/>
        <c:crosses val="autoZero"/>
        <c:auto val="1"/>
        <c:lblAlgn val="ctr"/>
        <c:lblOffset val="100"/>
        <c:noMultiLvlLbl val="0"/>
      </c:catAx>
      <c:valAx>
        <c:axId val="14467891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8889472"/>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in Need,</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'Children in Need'!$B$12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'Children in Need'!$K$11:$O$11</c:f>
              <c:numCache>
                <c:formatCode>General</c:formatCode>
                <c:ptCount val="5"/>
                <c:pt idx="0">
                  <c:v>2011</c:v>
                </c:pt>
                <c:pt idx="1">
                  <c:v>2012</c:v>
                </c:pt>
                <c:pt idx="2">
                  <c:v>2013</c:v>
                </c:pt>
                <c:pt idx="3">
                  <c:v>2014</c:v>
                </c:pt>
                <c:pt idx="4">
                  <c:v>2015</c:v>
                </c:pt>
              </c:numCache>
            </c:numRef>
          </c:cat>
          <c:val>
            <c:numRef>
              <c:f>'Children in Need'!$K$12:$O$12</c:f>
              <c:numCache>
                <c:formatCode>#,##0.0</c:formatCode>
                <c:ptCount val="5"/>
                <c:pt idx="0">
                  <c:v>235.38065465244577</c:v>
                </c:pt>
                <c:pt idx="1">
                  <c:v>249.24812030075188</c:v>
                </c:pt>
                <c:pt idx="2">
                  <c:v>284.96240601503757</c:v>
                </c:pt>
                <c:pt idx="3">
                  <c:v>285.60885608856086</c:v>
                </c:pt>
                <c:pt idx="4">
                  <c:v>269.06474820143887</c:v>
                </c:pt>
              </c:numCache>
            </c:numRef>
          </c:val>
          <c:smooth val="0"/>
        </c:ser>
        <c:ser>
          <c:idx val="1"/>
          <c:order val="1"/>
          <c:tx>
            <c:strRef>
              <c:f>'Children in Need'!$B$13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Need'!$K$13:$O$13</c:f>
              <c:numCache>
                <c:formatCode>#,##0.0</c:formatCode>
                <c:ptCount val="5"/>
                <c:pt idx="0">
                  <c:v>493.71671991480298</c:v>
                </c:pt>
                <c:pt idx="1">
                  <c:v>378.15631262525051</c:v>
                </c:pt>
                <c:pt idx="2">
                  <c:v>360.95617529880474</c:v>
                </c:pt>
                <c:pt idx="3">
                  <c:v>355.6435643564356</c:v>
                </c:pt>
                <c:pt idx="4">
                  <c:v>485.29411764705884</c:v>
                </c:pt>
              </c:numCache>
            </c:numRef>
          </c:val>
          <c:smooth val="0"/>
        </c:ser>
        <c:ser>
          <c:idx val="2"/>
          <c:order val="2"/>
          <c:tx>
            <c:strRef>
              <c:f>'Children in Need'!$B$14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Need'!$K$14:$O$14</c:f>
              <c:numCache>
                <c:formatCode>#,##0.0</c:formatCode>
                <c:ptCount val="5"/>
                <c:pt idx="0">
                  <c:v>201.87386136895984</c:v>
                </c:pt>
                <c:pt idx="1">
                  <c:v>210.99567099567102</c:v>
                </c:pt>
                <c:pt idx="2">
                  <c:v>169.64746345657784</c:v>
                </c:pt>
                <c:pt idx="3">
                  <c:v>205.52721088435374</c:v>
                </c:pt>
                <c:pt idx="4">
                  <c:v>227.33389402859547</c:v>
                </c:pt>
              </c:numCache>
            </c:numRef>
          </c:val>
          <c:smooth val="0"/>
        </c:ser>
        <c:ser>
          <c:idx val="5"/>
          <c:order val="3"/>
          <c:tx>
            <c:strRef>
              <c:f>'Children in Need'!$B$15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Need'!$K$15:$O$15</c:f>
              <c:numCache>
                <c:formatCode>#,##0.0</c:formatCode>
                <c:ptCount val="5"/>
                <c:pt idx="0">
                  <c:v>411.90063547082616</c:v>
                </c:pt>
                <c:pt idx="1">
                  <c:v>469.89453499520613</c:v>
                </c:pt>
                <c:pt idx="2">
                  <c:v>465.80459770114942</c:v>
                </c:pt>
                <c:pt idx="3">
                  <c:v>412.69083969465652</c:v>
                </c:pt>
                <c:pt idx="4">
                  <c:v>317.93168880455408</c:v>
                </c:pt>
              </c:numCache>
            </c:numRef>
          </c:val>
          <c:smooth val="0"/>
        </c:ser>
        <c:ser>
          <c:idx val="9"/>
          <c:order val="4"/>
          <c:tx>
            <c:strRef>
              <c:f>'Children in Need'!$B$16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Need'!$K$16:$O$16</c:f>
              <c:numCache>
                <c:formatCode>#,##0.0</c:formatCode>
                <c:ptCount val="5"/>
                <c:pt idx="0">
                  <c:v>257.66047051989545</c:v>
                </c:pt>
                <c:pt idx="1">
                  <c:v>225.26766595289078</c:v>
                </c:pt>
                <c:pt idx="2">
                  <c:v>231.47027411890352</c:v>
                </c:pt>
                <c:pt idx="3">
                  <c:v>284.49804895352963</c:v>
                </c:pt>
                <c:pt idx="4">
                  <c:v>277.72646536412077</c:v>
                </c:pt>
              </c:numCache>
            </c:numRef>
          </c:val>
          <c:smooth val="0"/>
        </c:ser>
        <c:ser>
          <c:idx val="10"/>
          <c:order val="5"/>
          <c:tx>
            <c:strRef>
              <c:f>'Children in Need'!$B$17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Need'!$K$17:$O$17</c:f>
              <c:numCache>
                <c:formatCode>#,##0.0</c:formatCode>
                <c:ptCount val="5"/>
                <c:pt idx="0">
                  <c:v>#N/A</c:v>
                </c:pt>
                <c:pt idx="1">
                  <c:v>247.12643678160919</c:v>
                </c:pt>
                <c:pt idx="2">
                  <c:v>473.84615384615387</c:v>
                </c:pt>
                <c:pt idx="3">
                  <c:v>447.67441860465112</c:v>
                </c:pt>
                <c:pt idx="4">
                  <c:v>428.23529411764707</c:v>
                </c:pt>
              </c:numCache>
            </c:numRef>
          </c:val>
          <c:smooth val="0"/>
        </c:ser>
        <c:ser>
          <c:idx val="11"/>
          <c:order val="6"/>
          <c:tx>
            <c:strRef>
              <c:f>'Children in Need'!$B$18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Need'!$K$18:$O$18</c:f>
              <c:numCache>
                <c:formatCode>#,##0.0</c:formatCode>
                <c:ptCount val="5"/>
                <c:pt idx="0">
                  <c:v>387.58748521939219</c:v>
                </c:pt>
                <c:pt idx="1">
                  <c:v>271.30461729160209</c:v>
                </c:pt>
                <c:pt idx="2">
                  <c:v>272.52238345168263</c:v>
                </c:pt>
                <c:pt idx="3">
                  <c:v>308.04668304668303</c:v>
                </c:pt>
                <c:pt idx="4">
                  <c:v>279.68321657021016</c:v>
                </c:pt>
              </c:numCache>
            </c:numRef>
          </c:val>
          <c:smooth val="0"/>
        </c:ser>
        <c:ser>
          <c:idx val="12"/>
          <c:order val="7"/>
          <c:tx>
            <c:strRef>
              <c:f>'Children in Need'!$B$19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Need'!$K$19:$O$19</c:f>
              <c:numCache>
                <c:formatCode>#,##0.0</c:formatCode>
                <c:ptCount val="5"/>
                <c:pt idx="0">
                  <c:v>281.62778818321129</c:v>
                </c:pt>
                <c:pt idx="1">
                  <c:v>301.14754098360658</c:v>
                </c:pt>
                <c:pt idx="2">
                  <c:v>297.53694581280786</c:v>
                </c:pt>
                <c:pt idx="3">
                  <c:v>420.29220779220776</c:v>
                </c:pt>
                <c:pt idx="4">
                  <c:v>407.03999999999996</c:v>
                </c:pt>
              </c:numCache>
            </c:numRef>
          </c:val>
          <c:smooth val="0"/>
        </c:ser>
        <c:ser>
          <c:idx val="13"/>
          <c:order val="8"/>
          <c:tx>
            <c:strRef>
              <c:f>'Children in Need'!$B$20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Need'!$K$20:$O$20</c:f>
              <c:numCache>
                <c:formatCode>#,##0.0</c:formatCode>
                <c:ptCount val="5"/>
                <c:pt idx="0">
                  <c:v>225.44338335607094</c:v>
                </c:pt>
                <c:pt idx="1">
                  <c:v>223.06451612903226</c:v>
                </c:pt>
                <c:pt idx="2">
                  <c:v>207.09779179810727</c:v>
                </c:pt>
                <c:pt idx="3">
                  <c:v>232.34375000000003</c:v>
                </c:pt>
                <c:pt idx="4">
                  <c:v>242.94478527607362</c:v>
                </c:pt>
              </c:numCache>
            </c:numRef>
          </c:val>
          <c:smooth val="0"/>
        </c:ser>
        <c:ser>
          <c:idx val="15"/>
          <c:order val="9"/>
          <c:tx>
            <c:strRef>
              <c:f>'Children in Need'!$B$21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Need'!$K$21:$O$21</c:f>
              <c:numCache>
                <c:formatCode>#,##0.0</c:formatCode>
                <c:ptCount val="5"/>
                <c:pt idx="0">
                  <c:v>211.62454873646209</c:v>
                </c:pt>
                <c:pt idx="1">
                  <c:v>234.3478260869565</c:v>
                </c:pt>
                <c:pt idx="2">
                  <c:v>249.35344827586206</c:v>
                </c:pt>
                <c:pt idx="3">
                  <c:v>249.75053456878121</c:v>
                </c:pt>
                <c:pt idx="4">
                  <c:v>277.40793201133147</c:v>
                </c:pt>
              </c:numCache>
            </c:numRef>
          </c:val>
          <c:smooth val="0"/>
        </c:ser>
        <c:ser>
          <c:idx val="16"/>
          <c:order val="10"/>
          <c:tx>
            <c:strRef>
              <c:f>'Children in Need'!$B$22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Need'!$K$22:$O$22</c:f>
              <c:numCache>
                <c:formatCode>#,##0.0</c:formatCode>
                <c:ptCount val="5"/>
                <c:pt idx="0">
                  <c:v>365.2399481193255</c:v>
                </c:pt>
                <c:pt idx="1">
                  <c:v>331.76470588235293</c:v>
                </c:pt>
                <c:pt idx="2">
                  <c:v>306.38297872340422</c:v>
                </c:pt>
                <c:pt idx="3">
                  <c:v>311.73708920187789</c:v>
                </c:pt>
                <c:pt idx="4">
                  <c:v>330.87557603686639</c:v>
                </c:pt>
              </c:numCache>
            </c:numRef>
          </c:val>
          <c:smooth val="0"/>
        </c:ser>
        <c:ser>
          <c:idx val="17"/>
          <c:order val="11"/>
          <c:tx>
            <c:strRef>
              <c:f>'Children in Need'!$B$23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Need'!$K$23:$O$23</c:f>
              <c:numCache>
                <c:formatCode>#,##0.0</c:formatCode>
                <c:ptCount val="5"/>
                <c:pt idx="0">
                  <c:v>425.33203757693553</c:v>
                </c:pt>
                <c:pt idx="1">
                  <c:v>369.16167664670661</c:v>
                </c:pt>
                <c:pt idx="2">
                  <c:v>359.11764705882354</c:v>
                </c:pt>
                <c:pt idx="3">
                  <c:v>431.98847262247841</c:v>
                </c:pt>
                <c:pt idx="4">
                  <c:v>388.30083565459609</c:v>
                </c:pt>
              </c:numCache>
            </c:numRef>
          </c:val>
          <c:smooth val="0"/>
        </c:ser>
        <c:ser>
          <c:idx val="19"/>
          <c:order val="12"/>
          <c:tx>
            <c:strRef>
              <c:f>'Children in Need'!$B$24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Need'!$K$24:$O$24</c:f>
              <c:numCache>
                <c:formatCode>#,##0.0</c:formatCode>
                <c:ptCount val="5"/>
                <c:pt idx="0">
                  <c:v>334.38386385124488</c:v>
                </c:pt>
                <c:pt idx="1">
                  <c:v>262.03208556149735</c:v>
                </c:pt>
                <c:pt idx="2">
                  <c:v>297.89473684210526</c:v>
                </c:pt>
                <c:pt idx="3">
                  <c:v>398.20051413881748</c:v>
                </c:pt>
                <c:pt idx="4">
                  <c:v>363.40852130325811</c:v>
                </c:pt>
              </c:numCache>
            </c:numRef>
          </c:val>
          <c:smooth val="0"/>
        </c:ser>
        <c:ser>
          <c:idx val="3"/>
          <c:order val="13"/>
          <c:tx>
            <c:strRef>
              <c:f>'Children in Need'!$B$25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Need'!$K$25:$O$25</c:f>
              <c:numCache>
                <c:formatCode>#,##0.0</c:formatCode>
                <c:ptCount val="5"/>
                <c:pt idx="0">
                  <c:v>304.71869328493648</c:v>
                </c:pt>
                <c:pt idx="1">
                  <c:v>318.47426470588232</c:v>
                </c:pt>
                <c:pt idx="2">
                  <c:v>346.41544117647061</c:v>
                </c:pt>
                <c:pt idx="3">
                  <c:v>371.04779411764702</c:v>
                </c:pt>
                <c:pt idx="4">
                  <c:v>391.55188246097339</c:v>
                </c:pt>
              </c:numCache>
            </c:numRef>
          </c:val>
          <c:smooth val="0"/>
        </c:ser>
        <c:ser>
          <c:idx val="20"/>
          <c:order val="14"/>
          <c:tx>
            <c:strRef>
              <c:f>'Children in Need'!$B$26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Need'!$K$26:$O$26</c:f>
              <c:numCache>
                <c:formatCode>#,##0.0</c:formatCode>
                <c:ptCount val="5"/>
                <c:pt idx="0">
                  <c:v>434.21052631578948</c:v>
                </c:pt>
                <c:pt idx="1">
                  <c:v>442.85714285714283</c:v>
                </c:pt>
                <c:pt idx="2">
                  <c:v>455.48387096774195</c:v>
                </c:pt>
                <c:pt idx="3">
                  <c:v>411.81434599156114</c:v>
                </c:pt>
                <c:pt idx="4">
                  <c:v>277.16049382716051</c:v>
                </c:pt>
              </c:numCache>
            </c:numRef>
          </c:val>
          <c:smooth val="0"/>
        </c:ser>
        <c:ser>
          <c:idx val="22"/>
          <c:order val="15"/>
          <c:tx>
            <c:strRef>
              <c:f>'Children in Need'!$B$27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Need'!$K$27:$O$27</c:f>
              <c:numCache>
                <c:formatCode>#,##0.0</c:formatCode>
                <c:ptCount val="5"/>
                <c:pt idx="0">
                  <c:v>196.22902190255598</c:v>
                </c:pt>
                <c:pt idx="1">
                  <c:v>210.44534412955466</c:v>
                </c:pt>
                <c:pt idx="2">
                  <c:v>204.9679487179487</c:v>
                </c:pt>
                <c:pt idx="3">
                  <c:v>181.8650793650794</c:v>
                </c:pt>
                <c:pt idx="4">
                  <c:v>225.25530243519245</c:v>
                </c:pt>
              </c:numCache>
            </c:numRef>
          </c:val>
          <c:smooth val="0"/>
        </c:ser>
        <c:ser>
          <c:idx val="23"/>
          <c:order val="16"/>
          <c:tx>
            <c:strRef>
              <c:f>'Children in Need'!$B$28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Need'!$K$28:$O$28</c:f>
              <c:numCache>
                <c:formatCode>#,##0.0</c:formatCode>
                <c:ptCount val="5"/>
                <c:pt idx="0">
                  <c:v>244.14806750136094</c:v>
                </c:pt>
                <c:pt idx="1">
                  <c:v>239.83050847457628</c:v>
                </c:pt>
                <c:pt idx="2">
                  <c:v>198.60724233983288</c:v>
                </c:pt>
                <c:pt idx="3">
                  <c:v>234.73389355742299</c:v>
                </c:pt>
                <c:pt idx="4">
                  <c:v>268.25842696629218</c:v>
                </c:pt>
              </c:numCache>
            </c:numRef>
          </c:val>
          <c:smooth val="0"/>
        </c:ser>
        <c:ser>
          <c:idx val="24"/>
          <c:order val="17"/>
          <c:tx>
            <c:strRef>
              <c:f>'Children in Need'!$B$29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Need'!$K$29:$O$29</c:f>
              <c:numCache>
                <c:formatCode>#,##0.0</c:formatCode>
                <c:ptCount val="5"/>
                <c:pt idx="0">
                  <c:v>331.2950293636859</c:v>
                </c:pt>
                <c:pt idx="1">
                  <c:v>203.46715328467155</c:v>
                </c:pt>
                <c:pt idx="2">
                  <c:v>233.81642512077295</c:v>
                </c:pt>
                <c:pt idx="3">
                  <c:v>298.14371257485027</c:v>
                </c:pt>
                <c:pt idx="4">
                  <c:v>282.34597156398104</c:v>
                </c:pt>
              </c:numCache>
            </c:numRef>
          </c:val>
          <c:smooth val="0"/>
        </c:ser>
        <c:ser>
          <c:idx val="25"/>
          <c:order val="18"/>
          <c:tx>
            <c:strRef>
              <c:f>'Children in Need'!$B$30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Need'!$K$30:$O$30</c:f>
              <c:numCache>
                <c:formatCode>#,##0.0</c:formatCode>
                <c:ptCount val="5"/>
                <c:pt idx="0">
                  <c:v>217.48087110064745</c:v>
                </c:pt>
                <c:pt idx="1">
                  <c:v>257.97546012269942</c:v>
                </c:pt>
                <c:pt idx="2">
                  <c:v>206.04229607250755</c:v>
                </c:pt>
                <c:pt idx="3">
                  <c:v>285.58558558558559</c:v>
                </c:pt>
                <c:pt idx="4">
                  <c:v>251.79640718562877</c:v>
                </c:pt>
              </c:numCache>
            </c:numRef>
          </c:val>
          <c:smooth val="0"/>
        </c:ser>
        <c:ser>
          <c:idx val="26"/>
          <c:order val="19"/>
          <c:tx>
            <c:strRef>
              <c:f>'Children in Need'!$B$31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'Children in Need'!$K$11:$O$11</c:f>
              <c:numCache>
                <c:formatCode>General</c:formatCode>
                <c:ptCount val="5"/>
                <c:pt idx="0">
                  <c:v>2011</c:v>
                </c:pt>
                <c:pt idx="1">
                  <c:v>2012</c:v>
                </c:pt>
                <c:pt idx="2">
                  <c:v>2013</c:v>
                </c:pt>
                <c:pt idx="3">
                  <c:v>2014</c:v>
                </c:pt>
                <c:pt idx="4">
                  <c:v>2015</c:v>
                </c:pt>
              </c:numCache>
            </c:numRef>
          </c:cat>
          <c:val>
            <c:numRef>
              <c:f>'Children in Need'!$K$31:$O$31</c:f>
              <c:numCache>
                <c:formatCode>#,##0.0</c:formatCode>
                <c:ptCount val="5"/>
                <c:pt idx="0">
                  <c:v>173.67256637168143</c:v>
                </c:pt>
                <c:pt idx="1">
                  <c:v>162.07865168539325</c:v>
                </c:pt>
                <c:pt idx="2">
                  <c:v>154.46927374301674</c:v>
                </c:pt>
                <c:pt idx="3">
                  <c:v>149.44751381215471</c:v>
                </c:pt>
                <c:pt idx="4">
                  <c:v>141.73441734417344</c:v>
                </c:pt>
              </c:numCache>
            </c:numRef>
          </c:val>
          <c:smooth val="0"/>
        </c:ser>
        <c:ser>
          <c:idx val="4"/>
          <c:order val="20"/>
          <c:tx>
            <c:strRef>
              <c:f>'Children in Need'!$B$32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'Children in Need'!$K$11:$O$11</c:f>
              <c:numCache>
                <c:formatCode>General</c:formatCode>
                <c:ptCount val="5"/>
                <c:pt idx="0">
                  <c:v>2011</c:v>
                </c:pt>
                <c:pt idx="1">
                  <c:v>2012</c:v>
                </c:pt>
                <c:pt idx="2">
                  <c:v>2013</c:v>
                </c:pt>
                <c:pt idx="3">
                  <c:v>2014</c:v>
                </c:pt>
                <c:pt idx="4">
                  <c:v>2015</c:v>
                </c:pt>
              </c:numCache>
            </c:numRef>
          </c:cat>
          <c:val>
            <c:numRef>
              <c:f>'Children in Need'!$K$32:$O$32</c:f>
              <c:numCache>
                <c:formatCode>#,##0.0</c:formatCode>
                <c:ptCount val="5"/>
                <c:pt idx="0">
                  <c:v>289.78262059902534</c:v>
                </c:pt>
                <c:pt idx="1">
                  <c:v>260.81792777300086</c:v>
                </c:pt>
                <c:pt idx="2">
                  <c:v>263.08875360461394</c:v>
                </c:pt>
                <c:pt idx="3">
                  <c:v>287.87894848420603</c:v>
                </c:pt>
                <c:pt idx="4">
                  <c:v>283.05850225816619</c:v>
                </c:pt>
              </c:numCache>
            </c:numRef>
          </c:val>
          <c:smooth val="0"/>
        </c:ser>
        <c:ser>
          <c:idx val="6"/>
          <c:order val="21"/>
          <c:tx>
            <c:strRef>
              <c:f>'Children in Need'!$B$33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'Children in Need'!$K$11:$O$11</c:f>
              <c:numCache>
                <c:formatCode>General</c:formatCode>
                <c:ptCount val="5"/>
                <c:pt idx="0">
                  <c:v>2011</c:v>
                </c:pt>
                <c:pt idx="1">
                  <c:v>2012</c:v>
                </c:pt>
                <c:pt idx="2">
                  <c:v>2013</c:v>
                </c:pt>
                <c:pt idx="3">
                  <c:v>2014</c:v>
                </c:pt>
                <c:pt idx="4">
                  <c:v>2015</c:v>
                </c:pt>
              </c:numCache>
            </c:numRef>
          </c:cat>
          <c:val>
            <c:numRef>
              <c:f>'Children in Need'!$K$33:$O$33</c:f>
              <c:numCache>
                <c:formatCode>#,##0.0</c:formatCode>
                <c:ptCount val="5"/>
                <c:pt idx="0">
                  <c:v>346.20747098339581</c:v>
                </c:pt>
                <c:pt idx="1">
                  <c:v>325.7265801354402</c:v>
                </c:pt>
                <c:pt idx="2">
                  <c:v>332.17810923448121</c:v>
                </c:pt>
                <c:pt idx="3">
                  <c:v>346.37465262350923</c:v>
                </c:pt>
                <c:pt idx="4">
                  <c:v>337.31031686465315</c:v>
                </c:pt>
              </c:numCache>
            </c:numRef>
          </c:val>
          <c:smooth val="0"/>
        </c:ser>
        <c:ser>
          <c:idx val="7"/>
          <c:order val="22"/>
          <c:tx>
            <c:strRef>
              <c:f>'Children in Need'!$Y$5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'Children in Need'!$K$11:$O$11</c:f>
              <c:numCache>
                <c:formatCode>General</c:formatCode>
                <c:ptCount val="5"/>
                <c:pt idx="0">
                  <c:v>2011</c:v>
                </c:pt>
                <c:pt idx="1">
                  <c:v>2012</c:v>
                </c:pt>
                <c:pt idx="2">
                  <c:v>2013</c:v>
                </c:pt>
                <c:pt idx="3">
                  <c:v>2014</c:v>
                </c:pt>
                <c:pt idx="4">
                  <c:v>2015</c:v>
                </c:pt>
              </c:numCache>
            </c:numRef>
          </c:cat>
          <c:val>
            <c:numRef>
              <c:f>'Children in Need'!$W$88:$AA$88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28448"/>
        <c:axId val="144730368"/>
      </c:lineChart>
      <c:catAx>
        <c:axId val="14472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730368"/>
        <c:crosses val="autoZero"/>
        <c:auto val="1"/>
        <c:lblAlgn val="ctr"/>
        <c:lblOffset val="100"/>
        <c:tickLblSkip val="1"/>
        <c:tickMarkSkip val="1"/>
        <c:noMultiLvlLbl val="0"/>
      </c:catAx>
      <c:valAx>
        <c:axId val="14473036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728448"/>
        <c:crosses val="autoZero"/>
        <c:crossBetween val="between"/>
      </c:valAx>
      <c:spPr>
        <a:noFill/>
        <a:ln w="3175">
          <a:solidFill>
            <a:srgbClr val="000000"/>
          </a:solidFill>
          <a:prstDash val="solid"/>
        </a:ln>
      </c:spPr>
    </c:plotArea>
    <c:legend>
      <c:legendPos val="r"/>
      <c:legendEntry>
        <c:idx val="15"/>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0.67044981446284735"/>
          <c:y val="6.5968733835277876E-2"/>
          <c:w val="0.31213587594912523"/>
          <c:h val="0.934031266164722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Referrals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Referrals!$T$11</c:f>
              <c:strCache>
                <c:ptCount val="1"/>
                <c:pt idx="0">
                  <c:v>Distance</c:v>
                </c:pt>
              </c:strCache>
            </c:strRef>
          </c:tx>
          <c:spPr>
            <a:solidFill>
              <a:srgbClr val="FB994F"/>
            </a:solidFill>
            <a:ln w="25400">
              <a:noFill/>
            </a:ln>
          </c:spPr>
          <c:invertIfNegative val="0"/>
          <c:cat>
            <c:strRef>
              <c:f>Referrals!$B$12:$B$32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Referrals!$T$12:$T$32</c:f>
              <c:numCache>
                <c:formatCode>#,##0</c:formatCode>
                <c:ptCount val="21"/>
                <c:pt idx="0">
                  <c:v>-65.053035971223039</c:v>
                </c:pt>
                <c:pt idx="1">
                  <c:v>901.58569803921569</c:v>
                </c:pt>
                <c:pt idx="2">
                  <c:v>-1.0355000841042852</c:v>
                </c:pt>
                <c:pt idx="3">
                  <c:v>-142.14532523719168</c:v>
                </c:pt>
                <c:pt idx="4">
                  <c:v>139.34871900532852</c:v>
                </c:pt>
                <c:pt idx="5">
                  <c:v>375.81534901960788</c:v>
                </c:pt>
                <c:pt idx="6">
                  <c:v>-21.877966250380837</c:v>
                </c:pt>
                <c:pt idx="7">
                  <c:v>-81.346000000000004</c:v>
                </c:pt>
                <c:pt idx="8">
                  <c:v>-153.40619509202457</c:v>
                </c:pt>
                <c:pt idx="9">
                  <c:v>-54.580077053824368</c:v>
                </c:pt>
                <c:pt idx="10">
                  <c:v>-152.43167188940089</c:v>
                </c:pt>
                <c:pt idx="11">
                  <c:v>-82.569686908077983</c:v>
                </c:pt>
                <c:pt idx="12">
                  <c:v>26.828824561403508</c:v>
                </c:pt>
                <c:pt idx="13">
                  <c:v>22.910395224977037</c:v>
                </c:pt>
                <c:pt idx="14">
                  <c:v>709.31275720164626</c:v>
                </c:pt>
                <c:pt idx="15">
                  <c:v>-39.296446032992947</c:v>
                </c:pt>
                <c:pt idx="16">
                  <c:v>-85.725514606741569</c:v>
                </c:pt>
                <c:pt idx="17">
                  <c:v>-58.647318483412334</c:v>
                </c:pt>
                <c:pt idx="18">
                  <c:v>-102.36874491017966</c:v>
                </c:pt>
                <c:pt idx="19">
                  <c:v>-129.25971707317075</c:v>
                </c:pt>
                <c:pt idx="20">
                  <c:v>22.419056183822249</c:v>
                </c:pt>
              </c:numCache>
            </c:numRef>
          </c:val>
        </c:ser>
        <c:ser>
          <c:idx val="0"/>
          <c:order val="1"/>
          <c:tx>
            <c:strRef>
              <c:f>Referrals!$Y$5</c:f>
              <c:strCache>
                <c:ptCount val="1"/>
                <c:pt idx="0">
                  <c:v>Selected LA- (none)</c:v>
                </c:pt>
              </c:strCache>
            </c:strRef>
          </c:tx>
          <c:spPr>
            <a:solidFill>
              <a:srgbClr val="66FF99"/>
            </a:solidFill>
            <a:ln w="12700">
              <a:solidFill>
                <a:srgbClr val="000000"/>
              </a:solidFill>
              <a:prstDash val="solid"/>
            </a:ln>
          </c:spPr>
          <c:invertIfNegative val="0"/>
          <c:cat>
            <c:strRef>
              <c:f>Referrals!$B$12:$B$32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Referrals!$X$98:$X$116</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dLbls>
          <c:showLegendKey val="0"/>
          <c:showVal val="0"/>
          <c:showCatName val="0"/>
          <c:showSerName val="0"/>
          <c:showPercent val="0"/>
          <c:showBubbleSize val="0"/>
        </c:dLbls>
        <c:gapWidth val="40"/>
        <c:overlap val="100"/>
        <c:axId val="136755840"/>
        <c:axId val="132993408"/>
      </c:barChart>
      <c:catAx>
        <c:axId val="13675584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2993408"/>
        <c:crossesAt val="0"/>
        <c:auto val="1"/>
        <c:lblAlgn val="ctr"/>
        <c:lblOffset val="100"/>
        <c:noMultiLvlLbl val="0"/>
      </c:catAx>
      <c:valAx>
        <c:axId val="132993408"/>
        <c:scaling>
          <c:orientation val="minMax"/>
          <c:min val="-300"/>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6755840"/>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Children</a:t>
            </a:r>
            <a:r>
              <a:rPr lang="en-GB" baseline="0"/>
              <a:t> in Need </a:t>
            </a:r>
            <a:r>
              <a:rPr lang="en-GB"/>
              <a:t>vs. IDACI</a:t>
            </a:r>
          </a:p>
        </c:rich>
      </c:tx>
      <c:layout>
        <c:manualLayout>
          <c:xMode val="edge"/>
          <c:yMode val="edge"/>
          <c:x val="0.31315676449534718"/>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'Children in Need'!$W$82</c:f>
              <c:strCache>
                <c:ptCount val="1"/>
                <c:pt idx="0">
                  <c:v>National Trend 2015</c:v>
                </c:pt>
              </c:strCache>
            </c:strRef>
          </c:tx>
          <c:spPr>
            <a:ln w="19050">
              <a:solidFill>
                <a:sysClr val="windowText" lastClr="000000">
                  <a:lumMod val="75000"/>
                  <a:lumOff val="25000"/>
                </a:sysClr>
              </a:solidFill>
            </a:ln>
          </c:spPr>
          <c:marker>
            <c:symbol val="none"/>
          </c:marker>
          <c:xVal>
            <c:numRef>
              <c:f>'Children in Need'!$Z$82:$Z$83</c:f>
              <c:numCache>
                <c:formatCode>#,##0</c:formatCode>
                <c:ptCount val="2"/>
                <c:pt idx="0" formatCode="General">
                  <c:v>0</c:v>
                </c:pt>
                <c:pt idx="1">
                  <c:v>40</c:v>
                </c:pt>
              </c:numCache>
            </c:numRef>
          </c:xVal>
          <c:yVal>
            <c:numRef>
              <c:f>'Children in Need'!$AA$82:$AA$83</c:f>
              <c:numCache>
                <c:formatCode>General</c:formatCode>
                <c:ptCount val="2"/>
                <c:pt idx="0">
                  <c:v>177.03</c:v>
                </c:pt>
                <c:pt idx="1">
                  <c:v>534.27800000000002</c:v>
                </c:pt>
              </c:numCache>
            </c:numRef>
          </c:yVal>
          <c:smooth val="1"/>
        </c:ser>
        <c:dLbls>
          <c:showLegendKey val="0"/>
          <c:showVal val="0"/>
          <c:showCatName val="0"/>
          <c:showSerName val="0"/>
          <c:showPercent val="0"/>
          <c:showBubbleSize val="0"/>
        </c:dLbls>
        <c:axId val="145635200"/>
        <c:axId val="145641856"/>
      </c:scatterChart>
      <c:scatterChart>
        <c:scatterStyle val="lineMarker"/>
        <c:varyColors val="0"/>
        <c:ser>
          <c:idx val="0"/>
          <c:order val="0"/>
          <c:tx>
            <c:strRef>
              <c:f>'Children in Need'!$R$11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manualLayout>
                  <c:x val="-0.14986726625676325"/>
                  <c:y val="-1.7733332960979887E-2"/>
                </c:manualLayout>
              </c:layout>
              <c:tx>
                <c:rich>
                  <a:bodyPr/>
                  <a:lstStyle/>
                  <a:p>
                    <a:r>
                      <a:rPr lang="en-US"/>
                      <a:t>Bracknell Forest</a:t>
                    </a:r>
                  </a:p>
                </c:rich>
              </c:tx>
              <c:showLegendKey val="0"/>
              <c:showVal val="0"/>
              <c:showCatName val="1"/>
              <c:showSerName val="0"/>
              <c:showPercent val="0"/>
              <c:showBubbleSize val="0"/>
            </c:dLbl>
            <c:dLbl>
              <c:idx val="1"/>
              <c:layout/>
              <c:tx>
                <c:rich>
                  <a:bodyPr/>
                  <a:lstStyle/>
                  <a:p>
                    <a:r>
                      <a:rPr lang="en-US"/>
                      <a:t>Brighton &amp; Hove</a:t>
                    </a:r>
                  </a:p>
                </c:rich>
              </c:tx>
              <c:showLegendKey val="0"/>
              <c:showVal val="0"/>
              <c:showCatName val="1"/>
              <c:showSerName val="0"/>
              <c:showPercent val="0"/>
              <c:showBubbleSize val="0"/>
            </c:dLbl>
            <c:dLbl>
              <c:idx val="2"/>
              <c:layout/>
              <c:tx>
                <c:rich>
                  <a:bodyPr/>
                  <a:lstStyle/>
                  <a:p>
                    <a:r>
                      <a:rPr lang="en-US"/>
                      <a:t>Buckinghamshire</a:t>
                    </a:r>
                  </a:p>
                </c:rich>
              </c:tx>
              <c:showLegendKey val="0"/>
              <c:showVal val="0"/>
              <c:showCatName val="1"/>
              <c:showSerName val="0"/>
              <c:showPercent val="0"/>
              <c:showBubbleSize val="0"/>
            </c:dLbl>
            <c:dLbl>
              <c:idx val="3"/>
              <c:layout/>
              <c:tx>
                <c:rich>
                  <a:bodyPr/>
                  <a:lstStyle/>
                  <a:p>
                    <a:r>
                      <a:rPr lang="en-US"/>
                      <a:t>East Sussex</a:t>
                    </a:r>
                  </a:p>
                </c:rich>
              </c:tx>
              <c:dLblPos val="l"/>
              <c:showLegendKey val="0"/>
              <c:showVal val="0"/>
              <c:showCatName val="1"/>
              <c:showSerName val="0"/>
              <c:showPercent val="0"/>
              <c:showBubbleSize val="0"/>
            </c:dLbl>
            <c:dLbl>
              <c:idx val="4"/>
              <c:layout>
                <c:manualLayout>
                  <c:x val="-2.0121110179672788E-2"/>
                  <c:y val="-2.057744838682523E-2"/>
                </c:manualLayout>
              </c:layout>
              <c:tx>
                <c:rich>
                  <a:bodyPr/>
                  <a:lstStyle/>
                  <a:p>
                    <a:r>
                      <a:rPr lang="en-US"/>
                      <a:t>Hampshire</a:t>
                    </a:r>
                  </a:p>
                </c:rich>
              </c:tx>
              <c:showLegendKey val="0"/>
              <c:showVal val="0"/>
              <c:showCatName val="1"/>
              <c:showSerName val="0"/>
              <c:showPercent val="0"/>
              <c:showBubbleSize val="0"/>
            </c:dLbl>
            <c:dLbl>
              <c:idx val="5"/>
              <c:layout/>
              <c:tx>
                <c:rich>
                  <a:bodyPr/>
                  <a:lstStyle/>
                  <a:p>
                    <a:r>
                      <a:rPr lang="en-US"/>
                      <a:t>Isle of Wight</a:t>
                    </a:r>
                  </a:p>
                </c:rich>
              </c:tx>
              <c:showLegendKey val="0"/>
              <c:showVal val="0"/>
              <c:showCatName val="1"/>
              <c:showSerName val="0"/>
              <c:showPercent val="0"/>
              <c:showBubbleSize val="0"/>
            </c:dLbl>
            <c:dLbl>
              <c:idx val="6"/>
              <c:layout/>
              <c:tx>
                <c:rich>
                  <a:bodyPr/>
                  <a:lstStyle/>
                  <a:p>
                    <a:r>
                      <a:rPr lang="en-US"/>
                      <a:t>Kent</a:t>
                    </a:r>
                  </a:p>
                </c:rich>
              </c:tx>
              <c:showLegendKey val="0"/>
              <c:showVal val="0"/>
              <c:showCatName val="1"/>
              <c:showSerName val="0"/>
              <c:showPercent val="0"/>
              <c:showBubbleSize val="0"/>
            </c:dLbl>
            <c:dLbl>
              <c:idx val="7"/>
              <c:layout/>
              <c:tx>
                <c:rich>
                  <a:bodyPr/>
                  <a:lstStyle/>
                  <a:p>
                    <a:r>
                      <a:rPr lang="en-US"/>
                      <a:t>Medway</a:t>
                    </a:r>
                  </a:p>
                </c:rich>
              </c:tx>
              <c:showLegendKey val="0"/>
              <c:showVal val="0"/>
              <c:showCatName val="1"/>
              <c:showSerName val="0"/>
              <c:showPercent val="0"/>
              <c:showBubbleSize val="0"/>
            </c:dLbl>
            <c:dLbl>
              <c:idx val="8"/>
              <c:layout/>
              <c:tx>
                <c:rich>
                  <a:bodyPr/>
                  <a:lstStyle/>
                  <a:p>
                    <a:r>
                      <a:rPr lang="en-US"/>
                      <a:t>Milton Keynes</a:t>
                    </a:r>
                  </a:p>
                </c:rich>
              </c:tx>
              <c:showLegendKey val="0"/>
              <c:showVal val="0"/>
              <c:showCatName val="1"/>
              <c:showSerName val="0"/>
              <c:showPercent val="0"/>
              <c:showBubbleSize val="0"/>
            </c:dLbl>
            <c:dLbl>
              <c:idx val="9"/>
              <c:layout>
                <c:manualLayout>
                  <c:x val="-1.4403289847495246E-2"/>
                  <c:y val="5.1909524559847087E-3"/>
                </c:manualLayout>
              </c:layout>
              <c:tx>
                <c:rich>
                  <a:bodyPr/>
                  <a:lstStyle/>
                  <a:p>
                    <a:r>
                      <a:rPr lang="en-US"/>
                      <a:t>Oxfordshire</a:t>
                    </a:r>
                  </a:p>
                </c:rich>
              </c:tx>
              <c:showLegendKey val="0"/>
              <c:showVal val="0"/>
              <c:showCatName val="1"/>
              <c:showSerName val="0"/>
              <c:showPercent val="0"/>
              <c:showBubbleSize val="0"/>
            </c:dLbl>
            <c:dLbl>
              <c:idx val="10"/>
              <c:layout/>
              <c:tx>
                <c:rich>
                  <a:bodyPr/>
                  <a:lstStyle/>
                  <a:p>
                    <a:r>
                      <a:rPr lang="en-US"/>
                      <a:t>Portsmouth</a:t>
                    </a:r>
                  </a:p>
                </c:rich>
              </c:tx>
              <c:showLegendKey val="0"/>
              <c:showVal val="0"/>
              <c:showCatName val="1"/>
              <c:showSerName val="0"/>
              <c:showPercent val="0"/>
              <c:showBubbleSize val="0"/>
            </c:dLbl>
            <c:dLbl>
              <c:idx val="11"/>
              <c:layout/>
              <c:tx>
                <c:rich>
                  <a:bodyPr/>
                  <a:lstStyle/>
                  <a:p>
                    <a:r>
                      <a:rPr lang="en-US"/>
                      <a:t>Reading</a:t>
                    </a:r>
                  </a:p>
                </c:rich>
              </c:tx>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tx>
                <c:rich>
                  <a:bodyPr/>
                  <a:lstStyle/>
                  <a:p>
                    <a:r>
                      <a:rPr lang="en-US"/>
                      <a:t>Southampton</a:t>
                    </a:r>
                  </a:p>
                </c:rich>
              </c:tx>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manualLayout>
                  <c:x val="-2.0164605786493397E-2"/>
                  <c:y val="1.2977381139961771E-2"/>
                </c:manualLayout>
              </c:layout>
              <c:tx>
                <c:rich>
                  <a:bodyPr/>
                  <a:lstStyle/>
                  <a:p>
                    <a:r>
                      <a:rPr lang="en-US"/>
                      <a:t>West Berkshire</a:t>
                    </a:r>
                  </a:p>
                </c:rich>
              </c:tx>
              <c:showLegendKey val="0"/>
              <c:showVal val="0"/>
              <c:showCatName val="1"/>
              <c:showSerName val="0"/>
              <c:showPercent val="0"/>
              <c:showBubbleSize val="0"/>
            </c:dLbl>
            <c:dLbl>
              <c:idx val="16"/>
              <c:layout/>
              <c:tx>
                <c:rich>
                  <a:bodyPr/>
                  <a:lstStyle/>
                  <a:p>
                    <a:r>
                      <a:rPr lang="en-US"/>
                      <a:t>West Sussex</a:t>
                    </a:r>
                  </a:p>
                </c:rich>
              </c:tx>
              <c:showLegendKey val="0"/>
              <c:showVal val="0"/>
              <c:showCatName val="1"/>
              <c:showSerName val="0"/>
              <c:showPercent val="0"/>
              <c:showBubbleSize val="0"/>
            </c:dLbl>
            <c:dLbl>
              <c:idx val="17"/>
              <c:layout/>
              <c:tx>
                <c:rich>
                  <a:bodyPr/>
                  <a:lstStyle/>
                  <a:p>
                    <a:r>
                      <a:rPr lang="en-US"/>
                      <a:t>Windsor &amp; </a:t>
                    </a:r>
                  </a:p>
                  <a:p>
                    <a:r>
                      <a:rPr lang="en-US"/>
                      <a:t>Maidenhead</a:t>
                    </a:r>
                  </a:p>
                </c:rich>
              </c:tx>
              <c:dLblPos val="l"/>
              <c:showLegendKey val="0"/>
              <c:showVal val="0"/>
              <c:showCatName val="1"/>
              <c:showSerName val="0"/>
              <c:showPercent val="0"/>
              <c:showBubbleSize val="0"/>
            </c:dLbl>
            <c:dLbl>
              <c:idx val="18"/>
              <c:layout/>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('Children in Need'!$R$12:$R$24,'Children in Need'!$R$26:$R$31)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('Children in Need'!$O$12:$O$24,'Children in Need'!$O$26:$O$31)</c:f>
              <c:numCache>
                <c:formatCode>#,##0.0</c:formatCode>
                <c:ptCount val="19"/>
                <c:pt idx="0">
                  <c:v>269.06474820143887</c:v>
                </c:pt>
                <c:pt idx="1">
                  <c:v>485.29411764705884</c:v>
                </c:pt>
                <c:pt idx="2">
                  <c:v>227.33389402859547</c:v>
                </c:pt>
                <c:pt idx="3">
                  <c:v>317.93168880455408</c:v>
                </c:pt>
                <c:pt idx="4">
                  <c:v>277.72646536412077</c:v>
                </c:pt>
                <c:pt idx="5">
                  <c:v>428.23529411764707</c:v>
                </c:pt>
                <c:pt idx="6">
                  <c:v>279.68321657021016</c:v>
                </c:pt>
                <c:pt idx="7">
                  <c:v>407.03999999999996</c:v>
                </c:pt>
                <c:pt idx="8">
                  <c:v>242.94478527607362</c:v>
                </c:pt>
                <c:pt idx="9">
                  <c:v>277.40793201133147</c:v>
                </c:pt>
                <c:pt idx="10">
                  <c:v>330.87557603686639</c:v>
                </c:pt>
                <c:pt idx="11">
                  <c:v>388.30083565459609</c:v>
                </c:pt>
                <c:pt idx="12">
                  <c:v>363.40852130325811</c:v>
                </c:pt>
                <c:pt idx="13">
                  <c:v>277.16049382716051</c:v>
                </c:pt>
                <c:pt idx="14">
                  <c:v>225.25530243519245</c:v>
                </c:pt>
                <c:pt idx="15">
                  <c:v>268.25842696629218</c:v>
                </c:pt>
                <c:pt idx="16">
                  <c:v>282.34597156398104</c:v>
                </c:pt>
                <c:pt idx="17">
                  <c:v>251.79640718562877</c:v>
                </c:pt>
                <c:pt idx="18">
                  <c:v>141.73441734417344</c:v>
                </c:pt>
              </c:numCache>
            </c:numRef>
          </c:yVal>
          <c:smooth val="0"/>
        </c:ser>
        <c:ser>
          <c:idx val="3"/>
          <c:order val="1"/>
          <c:tx>
            <c:strRef>
              <c:f>'Children in Need'!$B$25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xVal>
            <c:numRef>
              <c:f>'Children in Need'!$R$25</c:f>
              <c:numCache>
                <c:formatCode>0.0</c:formatCode>
                <c:ptCount val="1"/>
                <c:pt idx="0">
                  <c:v>14.8</c:v>
                </c:pt>
              </c:numCache>
            </c:numRef>
          </c:xVal>
          <c:yVal>
            <c:numRef>
              <c:f>'Children in Need'!$O$25</c:f>
              <c:numCache>
                <c:formatCode>#,##0.0</c:formatCode>
                <c:ptCount val="1"/>
                <c:pt idx="0">
                  <c:v>391.55188246097339</c:v>
                </c:pt>
              </c:numCache>
            </c:numRef>
          </c:yVal>
          <c:smooth val="0"/>
        </c:ser>
        <c:ser>
          <c:idx val="1"/>
          <c:order val="2"/>
          <c:tx>
            <c:strRef>
              <c:f>'Children in Need'!$Y$5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'Children in Need'!$X$53</c:f>
              <c:numCache>
                <c:formatCode>0.00</c:formatCode>
                <c:ptCount val="1"/>
                <c:pt idx="0">
                  <c:v>#N/A</c:v>
                </c:pt>
              </c:numCache>
            </c:numRef>
          </c:xVal>
          <c:yVal>
            <c:numRef>
              <c:f>'Children in Need'!$Y$53</c:f>
              <c:numCache>
                <c:formatCode>0.0</c:formatCode>
                <c:ptCount val="1"/>
                <c:pt idx="0">
                  <c:v>#N/A</c:v>
                </c:pt>
              </c:numCache>
            </c:numRef>
          </c:yVal>
          <c:smooth val="0"/>
        </c:ser>
        <c:ser>
          <c:idx val="2"/>
          <c:order val="3"/>
          <c:tx>
            <c:strRef>
              <c:f>'Children in Need'!$W$84</c:f>
              <c:strCache>
                <c:ptCount val="1"/>
                <c:pt idx="0">
                  <c:v>South East LA Trend 2015</c:v>
                </c:pt>
              </c:strCache>
            </c:strRef>
          </c:tx>
          <c:spPr>
            <a:ln w="25400">
              <a:solidFill>
                <a:srgbClr val="BA1400"/>
              </a:solidFill>
              <a:prstDash val="solid"/>
            </a:ln>
          </c:spPr>
          <c:marker>
            <c:symbol val="none"/>
          </c:marker>
          <c:xVal>
            <c:numRef>
              <c:f>'Children in Need'!$Z$84:$Z$85</c:f>
              <c:numCache>
                <c:formatCode>#,##0</c:formatCode>
                <c:ptCount val="2"/>
                <c:pt idx="0" formatCode="General">
                  <c:v>0</c:v>
                </c:pt>
                <c:pt idx="1">
                  <c:v>40</c:v>
                </c:pt>
              </c:numCache>
            </c:numRef>
          </c:xVal>
          <c:yVal>
            <c:numRef>
              <c:f>'Children in Need'!$AA$84:$AA$85</c:f>
              <c:numCache>
                <c:formatCode>General</c:formatCode>
                <c:ptCount val="2"/>
                <c:pt idx="0">
                  <c:v>155.28</c:v>
                </c:pt>
                <c:pt idx="1">
                  <c:v>532.12</c:v>
                </c:pt>
              </c:numCache>
            </c:numRef>
          </c:yVal>
          <c:smooth val="0"/>
        </c:ser>
        <c:ser>
          <c:idx val="4"/>
          <c:order val="4"/>
          <c:tx>
            <c:strRef>
              <c:f>'Children in Need'!$B$32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'Children in Need'!$R$32</c:f>
              <c:numCache>
                <c:formatCode>0.0</c:formatCode>
                <c:ptCount val="1"/>
                <c:pt idx="0">
                  <c:v>14.452234633847041</c:v>
                </c:pt>
              </c:numCache>
            </c:numRef>
          </c:xVal>
          <c:yVal>
            <c:numRef>
              <c:f>'Children in Need'!$O$32</c:f>
              <c:numCache>
                <c:formatCode>#,##0.0</c:formatCode>
                <c:ptCount val="1"/>
                <c:pt idx="0">
                  <c:v>283.05850225816619</c:v>
                </c:pt>
              </c:numCache>
            </c:numRef>
          </c:yVal>
          <c:smooth val="0"/>
        </c:ser>
        <c:dLbls>
          <c:showLegendKey val="0"/>
          <c:showVal val="0"/>
          <c:showCatName val="0"/>
          <c:showSerName val="0"/>
          <c:showPercent val="0"/>
          <c:showBubbleSize val="0"/>
        </c:dLbls>
        <c:axId val="145635200"/>
        <c:axId val="145641856"/>
      </c:scatterChart>
      <c:valAx>
        <c:axId val="145635200"/>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641856"/>
        <c:crosses val="autoZero"/>
        <c:crossBetween val="midCat"/>
      </c:valAx>
      <c:valAx>
        <c:axId val="145641856"/>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Children in Need 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635200"/>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Section 47 Enquiries</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'Section 47 Enquiries'!$T$11</c:f>
              <c:strCache>
                <c:ptCount val="1"/>
                <c:pt idx="0">
                  <c:v>Distance</c:v>
                </c:pt>
              </c:strCache>
            </c:strRef>
          </c:tx>
          <c:spPr>
            <a:solidFill>
              <a:srgbClr val="FB994F"/>
            </a:solidFill>
            <a:ln w="25400">
              <a:noFill/>
            </a:ln>
          </c:spPr>
          <c:invertIfNegative val="0"/>
          <c:cat>
            <c:strRef>
              <c:f>'Section 47 Enquiries'!$B$12:$B$32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'Section 47 Enquiries'!$T$12:$T$32</c:f>
              <c:numCache>
                <c:formatCode>#,##0</c:formatCode>
                <c:ptCount val="21"/>
                <c:pt idx="0">
                  <c:v>34.267148920863306</c:v>
                </c:pt>
                <c:pt idx="1">
                  <c:v>63.605801764705888</c:v>
                </c:pt>
                <c:pt idx="2">
                  <c:v>34.42368062237172</c:v>
                </c:pt>
                <c:pt idx="3">
                  <c:v>-42.716302960151822</c:v>
                </c:pt>
                <c:pt idx="4">
                  <c:v>44.56229346358792</c:v>
                </c:pt>
                <c:pt idx="5">
                  <c:v>139.8058298039216</c:v>
                </c:pt>
                <c:pt idx="6">
                  <c:v>-5.3466794334450185</c:v>
                </c:pt>
                <c:pt idx="7">
                  <c:v>90.784599999999983</c:v>
                </c:pt>
                <c:pt idx="8">
                  <c:v>-58.857542147239272</c:v>
                </c:pt>
                <c:pt idx="9">
                  <c:v>-7.979507592067975</c:v>
                </c:pt>
                <c:pt idx="10">
                  <c:v>91.552051520737365</c:v>
                </c:pt>
                <c:pt idx="11">
                  <c:v>16.682677047353764</c:v>
                </c:pt>
                <c:pt idx="12">
                  <c:v>91.674695864661629</c:v>
                </c:pt>
                <c:pt idx="13">
                  <c:v>58.404491056014677</c:v>
                </c:pt>
                <c:pt idx="14">
                  <c:v>275.40849176954737</c:v>
                </c:pt>
                <c:pt idx="15">
                  <c:v>14.452673000785538</c:v>
                </c:pt>
                <c:pt idx="16">
                  <c:v>24.024162696629219</c:v>
                </c:pt>
                <c:pt idx="17">
                  <c:v>-5.9133352132701447</c:v>
                </c:pt>
                <c:pt idx="18">
                  <c:v>-11.762890778443108</c:v>
                </c:pt>
                <c:pt idx="19">
                  <c:v>-35.517874363143633</c:v>
                </c:pt>
                <c:pt idx="20">
                  <c:v>22.263027637348515</c:v>
                </c:pt>
              </c:numCache>
            </c:numRef>
          </c:val>
        </c:ser>
        <c:ser>
          <c:idx val="0"/>
          <c:order val="1"/>
          <c:tx>
            <c:strRef>
              <c:f>'Section 47 Enquiries'!$Y$5</c:f>
              <c:strCache>
                <c:ptCount val="1"/>
                <c:pt idx="0">
                  <c:v>Selected LA- (none)</c:v>
                </c:pt>
              </c:strCache>
            </c:strRef>
          </c:tx>
          <c:spPr>
            <a:solidFill>
              <a:srgbClr val="66FF99"/>
            </a:solidFill>
            <a:ln w="12700">
              <a:solidFill>
                <a:srgbClr val="000000"/>
              </a:solidFill>
              <a:prstDash val="solid"/>
            </a:ln>
          </c:spPr>
          <c:invertIfNegative val="0"/>
          <c:cat>
            <c:strRef>
              <c:f>'Section 47 Enquiries'!$B$12:$B$32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'Section 47 Enquiries'!$X$98:$X$116</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dLbls>
          <c:showLegendKey val="0"/>
          <c:showVal val="0"/>
          <c:showCatName val="0"/>
          <c:showSerName val="0"/>
          <c:showPercent val="0"/>
          <c:showBubbleSize val="0"/>
        </c:dLbls>
        <c:gapWidth val="40"/>
        <c:overlap val="100"/>
        <c:axId val="145696640"/>
        <c:axId val="145698176"/>
      </c:barChart>
      <c:catAx>
        <c:axId val="14569664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698176"/>
        <c:crossesAt val="0"/>
        <c:auto val="1"/>
        <c:lblAlgn val="ctr"/>
        <c:lblOffset val="100"/>
        <c:noMultiLvlLbl val="0"/>
      </c:catAx>
      <c:valAx>
        <c:axId val="145698176"/>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696640"/>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t>
            </a:r>
            <a:r>
              <a:rPr lang="en-GB" sz="1000" b="1" i="0" u="none" strike="noStrike" baseline="0">
                <a:effectLst/>
              </a:rPr>
              <a:t>Section 47 Enquiries </a:t>
            </a:r>
            <a:r>
              <a:rPr lang="en-GB"/>
              <a:t>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'Section 47 Enquiries'!$I$9</c:f>
              <c:strCache>
                <c:ptCount val="1"/>
                <c:pt idx="0">
                  <c:v>% Change 2011-14</c:v>
                </c:pt>
              </c:strCache>
            </c:strRef>
          </c:tx>
          <c:spPr>
            <a:solidFill>
              <a:srgbClr val="FB994F"/>
            </a:solidFill>
            <a:ln w="25400">
              <a:noFill/>
            </a:ln>
          </c:spPr>
          <c:invertIfNegative val="0"/>
          <c:cat>
            <c:strRef>
              <c:f>'Section 47 Enquiries'!$B$12:$B$33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'Section 47 Enquiries'!$I$12:$I$33</c:f>
              <c:numCache>
                <c:formatCode>0.0%</c:formatCode>
                <c:ptCount val="22"/>
                <c:pt idx="0">
                  <c:v>0.34935897435897434</c:v>
                </c:pt>
                <c:pt idx="1">
                  <c:v>-0.22595078299776286</c:v>
                </c:pt>
                <c:pt idx="2">
                  <c:v>1.1703703703703703</c:v>
                </c:pt>
                <c:pt idx="3">
                  <c:v>-0.55401165396683105</c:v>
                </c:pt>
                <c:pt idx="4">
                  <c:v>1.3634969325153374</c:v>
                </c:pt>
                <c:pt idx="5">
                  <c:v>2.0543933054393304</c:v>
                </c:pt>
                <c:pt idx="6">
                  <c:v>-0.26208178438661711</c:v>
                </c:pt>
                <c:pt idx="7">
                  <c:v>1.0542740841248304</c:v>
                </c:pt>
                <c:pt idx="8">
                  <c:v>0.98220640569395012</c:v>
                </c:pt>
                <c:pt idx="9">
                  <c:v>0.29474548440065679</c:v>
                </c:pt>
                <c:pt idx="10">
                  <c:v>0.68068535825545173</c:v>
                </c:pt>
                <c:pt idx="11">
                  <c:v>-0.17285714285714285</c:v>
                </c:pt>
                <c:pt idx="12">
                  <c:v>0.7584269662921348</c:v>
                </c:pt>
                <c:pt idx="13">
                  <c:v>2.0553892215568861</c:v>
                </c:pt>
                <c:pt idx="14">
                  <c:v>0.52517985611510787</c:v>
                </c:pt>
                <c:pt idx="15">
                  <c:v>3.3078880407124679E-2</c:v>
                </c:pt>
                <c:pt idx="16">
                  <c:v>0.84386617100371752</c:v>
                </c:pt>
                <c:pt idx="17">
                  <c:v>-0.08</c:v>
                </c:pt>
                <c:pt idx="18">
                  <c:v>-4.4117647058823532E-2</c:v>
                </c:pt>
                <c:pt idx="19">
                  <c:v>8.11965811965812E-2</c:v>
                </c:pt>
                <c:pt idx="20">
                  <c:v>0.16992555019226049</c:v>
                </c:pt>
                <c:pt idx="21">
                  <c:v>0.28541616502126976</c:v>
                </c:pt>
              </c:numCache>
            </c:numRef>
          </c:val>
        </c:ser>
        <c:ser>
          <c:idx val="1"/>
          <c:order val="1"/>
          <c:tx>
            <c:strRef>
              <c:f>'Section 47 Enquiries'!$Y$5</c:f>
              <c:strCache>
                <c:ptCount val="1"/>
                <c:pt idx="0">
                  <c:v>Selected LA- (none)</c:v>
                </c:pt>
              </c:strCache>
            </c:strRef>
          </c:tx>
          <c:spPr>
            <a:solidFill>
              <a:srgbClr val="66FF99"/>
            </a:solidFill>
            <a:ln w="12700">
              <a:solidFill>
                <a:srgbClr val="000000"/>
              </a:solidFill>
              <a:prstDash val="solid"/>
            </a:ln>
          </c:spPr>
          <c:invertIfNegative val="0"/>
          <c:cat>
            <c:strRef>
              <c:f>'Section 47 Enquiries'!$B$12:$B$33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'Section 47 Enquiries'!$W$98:$W$119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5740544"/>
        <c:axId val="145742080"/>
      </c:barChart>
      <c:catAx>
        <c:axId val="14574054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742080"/>
        <c:crosses val="autoZero"/>
        <c:auto val="1"/>
        <c:lblAlgn val="ctr"/>
        <c:lblOffset val="100"/>
        <c:noMultiLvlLbl val="0"/>
      </c:catAx>
      <c:valAx>
        <c:axId val="145742080"/>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740544"/>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Section 47 Enquiries,</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'Section 47 Enquiries'!$B$12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'Section 47 Enquiries'!$K$11:$O$11</c:f>
              <c:numCache>
                <c:formatCode>General</c:formatCode>
                <c:ptCount val="5"/>
                <c:pt idx="0">
                  <c:v>2011</c:v>
                </c:pt>
                <c:pt idx="1">
                  <c:v>2012</c:v>
                </c:pt>
                <c:pt idx="2">
                  <c:v>2013</c:v>
                </c:pt>
                <c:pt idx="3">
                  <c:v>2014</c:v>
                </c:pt>
                <c:pt idx="4">
                  <c:v>2015</c:v>
                </c:pt>
              </c:numCache>
            </c:numRef>
          </c:cat>
          <c:val>
            <c:numRef>
              <c:f>'Section 47 Enquiries'!$K$12:$O$12</c:f>
              <c:numCache>
                <c:formatCode>#,##0.0</c:formatCode>
                <c:ptCount val="5"/>
                <c:pt idx="0">
                  <c:v>91.210003677822726</c:v>
                </c:pt>
                <c:pt idx="1">
                  <c:v>117.29323308270676</c:v>
                </c:pt>
                <c:pt idx="2">
                  <c:v>139.84962406015038</c:v>
                </c:pt>
                <c:pt idx="3">
                  <c:v>125.46125461254613</c:v>
                </c:pt>
                <c:pt idx="4">
                  <c:v>151.43884892086331</c:v>
                </c:pt>
              </c:numCache>
            </c:numRef>
          </c:val>
          <c:smooth val="0"/>
        </c:ser>
        <c:ser>
          <c:idx val="1"/>
          <c:order val="1"/>
          <c:tx>
            <c:strRef>
              <c:f>'Section 47 Enquiries'!$B$13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Enquiries'!$K$13:$O$13</c:f>
              <c:numCache>
                <c:formatCode>#,##0.0</c:formatCode>
                <c:ptCount val="5"/>
                <c:pt idx="0">
                  <c:v>330.9904153354633</c:v>
                </c:pt>
                <c:pt idx="1">
                  <c:v>268.73747494989982</c:v>
                </c:pt>
                <c:pt idx="2">
                  <c:v>311.95219123505979</c:v>
                </c:pt>
                <c:pt idx="3">
                  <c:v>167.92079207920793</c:v>
                </c:pt>
                <c:pt idx="4">
                  <c:v>203.52941176470588</c:v>
                </c:pt>
              </c:numCache>
            </c:numRef>
          </c:val>
          <c:smooth val="0"/>
        </c:ser>
        <c:ser>
          <c:idx val="2"/>
          <c:order val="2"/>
          <c:tx>
            <c:strRef>
              <c:f>'Section 47 Enquiries'!$B$14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Enquiries'!$K$14:$O$14</c:f>
              <c:numCache>
                <c:formatCode>#,##0.0</c:formatCode>
                <c:ptCount val="5"/>
                <c:pt idx="0">
                  <c:v>69.402272924438279</c:v>
                </c:pt>
                <c:pt idx="1">
                  <c:v>70.129870129870127</c:v>
                </c:pt>
                <c:pt idx="2">
                  <c:v>52.794496990541695</c:v>
                </c:pt>
                <c:pt idx="3">
                  <c:v>75.425170068027214</c:v>
                </c:pt>
                <c:pt idx="4">
                  <c:v>147.85534062237173</c:v>
                </c:pt>
              </c:numCache>
            </c:numRef>
          </c:val>
          <c:smooth val="0"/>
        </c:ser>
        <c:ser>
          <c:idx val="5"/>
          <c:order val="3"/>
          <c:tx>
            <c:strRef>
              <c:f>'Section 47 Enquiries'!$B$15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Enquiries'!$K$15:$O$15</c:f>
              <c:numCache>
                <c:formatCode>#,##0.0</c:formatCode>
                <c:ptCount val="5"/>
                <c:pt idx="0">
                  <c:v>201.03986135181975</c:v>
                </c:pt>
                <c:pt idx="1">
                  <c:v>213.90220517737296</c:v>
                </c:pt>
                <c:pt idx="2">
                  <c:v>152.10727969348659</c:v>
                </c:pt>
                <c:pt idx="3">
                  <c:v>130.15267175572518</c:v>
                </c:pt>
                <c:pt idx="4">
                  <c:v>94.402277039848187</c:v>
                </c:pt>
              </c:numCache>
            </c:numRef>
          </c:val>
          <c:smooth val="0"/>
        </c:ser>
        <c:ser>
          <c:idx val="9"/>
          <c:order val="4"/>
          <c:tx>
            <c:strRef>
              <c:f>'Section 47 Enquiries'!$B$16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Enquiries'!$K$16:$O$16</c:f>
              <c:numCache>
                <c:formatCode>#,##0.0</c:formatCode>
                <c:ptCount val="5"/>
                <c:pt idx="0">
                  <c:v>69.234679058960211</c:v>
                </c:pt>
                <c:pt idx="1">
                  <c:v>69.807280513918627</c:v>
                </c:pt>
                <c:pt idx="2">
                  <c:v>82.413670345318607</c:v>
                </c:pt>
                <c:pt idx="3">
                  <c:v>97.729691379921945</c:v>
                </c:pt>
                <c:pt idx="4">
                  <c:v>164.22735346358792</c:v>
                </c:pt>
              </c:numCache>
            </c:numRef>
          </c:val>
          <c:smooth val="0"/>
        </c:ser>
        <c:ser>
          <c:idx val="10"/>
          <c:order val="5"/>
          <c:tx>
            <c:strRef>
              <c:f>'Section 47 Enquiries'!$B$17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Enquiries'!$K$17:$O$17</c:f>
              <c:numCache>
                <c:formatCode>#,##0.0</c:formatCode>
                <c:ptCount val="5"/>
                <c:pt idx="0">
                  <c:v>#N/A</c:v>
                </c:pt>
                <c:pt idx="1">
                  <c:v>91.570881226053643</c:v>
                </c:pt>
                <c:pt idx="2">
                  <c:v>155</c:v>
                </c:pt>
                <c:pt idx="3">
                  <c:v>195.73643410852713</c:v>
                </c:pt>
                <c:pt idx="4">
                  <c:v>286.2745098039216</c:v>
                </c:pt>
              </c:numCache>
            </c:numRef>
          </c:val>
          <c:smooth val="0"/>
        </c:ser>
        <c:ser>
          <c:idx val="11"/>
          <c:order val="6"/>
          <c:tx>
            <c:strRef>
              <c:f>'Section 47 Enquiries'!$B$18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Enquiries'!$K$18:$O$18</c:f>
              <c:numCache>
                <c:formatCode>#,##0.0</c:formatCode>
                <c:ptCount val="5"/>
                <c:pt idx="0">
                  <c:v>184.58981815857595</c:v>
                </c:pt>
                <c:pt idx="1">
                  <c:v>183.39014564611094</c:v>
                </c:pt>
                <c:pt idx="2">
                  <c:v>120.4692806421735</c:v>
                </c:pt>
                <c:pt idx="3">
                  <c:v>123.55651105651107</c:v>
                </c:pt>
                <c:pt idx="4">
                  <c:v>133.01858056655499</c:v>
                </c:pt>
              </c:numCache>
            </c:numRef>
          </c:val>
          <c:smooth val="0"/>
        </c:ser>
        <c:ser>
          <c:idx val="12"/>
          <c:order val="7"/>
          <c:tx>
            <c:strRef>
              <c:f>'Section 47 Enquiries'!$B$19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Enquiries'!$K$19:$O$19</c:f>
              <c:numCache>
                <c:formatCode>#,##0.0</c:formatCode>
                <c:ptCount val="5"/>
                <c:pt idx="0">
                  <c:v>91.605652988251322</c:v>
                </c:pt>
                <c:pt idx="1">
                  <c:v>120.81967213114754</c:v>
                </c:pt>
                <c:pt idx="2">
                  <c:v>96.387520525451563</c:v>
                </c:pt>
                <c:pt idx="3">
                  <c:v>141.07142857142856</c:v>
                </c:pt>
                <c:pt idx="4">
                  <c:v>242.23999999999998</c:v>
                </c:pt>
              </c:numCache>
            </c:numRef>
          </c:val>
          <c:smooth val="0"/>
        </c:ser>
        <c:ser>
          <c:idx val="13"/>
          <c:order val="8"/>
          <c:tx>
            <c:strRef>
              <c:f>'Section 47 Enquiries'!$B$20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Enquiries'!$K$20:$O$20</c:f>
              <c:numCache>
                <c:formatCode>#,##0.0</c:formatCode>
                <c:ptCount val="5"/>
                <c:pt idx="0">
                  <c:v>67.019099590723059</c:v>
                </c:pt>
                <c:pt idx="1">
                  <c:v>45.322580645161295</c:v>
                </c:pt>
                <c:pt idx="2">
                  <c:v>61.514195583596212</c:v>
                </c:pt>
                <c:pt idx="3">
                  <c:v>83.125</c:v>
                </c:pt>
                <c:pt idx="4">
                  <c:v>85.429447852760731</c:v>
                </c:pt>
              </c:numCache>
            </c:numRef>
          </c:val>
          <c:smooth val="0"/>
        </c:ser>
        <c:ser>
          <c:idx val="15"/>
          <c:order val="9"/>
          <c:tx>
            <c:strRef>
              <c:f>'Section 47 Enquiries'!$B$21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Enquiries'!$K$21:$O$21</c:f>
              <c:numCache>
                <c:formatCode>#,##0.0</c:formatCode>
                <c:ptCount val="5"/>
                <c:pt idx="0">
                  <c:v>68.08664259927798</c:v>
                </c:pt>
                <c:pt idx="1">
                  <c:v>88.260869565217391</c:v>
                </c:pt>
                <c:pt idx="2">
                  <c:v>94.324712643678154</c:v>
                </c:pt>
                <c:pt idx="3">
                  <c:v>112.7583749109052</c:v>
                </c:pt>
                <c:pt idx="4">
                  <c:v>111.68555240793202</c:v>
                </c:pt>
              </c:numCache>
            </c:numRef>
          </c:val>
          <c:smooth val="0"/>
        </c:ser>
        <c:ser>
          <c:idx val="16"/>
          <c:order val="10"/>
          <c:tx>
            <c:strRef>
              <c:f>'Section 47 Enquiries'!$B$22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Enquiries'!$K$22:$O$22</c:f>
              <c:numCache>
                <c:formatCode>#,##0.0</c:formatCode>
                <c:ptCount val="5"/>
                <c:pt idx="0">
                  <c:v>139.55901426718546</c:v>
                </c:pt>
                <c:pt idx="1">
                  <c:v>151.05882352941177</c:v>
                </c:pt>
                <c:pt idx="2">
                  <c:v>178.72340425531917</c:v>
                </c:pt>
                <c:pt idx="3">
                  <c:v>229.34272300469485</c:v>
                </c:pt>
                <c:pt idx="4">
                  <c:v>248.61751152073734</c:v>
                </c:pt>
              </c:numCache>
            </c:numRef>
          </c:val>
          <c:smooth val="0"/>
        </c:ser>
        <c:ser>
          <c:idx val="17"/>
          <c:order val="11"/>
          <c:tx>
            <c:strRef>
              <c:f>'Section 47 Enquiries'!$B$23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Enquiries'!$K$23:$O$23</c:f>
              <c:numCache>
                <c:formatCode>#,##0.0</c:formatCode>
                <c:ptCount val="5"/>
                <c:pt idx="0">
                  <c:v>221.25040492387433</c:v>
                </c:pt>
                <c:pt idx="1">
                  <c:v>209.58083832335328</c:v>
                </c:pt>
                <c:pt idx="2">
                  <c:v>181.76470588235293</c:v>
                </c:pt>
                <c:pt idx="3">
                  <c:v>160.51873198847264</c:v>
                </c:pt>
                <c:pt idx="4">
                  <c:v>161.28133704735376</c:v>
                </c:pt>
              </c:numCache>
            </c:numRef>
          </c:val>
          <c:smooth val="0"/>
        </c:ser>
        <c:ser>
          <c:idx val="19"/>
          <c:order val="12"/>
          <c:tx>
            <c:strRef>
              <c:f>'Section 47 Enquiries'!$B$24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Enquiries'!$K$24:$O$24</c:f>
              <c:numCache>
                <c:formatCode>#,##0.0</c:formatCode>
                <c:ptCount val="5"/>
                <c:pt idx="0">
                  <c:v>116.92404664355499</c:v>
                </c:pt>
                <c:pt idx="1">
                  <c:v>142.7807486631016</c:v>
                </c:pt>
                <c:pt idx="2">
                  <c:v>123.15789473684211</c:v>
                </c:pt>
                <c:pt idx="3">
                  <c:v>233.41902313624681</c:v>
                </c:pt>
                <c:pt idx="4">
                  <c:v>235.33834586466165</c:v>
                </c:pt>
              </c:numCache>
            </c:numRef>
          </c:val>
          <c:smooth val="0"/>
        </c:ser>
        <c:ser>
          <c:idx val="3"/>
          <c:order val="13"/>
          <c:tx>
            <c:strRef>
              <c:f>'Section 47 Enquiries'!$B$25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Enquiries'!$K$25:$O$25</c:f>
              <c:numCache>
                <c:formatCode>#,##0.0</c:formatCode>
                <c:ptCount val="5"/>
                <c:pt idx="0">
                  <c:v>47.731397459165152</c:v>
                </c:pt>
                <c:pt idx="1">
                  <c:v>61.397058823529413</c:v>
                </c:pt>
                <c:pt idx="2">
                  <c:v>77.849264705882348</c:v>
                </c:pt>
                <c:pt idx="3">
                  <c:v>148.89705882352939</c:v>
                </c:pt>
                <c:pt idx="4">
                  <c:v>187.41965105601469</c:v>
                </c:pt>
              </c:numCache>
            </c:numRef>
          </c:val>
          <c:smooth val="0"/>
        </c:ser>
        <c:ser>
          <c:idx val="20"/>
          <c:order val="14"/>
          <c:tx>
            <c:strRef>
              <c:f>'Section 47 Enquiries'!$B$26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Enquiries'!$K$26:$O$26</c:f>
              <c:numCache>
                <c:formatCode>#,##0.0</c:formatCode>
                <c:ptCount val="5"/>
                <c:pt idx="0">
                  <c:v>273.31486611265007</c:v>
                </c:pt>
                <c:pt idx="1">
                  <c:v>300.86580086580085</c:v>
                </c:pt>
                <c:pt idx="2">
                  <c:v>285.5913978494624</c:v>
                </c:pt>
                <c:pt idx="3">
                  <c:v>328.05907172995779</c:v>
                </c:pt>
                <c:pt idx="4">
                  <c:v>436.21399176954736</c:v>
                </c:pt>
              </c:numCache>
            </c:numRef>
          </c:val>
          <c:smooth val="0"/>
        </c:ser>
        <c:ser>
          <c:idx val="22"/>
          <c:order val="15"/>
          <c:tx>
            <c:strRef>
              <c:f>'Section 47 Enquiries'!$B$27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Enquiries'!$K$27:$O$27</c:f>
              <c:numCache>
                <c:formatCode>#,##0.0</c:formatCode>
                <c:ptCount val="5"/>
                <c:pt idx="0">
                  <c:v>89.154374415864112</c:v>
                </c:pt>
                <c:pt idx="1">
                  <c:v>127.28744939271255</c:v>
                </c:pt>
                <c:pt idx="2">
                  <c:v>104.16666666666666</c:v>
                </c:pt>
                <c:pt idx="3">
                  <c:v>103.80952380952381</c:v>
                </c:pt>
                <c:pt idx="4">
                  <c:v>127.57266300078554</c:v>
                </c:pt>
              </c:numCache>
            </c:numRef>
          </c:val>
          <c:smooth val="0"/>
        </c:ser>
        <c:ser>
          <c:idx val="23"/>
          <c:order val="16"/>
          <c:tx>
            <c:strRef>
              <c:f>'Section 47 Enquiries'!$B$28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Enquiries'!$K$28:$O$28</c:f>
              <c:numCache>
                <c:formatCode>#,##0.0</c:formatCode>
                <c:ptCount val="5"/>
                <c:pt idx="0">
                  <c:v>98.258029395753951</c:v>
                </c:pt>
                <c:pt idx="1">
                  <c:v>75.988700564971751</c:v>
                </c:pt>
                <c:pt idx="2">
                  <c:v>96.657381615598894</c:v>
                </c:pt>
                <c:pt idx="3">
                  <c:v>109.80392156862746</c:v>
                </c:pt>
                <c:pt idx="4">
                  <c:v>139.32584269662922</c:v>
                </c:pt>
              </c:numCache>
            </c:numRef>
          </c:val>
          <c:smooth val="0"/>
        </c:ser>
        <c:ser>
          <c:idx val="24"/>
          <c:order val="17"/>
          <c:tx>
            <c:strRef>
              <c:f>'Section 47 Enquiries'!$B$29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Enquiries'!$K$29:$O$29</c:f>
              <c:numCache>
                <c:formatCode>#,##0.0</c:formatCode>
                <c:ptCount val="5"/>
                <c:pt idx="0">
                  <c:v>105.95144396682207</c:v>
                </c:pt>
                <c:pt idx="1">
                  <c:v>130.77858880778589</c:v>
                </c:pt>
                <c:pt idx="2">
                  <c:v>112.1376811594203</c:v>
                </c:pt>
                <c:pt idx="3">
                  <c:v>100.11976047904191</c:v>
                </c:pt>
                <c:pt idx="4">
                  <c:v>117.18009478672987</c:v>
                </c:pt>
              </c:numCache>
            </c:numRef>
          </c:val>
          <c:smooth val="0"/>
        </c:ser>
        <c:ser>
          <c:idx val="25"/>
          <c:order val="18"/>
          <c:tx>
            <c:strRef>
              <c:f>'Section 47 Enquiries'!$B$30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Enquiries'!$K$30:$O$30</c:f>
              <c:numCache>
                <c:formatCode>#,##0.0</c:formatCode>
                <c:ptCount val="5"/>
                <c:pt idx="0">
                  <c:v>98.587404355503239</c:v>
                </c:pt>
                <c:pt idx="1">
                  <c:v>104.29447852760737</c:v>
                </c:pt>
                <c:pt idx="2">
                  <c:v>83.987915407854985</c:v>
                </c:pt>
                <c:pt idx="3">
                  <c:v>115.91591591591592</c:v>
                </c:pt>
                <c:pt idx="4">
                  <c:v>97.305389221556894</c:v>
                </c:pt>
              </c:numCache>
            </c:numRef>
          </c:val>
          <c:smooth val="0"/>
        </c:ser>
        <c:ser>
          <c:idx val="26"/>
          <c:order val="19"/>
          <c:tx>
            <c:strRef>
              <c:f>'Section 47 Enquiries'!$B$31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Enquiries'!$K$31:$O$31</c:f>
              <c:numCache>
                <c:formatCode>#,##0.0</c:formatCode>
                <c:ptCount val="5"/>
                <c:pt idx="0">
                  <c:v>61.946902654867259</c:v>
                </c:pt>
                <c:pt idx="1">
                  <c:v>65.730337078651687</c:v>
                </c:pt>
                <c:pt idx="2">
                  <c:v>73.184357541899445</c:v>
                </c:pt>
                <c:pt idx="3">
                  <c:v>72.375690607734811</c:v>
                </c:pt>
                <c:pt idx="4">
                  <c:v>68.563685636856377</c:v>
                </c:pt>
              </c:numCache>
            </c:numRef>
          </c:val>
          <c:smooth val="0"/>
        </c:ser>
        <c:ser>
          <c:idx val="4"/>
          <c:order val="20"/>
          <c:tx>
            <c:strRef>
              <c:f>'Section 47 Enquiries'!$B$32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Enquiries'!$K$32:$O$32</c:f>
              <c:numCache>
                <c:formatCode>#,##0.0</c:formatCode>
                <c:ptCount val="5"/>
                <c:pt idx="0">
                  <c:v>119.84339922247166</c:v>
                </c:pt>
                <c:pt idx="1">
                  <c:v>131.37360275150473</c:v>
                </c:pt>
                <c:pt idx="2">
                  <c:v>115.15539891060557</c:v>
                </c:pt>
                <c:pt idx="3">
                  <c:v>122.05851176595294</c:v>
                </c:pt>
                <c:pt idx="4">
                  <c:v>150.19430732065959</c:v>
                </c:pt>
              </c:numCache>
            </c:numRef>
          </c:val>
          <c:smooth val="0"/>
        </c:ser>
        <c:ser>
          <c:idx val="6"/>
          <c:order val="21"/>
          <c:tx>
            <c:strRef>
              <c:f>'Section 47 Enquiries'!$B$33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Enquiries'!$K$33:$O$33</c:f>
              <c:numCache>
                <c:formatCode>#,##0.0</c:formatCode>
                <c:ptCount val="5"/>
                <c:pt idx="0">
                  <c:v>101.12807141434443</c:v>
                </c:pt>
                <c:pt idx="1">
                  <c:v>109.85997460496614</c:v>
                </c:pt>
                <c:pt idx="2">
                  <c:v>111.48058784821232</c:v>
                </c:pt>
                <c:pt idx="3">
                  <c:v>124.13210325031143</c:v>
                </c:pt>
                <c:pt idx="4">
                  <c:v>138.15920011732533</c:v>
                </c:pt>
              </c:numCache>
            </c:numRef>
          </c:val>
          <c:smooth val="0"/>
        </c:ser>
        <c:ser>
          <c:idx val="7"/>
          <c:order val="22"/>
          <c:tx>
            <c:strRef>
              <c:f>'Section 47 Enquiries'!$Y$5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'Section 47 Enquiries'!$K$11:$O$11</c:f>
              <c:numCache>
                <c:formatCode>General</c:formatCode>
                <c:ptCount val="5"/>
                <c:pt idx="0">
                  <c:v>2011</c:v>
                </c:pt>
                <c:pt idx="1">
                  <c:v>2012</c:v>
                </c:pt>
                <c:pt idx="2">
                  <c:v>2013</c:v>
                </c:pt>
                <c:pt idx="3">
                  <c:v>2014</c:v>
                </c:pt>
                <c:pt idx="4">
                  <c:v>2015</c:v>
                </c:pt>
              </c:numCache>
            </c:numRef>
          </c:cat>
          <c:val>
            <c:numRef>
              <c:f>'Section 47 Enquiries'!$W$88:$AA$88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13088"/>
        <c:axId val="145531648"/>
      </c:lineChart>
      <c:catAx>
        <c:axId val="145513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531648"/>
        <c:crosses val="autoZero"/>
        <c:auto val="1"/>
        <c:lblAlgn val="ctr"/>
        <c:lblOffset val="100"/>
        <c:tickLblSkip val="1"/>
        <c:tickMarkSkip val="1"/>
        <c:noMultiLvlLbl val="0"/>
      </c:catAx>
      <c:valAx>
        <c:axId val="14553164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513088"/>
        <c:crosses val="autoZero"/>
        <c:crossBetween val="between"/>
      </c:valAx>
      <c:spPr>
        <a:noFill/>
        <a:ln w="3175">
          <a:solidFill>
            <a:srgbClr val="000000"/>
          </a:solidFill>
          <a:prstDash val="solid"/>
        </a:ln>
      </c:spPr>
    </c:plotArea>
    <c:legend>
      <c:legendPos val="r"/>
      <c:legendEntry>
        <c:idx val="15"/>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0.67044981446284735"/>
          <c:y val="7.0834913883939685E-2"/>
          <c:w val="0.31213587594912523"/>
          <c:h val="0.9291650861160603"/>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Section 47 Enquiries vs. IDACI</a:t>
            </a:r>
          </a:p>
        </c:rich>
      </c:tx>
      <c:layout>
        <c:manualLayout>
          <c:xMode val="edge"/>
          <c:yMode val="edge"/>
          <c:x val="0.24389269523127791"/>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'Section 47 Enquiries'!$W$82</c:f>
              <c:strCache>
                <c:ptCount val="1"/>
                <c:pt idx="0">
                  <c:v>National Trend 2015</c:v>
                </c:pt>
              </c:strCache>
            </c:strRef>
          </c:tx>
          <c:spPr>
            <a:ln w="19050">
              <a:solidFill>
                <a:sysClr val="windowText" lastClr="000000">
                  <a:lumMod val="75000"/>
                  <a:lumOff val="25000"/>
                </a:sysClr>
              </a:solidFill>
            </a:ln>
          </c:spPr>
          <c:marker>
            <c:symbol val="none"/>
          </c:marker>
          <c:xVal>
            <c:numRef>
              <c:f>'Section 47 Enquiries'!$Z$82:$Z$83</c:f>
              <c:numCache>
                <c:formatCode>#,##0</c:formatCode>
                <c:ptCount val="2"/>
                <c:pt idx="0" formatCode="General">
                  <c:v>0</c:v>
                </c:pt>
                <c:pt idx="1">
                  <c:v>40</c:v>
                </c:pt>
              </c:numCache>
            </c:numRef>
          </c:xVal>
          <c:yVal>
            <c:numRef>
              <c:f>'Section 47 Enquiries'!$AA$82:$AA$83</c:f>
              <c:numCache>
                <c:formatCode>General</c:formatCode>
                <c:ptCount val="2"/>
                <c:pt idx="0">
                  <c:v>82.888000000000005</c:v>
                </c:pt>
                <c:pt idx="1">
                  <c:v>207.55599999999998</c:v>
                </c:pt>
              </c:numCache>
            </c:numRef>
          </c:yVal>
          <c:smooth val="1"/>
        </c:ser>
        <c:dLbls>
          <c:showLegendKey val="0"/>
          <c:showVal val="0"/>
          <c:showCatName val="0"/>
          <c:showSerName val="0"/>
          <c:showPercent val="0"/>
          <c:showBubbleSize val="0"/>
        </c:dLbls>
        <c:axId val="145849728"/>
        <c:axId val="146225024"/>
      </c:scatterChart>
      <c:scatterChart>
        <c:scatterStyle val="lineMarker"/>
        <c:varyColors val="0"/>
        <c:ser>
          <c:idx val="0"/>
          <c:order val="0"/>
          <c:tx>
            <c:strRef>
              <c:f>'Section 47 Enquiries'!$R$11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tx>
                <c:rich>
                  <a:bodyPr/>
                  <a:lstStyle/>
                  <a:p>
                    <a:r>
                      <a:rPr lang="en-US"/>
                      <a:t>Bracknell Forest</a:t>
                    </a:r>
                  </a:p>
                </c:rich>
              </c:tx>
              <c:showLegendKey val="0"/>
              <c:showVal val="0"/>
              <c:showCatName val="1"/>
              <c:showSerName val="0"/>
              <c:showPercent val="0"/>
              <c:showBubbleSize val="0"/>
            </c:dLbl>
            <c:dLbl>
              <c:idx val="1"/>
              <c:layout>
                <c:manualLayout>
                  <c:x val="-1.1576846216410908E-2"/>
                  <c:y val="-2.543859543699701E-3"/>
                </c:manualLayout>
              </c:layout>
              <c:tx>
                <c:rich>
                  <a:bodyPr/>
                  <a:lstStyle/>
                  <a:p>
                    <a:r>
                      <a:rPr lang="en-US"/>
                      <a:t>Brighton &amp; Hove</a:t>
                    </a:r>
                  </a:p>
                </c:rich>
              </c:tx>
              <c:showLegendKey val="0"/>
              <c:showVal val="0"/>
              <c:showCatName val="1"/>
              <c:showSerName val="0"/>
              <c:showPercent val="0"/>
              <c:showBubbleSize val="0"/>
            </c:dLbl>
            <c:dLbl>
              <c:idx val="2"/>
              <c:layout>
                <c:manualLayout>
                  <c:x val="-0.16211937414840102"/>
                  <c:y val="-1.0175438174798804E-2"/>
                </c:manualLayout>
              </c:layout>
              <c:tx>
                <c:rich>
                  <a:bodyPr/>
                  <a:lstStyle/>
                  <a:p>
                    <a:r>
                      <a:rPr lang="en-US"/>
                      <a:t>Buckinghamshire</a:t>
                    </a:r>
                  </a:p>
                </c:rich>
              </c:tx>
              <c:dLblPos val="r"/>
              <c:showLegendKey val="0"/>
              <c:showVal val="0"/>
              <c:showCatName val="1"/>
              <c:showSerName val="0"/>
              <c:showPercent val="0"/>
              <c:showBubbleSize val="0"/>
            </c:dLbl>
            <c:dLbl>
              <c:idx val="3"/>
              <c:layout/>
              <c:tx>
                <c:rich>
                  <a:bodyPr/>
                  <a:lstStyle/>
                  <a:p>
                    <a:r>
                      <a:rPr lang="en-US"/>
                      <a:t>East Sussex</a:t>
                    </a:r>
                  </a:p>
                </c:rich>
              </c:tx>
              <c:showLegendKey val="0"/>
              <c:showVal val="0"/>
              <c:showCatName val="1"/>
              <c:showSerName val="0"/>
              <c:showPercent val="0"/>
              <c:showBubbleSize val="0"/>
            </c:dLbl>
            <c:dLbl>
              <c:idx val="4"/>
              <c:layout/>
              <c:tx>
                <c:rich>
                  <a:bodyPr/>
                  <a:lstStyle/>
                  <a:p>
                    <a:r>
                      <a:rPr lang="en-US"/>
                      <a:t>Hampshire</a:t>
                    </a:r>
                  </a:p>
                </c:rich>
              </c:tx>
              <c:showLegendKey val="0"/>
              <c:showVal val="0"/>
              <c:showCatName val="1"/>
              <c:showSerName val="0"/>
              <c:showPercent val="0"/>
              <c:showBubbleSize val="0"/>
            </c:dLbl>
            <c:dLbl>
              <c:idx val="5"/>
              <c:layout/>
              <c:tx>
                <c:rich>
                  <a:bodyPr/>
                  <a:lstStyle/>
                  <a:p>
                    <a:r>
                      <a:rPr lang="en-US"/>
                      <a:t>Isle of Wight</a:t>
                    </a:r>
                  </a:p>
                </c:rich>
              </c:tx>
              <c:showLegendKey val="0"/>
              <c:showVal val="0"/>
              <c:showCatName val="1"/>
              <c:showSerName val="0"/>
              <c:showPercent val="0"/>
              <c:showBubbleSize val="0"/>
            </c:dLbl>
            <c:dLbl>
              <c:idx val="6"/>
              <c:layout/>
              <c:tx>
                <c:rich>
                  <a:bodyPr/>
                  <a:lstStyle/>
                  <a:p>
                    <a:r>
                      <a:rPr lang="en-US"/>
                      <a:t>Kent</a:t>
                    </a:r>
                  </a:p>
                </c:rich>
              </c:tx>
              <c:showLegendKey val="0"/>
              <c:showVal val="0"/>
              <c:showCatName val="1"/>
              <c:showSerName val="0"/>
              <c:showPercent val="0"/>
              <c:showBubbleSize val="0"/>
            </c:dLbl>
            <c:dLbl>
              <c:idx val="7"/>
              <c:layout/>
              <c:tx>
                <c:rich>
                  <a:bodyPr/>
                  <a:lstStyle/>
                  <a:p>
                    <a:r>
                      <a:rPr lang="en-US"/>
                      <a:t>Medway</a:t>
                    </a:r>
                  </a:p>
                </c:rich>
              </c:tx>
              <c:showLegendKey val="0"/>
              <c:showVal val="0"/>
              <c:showCatName val="1"/>
              <c:showSerName val="0"/>
              <c:showPercent val="0"/>
              <c:showBubbleSize val="0"/>
            </c:dLbl>
            <c:dLbl>
              <c:idx val="8"/>
              <c:layout/>
              <c:tx>
                <c:rich>
                  <a:bodyPr/>
                  <a:lstStyle/>
                  <a:p>
                    <a:r>
                      <a:rPr lang="en-US"/>
                      <a:t>Milton Keynes</a:t>
                    </a:r>
                  </a:p>
                </c:rich>
              </c:tx>
              <c:showLegendKey val="0"/>
              <c:showVal val="0"/>
              <c:showCatName val="1"/>
              <c:showSerName val="0"/>
              <c:showPercent val="0"/>
              <c:showBubbleSize val="0"/>
            </c:dLbl>
            <c:dLbl>
              <c:idx val="9"/>
              <c:layout/>
              <c:tx>
                <c:rich>
                  <a:bodyPr/>
                  <a:lstStyle/>
                  <a:p>
                    <a:r>
                      <a:rPr lang="en-US"/>
                      <a:t>Oxfordshire</a:t>
                    </a:r>
                  </a:p>
                </c:rich>
              </c:tx>
              <c:dLblPos val="l"/>
              <c:showLegendKey val="0"/>
              <c:showVal val="0"/>
              <c:showCatName val="1"/>
              <c:showSerName val="0"/>
              <c:showPercent val="0"/>
              <c:showBubbleSize val="0"/>
            </c:dLbl>
            <c:dLbl>
              <c:idx val="10"/>
              <c:layout/>
              <c:tx>
                <c:rich>
                  <a:bodyPr/>
                  <a:lstStyle/>
                  <a:p>
                    <a:r>
                      <a:rPr lang="en-US"/>
                      <a:t>Portsmouth</a:t>
                    </a:r>
                  </a:p>
                </c:rich>
              </c:tx>
              <c:showLegendKey val="0"/>
              <c:showVal val="0"/>
              <c:showCatName val="1"/>
              <c:showSerName val="0"/>
              <c:showPercent val="0"/>
              <c:showBubbleSize val="0"/>
            </c:dLbl>
            <c:dLbl>
              <c:idx val="11"/>
              <c:layout>
                <c:manualLayout>
                  <c:x val="-0.10519000498852685"/>
                  <c:y val="2.543859543699701E-3"/>
                </c:manualLayout>
              </c:layout>
              <c:tx>
                <c:rich>
                  <a:bodyPr/>
                  <a:lstStyle/>
                  <a:p>
                    <a:r>
                      <a:rPr lang="en-US"/>
                      <a:t>Reading</a:t>
                    </a:r>
                  </a:p>
                </c:rich>
              </c:tx>
              <c:dLblPos val="r"/>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tx>
                <c:rich>
                  <a:bodyPr/>
                  <a:lstStyle/>
                  <a:p>
                    <a:r>
                      <a:rPr lang="en-US"/>
                      <a:t>Southampton</a:t>
                    </a:r>
                  </a:p>
                </c:rich>
              </c:tx>
              <c:dLblPos val="l"/>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manualLayout>
                  <c:x val="-0.15243812255459063"/>
                  <c:y val="5.087719087399402E-3"/>
                </c:manualLayout>
              </c:layout>
              <c:tx>
                <c:rich>
                  <a:bodyPr/>
                  <a:lstStyle/>
                  <a:p>
                    <a:r>
                      <a:rPr lang="en-US"/>
                      <a:t>West Berkshire</a:t>
                    </a:r>
                  </a:p>
                </c:rich>
              </c:tx>
              <c:dLblPos val="r"/>
              <c:showLegendKey val="0"/>
              <c:showVal val="0"/>
              <c:showCatName val="1"/>
              <c:showSerName val="0"/>
              <c:showPercent val="0"/>
              <c:showBubbleSize val="0"/>
            </c:dLbl>
            <c:dLbl>
              <c:idx val="16"/>
              <c:layout/>
              <c:tx>
                <c:rich>
                  <a:bodyPr/>
                  <a:lstStyle/>
                  <a:p>
                    <a:r>
                      <a:rPr lang="en-US"/>
                      <a:t>West Sussex</a:t>
                    </a:r>
                  </a:p>
                </c:rich>
              </c:tx>
              <c:dLblPos val="l"/>
              <c:showLegendKey val="0"/>
              <c:showVal val="0"/>
              <c:showCatName val="1"/>
              <c:showSerName val="0"/>
              <c:showPercent val="0"/>
              <c:showBubbleSize val="0"/>
            </c:dLbl>
            <c:dLbl>
              <c:idx val="17"/>
              <c:layout/>
              <c:tx>
                <c:rich>
                  <a:bodyPr/>
                  <a:lstStyle/>
                  <a:p>
                    <a:r>
                      <a:rPr lang="en-US"/>
                      <a:t>Windsor &amp; </a:t>
                    </a:r>
                  </a:p>
                  <a:p>
                    <a:r>
                      <a:rPr lang="en-US"/>
                      <a:t>Maidenhead</a:t>
                    </a:r>
                  </a:p>
                </c:rich>
              </c:tx>
              <c:dLblPos val="l"/>
              <c:showLegendKey val="0"/>
              <c:showVal val="0"/>
              <c:showCatName val="1"/>
              <c:showSerName val="0"/>
              <c:showPercent val="0"/>
              <c:showBubbleSize val="0"/>
            </c:dLbl>
            <c:dLbl>
              <c:idx val="18"/>
              <c:layout/>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('Section 47 Enquiries'!$R$12:$R$24,'Section 47 Enquiries'!$R$26:$R$31)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('Section 47 Enquiries'!$O$12:$O$24,'Section 47 Enquiries'!$O$26:$O$31)</c:f>
              <c:numCache>
                <c:formatCode>#,##0.0</c:formatCode>
                <c:ptCount val="19"/>
                <c:pt idx="0">
                  <c:v>151.43884892086331</c:v>
                </c:pt>
                <c:pt idx="1">
                  <c:v>203.52941176470588</c:v>
                </c:pt>
                <c:pt idx="2">
                  <c:v>147.85534062237173</c:v>
                </c:pt>
                <c:pt idx="3">
                  <c:v>94.402277039848187</c:v>
                </c:pt>
                <c:pt idx="4">
                  <c:v>164.22735346358792</c:v>
                </c:pt>
                <c:pt idx="5">
                  <c:v>286.2745098039216</c:v>
                </c:pt>
                <c:pt idx="6">
                  <c:v>133.01858056655499</c:v>
                </c:pt>
                <c:pt idx="7">
                  <c:v>242.23999999999998</c:v>
                </c:pt>
                <c:pt idx="8">
                  <c:v>85.429447852760731</c:v>
                </c:pt>
                <c:pt idx="9">
                  <c:v>111.68555240793202</c:v>
                </c:pt>
                <c:pt idx="10">
                  <c:v>248.61751152073734</c:v>
                </c:pt>
                <c:pt idx="11">
                  <c:v>161.28133704735376</c:v>
                </c:pt>
                <c:pt idx="12">
                  <c:v>235.33834586466165</c:v>
                </c:pt>
                <c:pt idx="13">
                  <c:v>436.21399176954736</c:v>
                </c:pt>
                <c:pt idx="14">
                  <c:v>127.57266300078554</c:v>
                </c:pt>
                <c:pt idx="15">
                  <c:v>139.32584269662922</c:v>
                </c:pt>
                <c:pt idx="16">
                  <c:v>117.18009478672987</c:v>
                </c:pt>
                <c:pt idx="17">
                  <c:v>97.305389221556894</c:v>
                </c:pt>
                <c:pt idx="18">
                  <c:v>68.563685636856377</c:v>
                </c:pt>
              </c:numCache>
            </c:numRef>
          </c:yVal>
          <c:smooth val="0"/>
        </c:ser>
        <c:ser>
          <c:idx val="3"/>
          <c:order val="1"/>
          <c:tx>
            <c:strRef>
              <c:f>'Section 47 Enquiries'!$B$25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'Section 47 Enquiries'!$R$25</c:f>
              <c:numCache>
                <c:formatCode>0.0</c:formatCode>
                <c:ptCount val="1"/>
                <c:pt idx="0">
                  <c:v>14.8</c:v>
                </c:pt>
              </c:numCache>
            </c:numRef>
          </c:xVal>
          <c:yVal>
            <c:numRef>
              <c:f>'Section 47 Enquiries'!$O$25</c:f>
              <c:numCache>
                <c:formatCode>#,##0.0</c:formatCode>
                <c:ptCount val="1"/>
                <c:pt idx="0">
                  <c:v>187.41965105601469</c:v>
                </c:pt>
              </c:numCache>
            </c:numRef>
          </c:yVal>
          <c:smooth val="0"/>
        </c:ser>
        <c:ser>
          <c:idx val="1"/>
          <c:order val="2"/>
          <c:tx>
            <c:strRef>
              <c:f>'Section 47 Enquiries'!$Y$5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'Section 47 Enquiries'!$X$53</c:f>
              <c:numCache>
                <c:formatCode>0.00</c:formatCode>
                <c:ptCount val="1"/>
                <c:pt idx="0">
                  <c:v>#N/A</c:v>
                </c:pt>
              </c:numCache>
            </c:numRef>
          </c:xVal>
          <c:yVal>
            <c:numRef>
              <c:f>'Section 47 Enquiries'!$Y$53</c:f>
              <c:numCache>
                <c:formatCode>0.0</c:formatCode>
                <c:ptCount val="1"/>
                <c:pt idx="0">
                  <c:v>#N/A</c:v>
                </c:pt>
              </c:numCache>
            </c:numRef>
          </c:yVal>
          <c:smooth val="0"/>
        </c:ser>
        <c:ser>
          <c:idx val="2"/>
          <c:order val="3"/>
          <c:tx>
            <c:strRef>
              <c:f>'Section 47 Enquiries'!$W$84</c:f>
              <c:strCache>
                <c:ptCount val="1"/>
                <c:pt idx="0">
                  <c:v>South East LA Trend 2015</c:v>
                </c:pt>
              </c:strCache>
            </c:strRef>
          </c:tx>
          <c:spPr>
            <a:ln w="25400">
              <a:solidFill>
                <a:srgbClr val="BA1400"/>
              </a:solidFill>
              <a:prstDash val="solid"/>
            </a:ln>
          </c:spPr>
          <c:marker>
            <c:symbol val="none"/>
          </c:marker>
          <c:xVal>
            <c:numRef>
              <c:f>'Section 47 Enquiries'!$Z$84:$Z$85</c:f>
              <c:numCache>
                <c:formatCode>#,##0</c:formatCode>
                <c:ptCount val="2"/>
                <c:pt idx="0" formatCode="General">
                  <c:v>0.4</c:v>
                </c:pt>
                <c:pt idx="1">
                  <c:v>40</c:v>
                </c:pt>
              </c:numCache>
            </c:numRef>
          </c:xVal>
          <c:yVal>
            <c:numRef>
              <c:f>'Section 47 Enquiries'!$AA$84:$AA$85</c:f>
              <c:numCache>
                <c:formatCode>General</c:formatCode>
                <c:ptCount val="2"/>
                <c:pt idx="0">
                  <c:v>1.2011000000000003</c:v>
                </c:pt>
                <c:pt idx="1">
                  <c:v>444.08749999999998</c:v>
                </c:pt>
              </c:numCache>
            </c:numRef>
          </c:yVal>
          <c:smooth val="0"/>
        </c:ser>
        <c:ser>
          <c:idx val="4"/>
          <c:order val="4"/>
          <c:tx>
            <c:strRef>
              <c:f>'Section 47 Enquiries'!$B$32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'Section 47 Enquiries'!$R$32</c:f>
              <c:numCache>
                <c:formatCode>0.0</c:formatCode>
                <c:ptCount val="1"/>
                <c:pt idx="0">
                  <c:v>14.452234633847041</c:v>
                </c:pt>
              </c:numCache>
            </c:numRef>
          </c:xVal>
          <c:yVal>
            <c:numRef>
              <c:f>'Section 47 Enquiries'!$O$32</c:f>
              <c:numCache>
                <c:formatCode>#,##0.0</c:formatCode>
                <c:ptCount val="1"/>
                <c:pt idx="0">
                  <c:v>150.19430732065959</c:v>
                </c:pt>
              </c:numCache>
            </c:numRef>
          </c:yVal>
          <c:smooth val="0"/>
        </c:ser>
        <c:dLbls>
          <c:showLegendKey val="0"/>
          <c:showVal val="0"/>
          <c:showCatName val="0"/>
          <c:showSerName val="0"/>
          <c:showPercent val="0"/>
          <c:showBubbleSize val="0"/>
        </c:dLbls>
        <c:axId val="145849728"/>
        <c:axId val="146225024"/>
      </c:scatterChart>
      <c:valAx>
        <c:axId val="145849728"/>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225024"/>
        <c:crosses val="autoZero"/>
        <c:crossBetween val="midCat"/>
      </c:valAx>
      <c:valAx>
        <c:axId val="146225024"/>
        <c:scaling>
          <c:orientation val="minMax"/>
          <c:max val="450"/>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Section 47 Enquiries</a:t>
                </a:r>
                <a:r>
                  <a:rPr lang="en-GB" baseline="0"/>
                  <a:t> </a:t>
                </a:r>
                <a:r>
                  <a:rPr lang="en-GB"/>
                  <a:t>per 10,000 0-17 year olds</a:t>
                </a:r>
              </a:p>
            </c:rich>
          </c:tx>
          <c:layout>
            <c:manualLayout>
              <c:xMode val="edge"/>
              <c:yMode val="edge"/>
              <c:x val="5.1724216291145417E-2"/>
              <c:y val="0.213812259953992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849728"/>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Children subject to an Initial CP Conference</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'Initial CP Conferences'!$T$11</c:f>
              <c:strCache>
                <c:ptCount val="1"/>
                <c:pt idx="0">
                  <c:v>Distance</c:v>
                </c:pt>
              </c:strCache>
            </c:strRef>
          </c:tx>
          <c:spPr>
            <a:solidFill>
              <a:srgbClr val="FB994F"/>
            </a:solidFill>
            <a:ln w="25400">
              <a:noFill/>
            </a:ln>
          </c:spPr>
          <c:invertIfNegative val="0"/>
          <c:cat>
            <c:strRef>
              <c:f>'Initial CP Conferences'!$B$12:$B$32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'Initial CP Conferences'!$T$12:$T$32</c:f>
              <c:numCache>
                <c:formatCode>#,##0</c:formatCode>
                <c:ptCount val="21"/>
                <c:pt idx="0">
                  <c:v>8.1486935251798585</c:v>
                </c:pt>
                <c:pt idx="1">
                  <c:v>30.783199607843144</c:v>
                </c:pt>
                <c:pt idx="2">
                  <c:v>-5.6526281581160589</c:v>
                </c:pt>
                <c:pt idx="3">
                  <c:v>-1.0770472865275167</c:v>
                </c:pt>
                <c:pt idx="4">
                  <c:v>23.376970941385437</c:v>
                </c:pt>
                <c:pt idx="5">
                  <c:v>64.008447843137262</c:v>
                </c:pt>
                <c:pt idx="6">
                  <c:v>-6.2261385805665626</c:v>
                </c:pt>
                <c:pt idx="7">
                  <c:v>29.476199999999992</c:v>
                </c:pt>
                <c:pt idx="8">
                  <c:v>-45.831220490797548</c:v>
                </c:pt>
                <c:pt idx="9">
                  <c:v>-0.6583970538243662</c:v>
                </c:pt>
                <c:pt idx="10">
                  <c:v>-4.1364877419354826</c:v>
                </c:pt>
                <c:pt idx="11">
                  <c:v>19.760091142061285</c:v>
                </c:pt>
                <c:pt idx="12">
                  <c:v>32.119048370927317</c:v>
                </c:pt>
                <c:pt idx="13">
                  <c:v>8.5650267401285589</c:v>
                </c:pt>
                <c:pt idx="14">
                  <c:v>29.731851851851857</c:v>
                </c:pt>
                <c:pt idx="15">
                  <c:v>-0.47852218381775202</c:v>
                </c:pt>
                <c:pt idx="16">
                  <c:v>8.5889074157303398</c:v>
                </c:pt>
                <c:pt idx="17">
                  <c:v>-1.9396173459715627</c:v>
                </c:pt>
                <c:pt idx="18">
                  <c:v>-18.622048622754491</c:v>
                </c:pt>
                <c:pt idx="19">
                  <c:v>-25.294533008130085</c:v>
                </c:pt>
                <c:pt idx="20">
                  <c:v>3.9431465726956532</c:v>
                </c:pt>
              </c:numCache>
            </c:numRef>
          </c:val>
        </c:ser>
        <c:ser>
          <c:idx val="0"/>
          <c:order val="1"/>
          <c:tx>
            <c:strRef>
              <c:f>'Initial CP Conferences'!$Y$5</c:f>
              <c:strCache>
                <c:ptCount val="1"/>
                <c:pt idx="0">
                  <c:v>Selected LA- (none)</c:v>
                </c:pt>
              </c:strCache>
            </c:strRef>
          </c:tx>
          <c:spPr>
            <a:solidFill>
              <a:srgbClr val="66FF99"/>
            </a:solidFill>
            <a:ln w="12700">
              <a:solidFill>
                <a:srgbClr val="000000"/>
              </a:solidFill>
              <a:prstDash val="solid"/>
            </a:ln>
          </c:spPr>
          <c:invertIfNegative val="0"/>
          <c:cat>
            <c:strRef>
              <c:f>'Initial CP Conferences'!$B$12:$B$32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'Initial CP Conferences'!$X$98:$X$117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6378112"/>
        <c:axId val="146277504"/>
      </c:barChart>
      <c:catAx>
        <c:axId val="14637811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277504"/>
        <c:crossesAt val="0"/>
        <c:auto val="1"/>
        <c:lblAlgn val="ctr"/>
        <c:lblOffset val="100"/>
        <c:noMultiLvlLbl val="0"/>
      </c:catAx>
      <c:valAx>
        <c:axId val="146277504"/>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378112"/>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t>
            </a:r>
            <a:r>
              <a:rPr lang="en-GB" sz="1000" b="1" i="0" u="none" strike="noStrike" baseline="0">
                <a:effectLst/>
              </a:rPr>
              <a:t>Children subject to an Initial CP Conference </a:t>
            </a:r>
            <a:r>
              <a:rPr lang="en-GB"/>
              <a:t>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'Initial CP Conferences'!$I$9</c:f>
              <c:strCache>
                <c:ptCount val="1"/>
                <c:pt idx="0">
                  <c:v>% Change 2012-15</c:v>
                </c:pt>
              </c:strCache>
            </c:strRef>
          </c:tx>
          <c:spPr>
            <a:solidFill>
              <a:srgbClr val="FB994F"/>
            </a:solidFill>
            <a:ln w="25400">
              <a:noFill/>
            </a:ln>
          </c:spPr>
          <c:invertIfNegative val="0"/>
          <c:cat>
            <c:strRef>
              <c:f>'Initial CP Conferences'!$B$12:$B$33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'Initial CP Conferences'!$I$12:$I$33</c:f>
              <c:numCache>
                <c:formatCode>0.0%</c:formatCode>
                <c:ptCount val="22"/>
                <c:pt idx="0">
                  <c:v>0.69791666666666663</c:v>
                </c:pt>
                <c:pt idx="1">
                  <c:v>0.18891687657430731</c:v>
                </c:pt>
                <c:pt idx="2">
                  <c:v>0.53453453453453459</c:v>
                </c:pt>
                <c:pt idx="3">
                  <c:v>-0.26900584795321636</c:v>
                </c:pt>
                <c:pt idx="4">
                  <c:v>0.97017707362534944</c:v>
                </c:pt>
                <c:pt idx="5">
                  <c:v>4.140625</c:v>
                </c:pt>
                <c:pt idx="6">
                  <c:v>0.22814207650273224</c:v>
                </c:pt>
                <c:pt idx="7">
                  <c:v>0.54987212276214836</c:v>
                </c:pt>
                <c:pt idx="8">
                  <c:v>0.22916666666666666</c:v>
                </c:pt>
                <c:pt idx="9">
                  <c:v>0.4536290322580645</c:v>
                </c:pt>
                <c:pt idx="10">
                  <c:v>0.31050228310502281</c:v>
                </c:pt>
                <c:pt idx="11">
                  <c:v>0.41314553990610331</c:v>
                </c:pt>
                <c:pt idx="12">
                  <c:v>0.57201646090534974</c:v>
                </c:pt>
                <c:pt idx="13">
                  <c:v>0.724390243902439</c:v>
                </c:pt>
                <c:pt idx="14">
                  <c:v>0.13013698630136986</c:v>
                </c:pt>
                <c:pt idx="15">
                  <c:v>0.25720164609053497</c:v>
                </c:pt>
                <c:pt idx="16">
                  <c:v>1.2747252747252746</c:v>
                </c:pt>
                <c:pt idx="17">
                  <c:v>0.24142857142857144</c:v>
                </c:pt>
                <c:pt idx="18">
                  <c:v>-8.8235294117647065E-2</c:v>
                </c:pt>
                <c:pt idx="19">
                  <c:v>-6.7567567567567571E-2</c:v>
                </c:pt>
                <c:pt idx="20">
                  <c:v>0.36828183239148732</c:v>
                </c:pt>
                <c:pt idx="21">
                  <c:v>0.27064056939501779</c:v>
                </c:pt>
              </c:numCache>
            </c:numRef>
          </c:val>
        </c:ser>
        <c:ser>
          <c:idx val="1"/>
          <c:order val="1"/>
          <c:tx>
            <c:strRef>
              <c:f>'Initial CP Conferences'!$Y$5</c:f>
              <c:strCache>
                <c:ptCount val="1"/>
                <c:pt idx="0">
                  <c:v>Selected LA- (none)</c:v>
                </c:pt>
              </c:strCache>
            </c:strRef>
          </c:tx>
          <c:spPr>
            <a:solidFill>
              <a:srgbClr val="66FF99"/>
            </a:solidFill>
            <a:ln w="12700">
              <a:solidFill>
                <a:srgbClr val="000000"/>
              </a:solidFill>
              <a:prstDash val="solid"/>
            </a:ln>
          </c:spPr>
          <c:invertIfNegative val="0"/>
          <c:cat>
            <c:strRef>
              <c:f>'Initial CP Conferences'!$B$12:$B$33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'Initial CP Conferences'!$W$98:$W$119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6323712"/>
        <c:axId val="146333696"/>
      </c:barChart>
      <c:catAx>
        <c:axId val="14632371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333696"/>
        <c:crosses val="autoZero"/>
        <c:auto val="1"/>
        <c:lblAlgn val="ctr"/>
        <c:lblOffset val="100"/>
        <c:noMultiLvlLbl val="0"/>
      </c:catAx>
      <c:valAx>
        <c:axId val="146333696"/>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323712"/>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subject to an Initial CP Confernce,</a:t>
            </a:r>
            <a:r>
              <a:rPr lang="en-GB" baseline="0"/>
              <a:t> </a:t>
            </a:r>
            <a:r>
              <a:rPr lang="en-GB"/>
              <a:t>per 10,000 0-17 year olds</a:t>
            </a:r>
          </a:p>
        </c:rich>
      </c:tx>
      <c:layout>
        <c:manualLayout>
          <c:xMode val="edge"/>
          <c:yMode val="edge"/>
          <c:x val="0.12036545219983096"/>
          <c:y val="8.9430593327732774E-3"/>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'Initial CP Conferences'!$B$12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Conferences'!$K$11:$O$11</c:f>
              <c:numCache>
                <c:formatCode>General</c:formatCode>
                <c:ptCount val="5"/>
                <c:pt idx="0">
                  <c:v>2011</c:v>
                </c:pt>
                <c:pt idx="1">
                  <c:v>2012</c:v>
                </c:pt>
                <c:pt idx="2">
                  <c:v>2013</c:v>
                </c:pt>
                <c:pt idx="3">
                  <c:v>2014</c:v>
                </c:pt>
                <c:pt idx="4">
                  <c:v>2015</c:v>
                </c:pt>
              </c:numCache>
            </c:numRef>
          </c:cat>
          <c:val>
            <c:numRef>
              <c:f>'Initial CP Conferences'!$K$12:$O$12</c:f>
              <c:numCache>
                <c:formatCode>#,##0.0</c:formatCode>
                <c:ptCount val="5"/>
                <c:pt idx="0">
                  <c:v>36.778227289444651</c:v>
                </c:pt>
                <c:pt idx="1">
                  <c:v>36.090225563909776</c:v>
                </c:pt>
                <c:pt idx="2">
                  <c:v>64.285714285714278</c:v>
                </c:pt>
                <c:pt idx="3">
                  <c:v>51.660516605166052</c:v>
                </c:pt>
                <c:pt idx="4">
                  <c:v>58.633093525179859</c:v>
                </c:pt>
              </c:numCache>
            </c:numRef>
          </c:val>
          <c:smooth val="0"/>
        </c:ser>
        <c:ser>
          <c:idx val="1"/>
          <c:order val="1"/>
          <c:tx>
            <c:strRef>
              <c:f>'Initial CP Conferences'!$B$13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Conferences'!$K$13:$O$13</c:f>
              <c:numCache>
                <c:formatCode>#,##0.0</c:formatCode>
                <c:ptCount val="5"/>
                <c:pt idx="0">
                  <c:v>117.99787007454739</c:v>
                </c:pt>
                <c:pt idx="1">
                  <c:v>79.559118236472941</c:v>
                </c:pt>
                <c:pt idx="2">
                  <c:v>76.69322709163346</c:v>
                </c:pt>
                <c:pt idx="3">
                  <c:v>84.554455445544562</c:v>
                </c:pt>
                <c:pt idx="4">
                  <c:v>92.54901960784315</c:v>
                </c:pt>
              </c:numCache>
            </c:numRef>
          </c:val>
          <c:smooth val="0"/>
        </c:ser>
        <c:ser>
          <c:idx val="2"/>
          <c:order val="2"/>
          <c:tx>
            <c:strRef>
              <c:f>'Initial CP Conferences'!$B$14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Conferences'!$K$14:$O$14</c:f>
              <c:numCache>
                <c:formatCode>#,##0.0</c:formatCode>
                <c:ptCount val="5"/>
                <c:pt idx="0">
                  <c:v>31.317775657152772</c:v>
                </c:pt>
                <c:pt idx="1">
                  <c:v>28.831168831168831</c:v>
                </c:pt>
                <c:pt idx="2">
                  <c:v>20.722269991401546</c:v>
                </c:pt>
                <c:pt idx="3">
                  <c:v>27.891156462585034</c:v>
                </c:pt>
                <c:pt idx="4">
                  <c:v>42.97729184188394</c:v>
                </c:pt>
              </c:numCache>
            </c:numRef>
          </c:val>
          <c:smooth val="0"/>
        </c:ser>
        <c:ser>
          <c:idx val="5"/>
          <c:order val="3"/>
          <c:tx>
            <c:strRef>
              <c:f>'Initial CP Conferences'!$B$15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Conferences'!$K$15:$O$15</c:f>
              <c:numCache>
                <c:formatCode>#,##0.0</c:formatCode>
                <c:ptCount val="5"/>
                <c:pt idx="0">
                  <c:v>44.675524744848836</c:v>
                </c:pt>
                <c:pt idx="1">
                  <c:v>81.975071907957812</c:v>
                </c:pt>
                <c:pt idx="2">
                  <c:v>61.398467432950191</c:v>
                </c:pt>
                <c:pt idx="3">
                  <c:v>60.591603053435115</c:v>
                </c:pt>
                <c:pt idx="4">
                  <c:v>59.297912713472485</c:v>
                </c:pt>
              </c:numCache>
            </c:numRef>
          </c:val>
          <c:smooth val="0"/>
        </c:ser>
        <c:ser>
          <c:idx val="9"/>
          <c:order val="4"/>
          <c:tx>
            <c:strRef>
              <c:f>'Initial CP Conferences'!$B$16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Conferences'!$K$16:$O$16</c:f>
              <c:numCache>
                <c:formatCode>#,##0.0</c:formatCode>
                <c:ptCount val="5"/>
                <c:pt idx="0">
                  <c:v>33.582631426081903</c:v>
                </c:pt>
                <c:pt idx="1">
                  <c:v>38.294075660242683</c:v>
                </c:pt>
                <c:pt idx="2">
                  <c:v>45.7814168743325</c:v>
                </c:pt>
                <c:pt idx="3">
                  <c:v>54.168144732174532</c:v>
                </c:pt>
                <c:pt idx="4">
                  <c:v>75.097690941385437</c:v>
                </c:pt>
              </c:numCache>
            </c:numRef>
          </c:val>
          <c:smooth val="0"/>
        </c:ser>
        <c:ser>
          <c:idx val="10"/>
          <c:order val="5"/>
          <c:tx>
            <c:strRef>
              <c:f>'Initial CP Conferences'!$B$17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Conferences'!$K$17:$O$17</c:f>
              <c:numCache>
                <c:formatCode>#,##0.0</c:formatCode>
                <c:ptCount val="5"/>
                <c:pt idx="0">
                  <c:v>#N/A</c:v>
                </c:pt>
                <c:pt idx="1">
                  <c:v>24.521072796934867</c:v>
                </c:pt>
                <c:pt idx="2">
                  <c:v>53.46153846153846</c:v>
                </c:pt>
                <c:pt idx="3">
                  <c:v>98.449612403100772</c:v>
                </c:pt>
                <c:pt idx="4">
                  <c:v>129.01960784313727</c:v>
                </c:pt>
              </c:numCache>
            </c:numRef>
          </c:val>
          <c:smooth val="0"/>
        </c:ser>
        <c:ser>
          <c:idx val="11"/>
          <c:order val="6"/>
          <c:tx>
            <c:strRef>
              <c:f>'Initial CP Conferences'!$B$18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Conferences'!$K$18:$O$18</c:f>
              <c:numCache>
                <c:formatCode>#,##0.0</c:formatCode>
                <c:ptCount val="5"/>
                <c:pt idx="0">
                  <c:v>55.383337061774952</c:v>
                </c:pt>
                <c:pt idx="1">
                  <c:v>45.367214130771615</c:v>
                </c:pt>
                <c:pt idx="2">
                  <c:v>42.266131522074708</c:v>
                </c:pt>
                <c:pt idx="3">
                  <c:v>48.157248157248155</c:v>
                </c:pt>
                <c:pt idx="4">
                  <c:v>54.766981419433442</c:v>
                </c:pt>
              </c:numCache>
            </c:numRef>
          </c:val>
          <c:smooth val="0"/>
        </c:ser>
        <c:ser>
          <c:idx val="12"/>
          <c:order val="7"/>
          <c:tx>
            <c:strRef>
              <c:f>'Initial CP Conferences'!$B$19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Conferences'!$K$19:$O$19</c:f>
              <c:numCache>
                <c:formatCode>#,##0.0</c:formatCode>
                <c:ptCount val="5"/>
                <c:pt idx="0">
                  <c:v>48.186616720585732</c:v>
                </c:pt>
                <c:pt idx="1">
                  <c:v>64.098360655737707</c:v>
                </c:pt>
                <c:pt idx="2">
                  <c:v>39.244663382594418</c:v>
                </c:pt>
                <c:pt idx="3">
                  <c:v>69.967532467532465</c:v>
                </c:pt>
                <c:pt idx="4">
                  <c:v>96.96</c:v>
                </c:pt>
              </c:numCache>
            </c:numRef>
          </c:val>
          <c:smooth val="0"/>
        </c:ser>
        <c:ser>
          <c:idx val="13"/>
          <c:order val="8"/>
          <c:tx>
            <c:strRef>
              <c:f>'Initial CP Conferences'!$B$20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Conferences'!$K$20:$O$20</c:f>
              <c:numCache>
                <c:formatCode>#,##0.0</c:formatCode>
                <c:ptCount val="5"/>
                <c:pt idx="0">
                  <c:v>14.836289222373807</c:v>
                </c:pt>
                <c:pt idx="1">
                  <c:v>15.483870967741934</c:v>
                </c:pt>
                <c:pt idx="2">
                  <c:v>11.67192429022082</c:v>
                </c:pt>
                <c:pt idx="3">
                  <c:v>11.40625</c:v>
                </c:pt>
                <c:pt idx="4">
                  <c:v>18.098159509202453</c:v>
                </c:pt>
              </c:numCache>
            </c:numRef>
          </c:val>
          <c:smooth val="0"/>
        </c:ser>
        <c:ser>
          <c:idx val="15"/>
          <c:order val="9"/>
          <c:tx>
            <c:strRef>
              <c:f>'Initial CP Conferences'!$B$21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Conferences'!$K$21:$O$21</c:f>
              <c:numCache>
                <c:formatCode>#,##0.0</c:formatCode>
                <c:ptCount val="5"/>
                <c:pt idx="0">
                  <c:v>35.812274368231051</c:v>
                </c:pt>
                <c:pt idx="1">
                  <c:v>35.94202898550725</c:v>
                </c:pt>
                <c:pt idx="2">
                  <c:v>34.84195402298851</c:v>
                </c:pt>
                <c:pt idx="3">
                  <c:v>43.977191732002851</c:v>
                </c:pt>
                <c:pt idx="4">
                  <c:v>51.062322946175634</c:v>
                </c:pt>
              </c:numCache>
            </c:numRef>
          </c:val>
          <c:smooth val="0"/>
        </c:ser>
        <c:ser>
          <c:idx val="16"/>
          <c:order val="10"/>
          <c:tx>
            <c:strRef>
              <c:f>'Initial CP Conferences'!$B$22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Conferences'!$K$22:$O$22</c:f>
              <c:numCache>
                <c:formatCode>#,##0.0</c:formatCode>
                <c:ptCount val="5"/>
                <c:pt idx="0">
                  <c:v>80.933852140077818</c:v>
                </c:pt>
                <c:pt idx="1">
                  <c:v>51.529411764705884</c:v>
                </c:pt>
                <c:pt idx="2">
                  <c:v>46.572104018912533</c:v>
                </c:pt>
                <c:pt idx="3">
                  <c:v>60.798122065727696</c:v>
                </c:pt>
                <c:pt idx="4">
                  <c:v>66.129032258064512</c:v>
                </c:pt>
              </c:numCache>
            </c:numRef>
          </c:val>
          <c:smooth val="0"/>
        </c:ser>
        <c:ser>
          <c:idx val="17"/>
          <c:order val="11"/>
          <c:tx>
            <c:strRef>
              <c:f>'Initial CP Conferences'!$B$23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Conferences'!$K$23:$O$23</c:f>
              <c:numCache>
                <c:formatCode>#,##0.0</c:formatCode>
                <c:ptCount val="5"/>
                <c:pt idx="0">
                  <c:v>88.111435050210574</c:v>
                </c:pt>
                <c:pt idx="1">
                  <c:v>63.772455089820362</c:v>
                </c:pt>
                <c:pt idx="2">
                  <c:v>50.882352941176471</c:v>
                </c:pt>
                <c:pt idx="3">
                  <c:v>65.994236311239192</c:v>
                </c:pt>
                <c:pt idx="4">
                  <c:v>83.844011142061291</c:v>
                </c:pt>
              </c:numCache>
            </c:numRef>
          </c:val>
          <c:smooth val="0"/>
        </c:ser>
        <c:ser>
          <c:idx val="19"/>
          <c:order val="12"/>
          <c:tx>
            <c:strRef>
              <c:f>'Initial CP Conferences'!$B$24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Conferences'!$K$24:$O$24</c:f>
              <c:numCache>
                <c:formatCode>#,##0.0</c:formatCode>
                <c:ptCount val="5"/>
                <c:pt idx="0">
                  <c:v>47.904191616766468</c:v>
                </c:pt>
                <c:pt idx="1">
                  <c:v>64.973262032085557</c:v>
                </c:pt>
                <c:pt idx="2">
                  <c:v>52.89473684210526</c:v>
                </c:pt>
                <c:pt idx="3">
                  <c:v>102.05655526992288</c:v>
                </c:pt>
                <c:pt idx="4">
                  <c:v>95.739348370927317</c:v>
                </c:pt>
              </c:numCache>
            </c:numRef>
          </c:val>
          <c:smooth val="0"/>
        </c:ser>
        <c:ser>
          <c:idx val="3"/>
          <c:order val="13"/>
          <c:tx>
            <c:strRef>
              <c:f>'Initial CP Conferences'!$B$25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Conferences'!$K$25:$O$25</c:f>
              <c:numCache>
                <c:formatCode>#,##0.0</c:formatCode>
                <c:ptCount val="5"/>
                <c:pt idx="0">
                  <c:v>35.934664246823957</c:v>
                </c:pt>
                <c:pt idx="1">
                  <c:v>37.683823529411768</c:v>
                </c:pt>
                <c:pt idx="2">
                  <c:v>45.772058823529413</c:v>
                </c:pt>
                <c:pt idx="3">
                  <c:v>52.849264705882355</c:v>
                </c:pt>
                <c:pt idx="4">
                  <c:v>64.921946740128561</c:v>
                </c:pt>
              </c:numCache>
            </c:numRef>
          </c:val>
          <c:smooth val="0"/>
        </c:ser>
        <c:ser>
          <c:idx val="20"/>
          <c:order val="14"/>
          <c:tx>
            <c:strRef>
              <c:f>'Initial CP Conferences'!$B$26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Conferences'!$K$26:$O$26</c:f>
              <c:numCache>
                <c:formatCode>#,##0.0</c:formatCode>
                <c:ptCount val="5"/>
                <c:pt idx="0">
                  <c:v>100.87719298245614</c:v>
                </c:pt>
                <c:pt idx="1">
                  <c:v>94.805194805194802</c:v>
                </c:pt>
                <c:pt idx="2">
                  <c:v>91.612903225806448</c:v>
                </c:pt>
                <c:pt idx="3">
                  <c:v>97.679324894514778</c:v>
                </c:pt>
                <c:pt idx="4">
                  <c:v>101.85185185185186</c:v>
                </c:pt>
              </c:numCache>
            </c:numRef>
          </c:val>
          <c:smooth val="0"/>
        </c:ser>
        <c:ser>
          <c:idx val="22"/>
          <c:order val="15"/>
          <c:tx>
            <c:strRef>
              <c:f>'Initial CP Conferences'!$B$27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Conferences'!$K$27:$O$27</c:f>
              <c:numCache>
                <c:formatCode>#,##0.0</c:formatCode>
                <c:ptCount val="5"/>
                <c:pt idx="0">
                  <c:v>27.063269535535778</c:v>
                </c:pt>
                <c:pt idx="1">
                  <c:v>39.352226720647778</c:v>
                </c:pt>
                <c:pt idx="2">
                  <c:v>42.1875</c:v>
                </c:pt>
                <c:pt idx="3">
                  <c:v>44.563492063492063</c:v>
                </c:pt>
                <c:pt idx="4">
                  <c:v>47.996857816182249</c:v>
                </c:pt>
              </c:numCache>
            </c:numRef>
          </c:val>
          <c:smooth val="0"/>
        </c:ser>
        <c:ser>
          <c:idx val="23"/>
          <c:order val="16"/>
          <c:tx>
            <c:strRef>
              <c:f>'Initial CP Conferences'!$B$28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Conferences'!$K$28:$O$28</c:f>
              <c:numCache>
                <c:formatCode>#,##0.0</c:formatCode>
                <c:ptCount val="5"/>
                <c:pt idx="0">
                  <c:v>40.283070223189981</c:v>
                </c:pt>
                <c:pt idx="1">
                  <c:v>25.706214689265536</c:v>
                </c:pt>
                <c:pt idx="2">
                  <c:v>35.097493036211695</c:v>
                </c:pt>
                <c:pt idx="3">
                  <c:v>44.257703081232492</c:v>
                </c:pt>
                <c:pt idx="4">
                  <c:v>58.146067415730336</c:v>
                </c:pt>
              </c:numCache>
            </c:numRef>
          </c:val>
          <c:smooth val="0"/>
        </c:ser>
        <c:ser>
          <c:idx val="24"/>
          <c:order val="17"/>
          <c:tx>
            <c:strRef>
              <c:f>'Initial CP Conferences'!$B$29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Conferences'!$K$29:$O$29</c:f>
              <c:numCache>
                <c:formatCode>#,##0.0</c:formatCode>
                <c:ptCount val="5"/>
                <c:pt idx="0">
                  <c:v>45.105043288732823</c:v>
                </c:pt>
                <c:pt idx="1">
                  <c:v>42.579075425790755</c:v>
                </c:pt>
                <c:pt idx="2">
                  <c:v>34.480676328502412</c:v>
                </c:pt>
                <c:pt idx="3">
                  <c:v>41.616766467065872</c:v>
                </c:pt>
                <c:pt idx="4">
                  <c:v>51.481042654028435</c:v>
                </c:pt>
              </c:numCache>
            </c:numRef>
          </c:val>
          <c:smooth val="0"/>
        </c:ser>
        <c:ser>
          <c:idx val="25"/>
          <c:order val="18"/>
          <c:tx>
            <c:strRef>
              <c:f>'Initial CP Conferences'!$B$30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Conferences'!$K$30:$O$30</c:f>
              <c:numCache>
                <c:formatCode>#,##0.0</c:formatCode>
                <c:ptCount val="5"/>
                <c:pt idx="0">
                  <c:v>30.311948204826368</c:v>
                </c:pt>
                <c:pt idx="1">
                  <c:v>31.288343558282207</c:v>
                </c:pt>
                <c:pt idx="2">
                  <c:v>26.283987915407856</c:v>
                </c:pt>
                <c:pt idx="3">
                  <c:v>31.231231231231231</c:v>
                </c:pt>
                <c:pt idx="4">
                  <c:v>27.844311377245511</c:v>
                </c:pt>
              </c:numCache>
            </c:numRef>
          </c:val>
          <c:smooth val="0"/>
        </c:ser>
        <c:ser>
          <c:idx val="26"/>
          <c:order val="19"/>
          <c:tx>
            <c:strRef>
              <c:f>'Initial CP Conferences'!$B$31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Conferences'!$K$31:$O$31</c:f>
              <c:numCache>
                <c:formatCode>#,##0.0</c:formatCode>
                <c:ptCount val="5"/>
                <c:pt idx="0">
                  <c:v>29.86725663716814</c:v>
                </c:pt>
                <c:pt idx="1">
                  <c:v>20.786516853932586</c:v>
                </c:pt>
                <c:pt idx="2">
                  <c:v>27.094972067039105</c:v>
                </c:pt>
                <c:pt idx="3">
                  <c:v>33.701657458563538</c:v>
                </c:pt>
                <c:pt idx="4">
                  <c:v>18.699186991869919</c:v>
                </c:pt>
              </c:numCache>
            </c:numRef>
          </c:val>
          <c:smooth val="0"/>
        </c:ser>
        <c:ser>
          <c:idx val="4"/>
          <c:order val="20"/>
          <c:tx>
            <c:strRef>
              <c:f>'Initial CP Conferences'!$B$32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Conferences'!$K$32:$O$32</c:f>
              <c:numCache>
                <c:formatCode>#,##0.0</c:formatCode>
                <c:ptCount val="5"/>
                <c:pt idx="0">
                  <c:v>43.508733504900626</c:v>
                </c:pt>
                <c:pt idx="1">
                  <c:v>44.695829750644883</c:v>
                </c:pt>
                <c:pt idx="2">
                  <c:v>42.513083413435865</c:v>
                </c:pt>
                <c:pt idx="3">
                  <c:v>50.614797540809839</c:v>
                </c:pt>
                <c:pt idx="4">
                  <c:v>59.76262997584287</c:v>
                </c:pt>
              </c:numCache>
            </c:numRef>
          </c:val>
          <c:smooth val="0"/>
        </c:ser>
        <c:ser>
          <c:idx val="6"/>
          <c:order val="21"/>
          <c:tx>
            <c:strRef>
              <c:f>'Initial CP Conferences'!$B$33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Conferences'!$K$33:$O$33</c:f>
              <c:numCache>
                <c:formatCode>#,##0.0</c:formatCode>
                <c:ptCount val="5"/>
                <c:pt idx="0">
                  <c:v>47.983776051568981</c:v>
                </c:pt>
                <c:pt idx="1">
                  <c:v>49.555586907449211</c:v>
                </c:pt>
                <c:pt idx="2">
                  <c:v>52.713314323316517</c:v>
                </c:pt>
                <c:pt idx="3">
                  <c:v>56.791155946998408</c:v>
                </c:pt>
                <c:pt idx="4">
                  <c:v>61.604423854999702</c:v>
                </c:pt>
              </c:numCache>
            </c:numRef>
          </c:val>
          <c:smooth val="0"/>
        </c:ser>
        <c:ser>
          <c:idx val="7"/>
          <c:order val="22"/>
          <c:tx>
            <c:strRef>
              <c:f>'Initial CP Conferences'!$Y$5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'Initial CP Conferences'!$K$11:$O$11</c:f>
              <c:numCache>
                <c:formatCode>General</c:formatCode>
                <c:ptCount val="5"/>
                <c:pt idx="0">
                  <c:v>2011</c:v>
                </c:pt>
                <c:pt idx="1">
                  <c:v>2012</c:v>
                </c:pt>
                <c:pt idx="2">
                  <c:v>2013</c:v>
                </c:pt>
                <c:pt idx="3">
                  <c:v>2014</c:v>
                </c:pt>
                <c:pt idx="4">
                  <c:v>2015</c:v>
                </c:pt>
              </c:numCache>
            </c:numRef>
          </c:cat>
          <c:val>
            <c:numRef>
              <c:f>'Initial CP Conferences'!$W$88:$AA$88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542976"/>
        <c:axId val="146544896"/>
      </c:lineChart>
      <c:catAx>
        <c:axId val="146542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544896"/>
        <c:crosses val="autoZero"/>
        <c:auto val="1"/>
        <c:lblAlgn val="ctr"/>
        <c:lblOffset val="100"/>
        <c:tickLblSkip val="1"/>
        <c:tickMarkSkip val="1"/>
        <c:noMultiLvlLbl val="0"/>
      </c:catAx>
      <c:valAx>
        <c:axId val="14654489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542976"/>
        <c:crosses val="autoZero"/>
        <c:crossBetween val="between"/>
      </c:valAx>
      <c:spPr>
        <a:noFill/>
        <a:ln w="3175">
          <a:solidFill>
            <a:srgbClr val="000000"/>
          </a:solidFill>
          <a:prstDash val="solid"/>
        </a:ln>
      </c:spPr>
    </c:plotArea>
    <c:legend>
      <c:legendPos val="r"/>
      <c:legendEntry>
        <c:idx val="15"/>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0.67044981446284735"/>
          <c:y val="6.5968733835277876E-2"/>
          <c:w val="0.31213587594912523"/>
          <c:h val="0.934031266164722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of S47 Enquiries going on to Initial Child </a:t>
            </a:r>
            <a:br>
              <a:rPr lang="en-GB"/>
            </a:br>
            <a:r>
              <a:rPr lang="en-GB"/>
              <a:t>Protection Conference</a:t>
            </a:r>
          </a:p>
        </c:rich>
      </c:tx>
      <c:layout>
        <c:manualLayout>
          <c:xMode val="edge"/>
          <c:yMode val="edge"/>
          <c:x val="0.13901227090203469"/>
          <c:y val="8.6741016109045856E-3"/>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'Initial CP Conferences'!$B$144</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Conferences'!$D$143:$H$143</c:f>
              <c:numCache>
                <c:formatCode>General</c:formatCode>
                <c:ptCount val="5"/>
                <c:pt idx="0">
                  <c:v>2011</c:v>
                </c:pt>
                <c:pt idx="1">
                  <c:v>2012</c:v>
                </c:pt>
                <c:pt idx="2">
                  <c:v>2013</c:v>
                </c:pt>
                <c:pt idx="3">
                  <c:v>2014</c:v>
                </c:pt>
                <c:pt idx="4">
                  <c:v>2015</c:v>
                </c:pt>
              </c:numCache>
            </c:numRef>
          </c:cat>
          <c:val>
            <c:numRef>
              <c:f>'Initial CP Conferences'!$D$144:$H$144</c:f>
              <c:numCache>
                <c:formatCode>0.0%</c:formatCode>
                <c:ptCount val="5"/>
                <c:pt idx="0">
                  <c:v>0.40322580645161288</c:v>
                </c:pt>
                <c:pt idx="1">
                  <c:v>0.30769230769230771</c:v>
                </c:pt>
                <c:pt idx="2">
                  <c:v>0.45967741935483869</c:v>
                </c:pt>
                <c:pt idx="3">
                  <c:v>0.41176470588235292</c:v>
                </c:pt>
                <c:pt idx="4">
                  <c:v>0.38717339667458434</c:v>
                </c:pt>
              </c:numCache>
            </c:numRef>
          </c:val>
          <c:smooth val="0"/>
        </c:ser>
        <c:ser>
          <c:idx val="1"/>
          <c:order val="1"/>
          <c:tx>
            <c:strRef>
              <c:f>'Initial CP Conferences'!$B$145</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Conferences'!$D$145:$H$145</c:f>
              <c:numCache>
                <c:formatCode>0.0%</c:formatCode>
                <c:ptCount val="5"/>
                <c:pt idx="0">
                  <c:v>0.35649935649935649</c:v>
                </c:pt>
                <c:pt idx="1">
                  <c:v>0.29604772557792691</c:v>
                </c:pt>
                <c:pt idx="2">
                  <c:v>0.24584929757343552</c:v>
                </c:pt>
                <c:pt idx="3">
                  <c:v>0.50353773584905659</c:v>
                </c:pt>
                <c:pt idx="4">
                  <c:v>0.45472061657032753</c:v>
                </c:pt>
              </c:numCache>
            </c:numRef>
          </c:val>
          <c:smooth val="0"/>
        </c:ser>
        <c:ser>
          <c:idx val="2"/>
          <c:order val="2"/>
          <c:tx>
            <c:strRef>
              <c:f>'Initial CP Conferences'!$B$146</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Conferences'!$D$146:$H$146</c:f>
              <c:numCache>
                <c:formatCode>0.0%</c:formatCode>
                <c:ptCount val="5"/>
                <c:pt idx="0">
                  <c:v>0.45124999999999998</c:v>
                </c:pt>
                <c:pt idx="1">
                  <c:v>0.41111111111111109</c:v>
                </c:pt>
                <c:pt idx="2">
                  <c:v>0.39250814332247558</c:v>
                </c:pt>
                <c:pt idx="3">
                  <c:v>0.36978579481397972</c:v>
                </c:pt>
                <c:pt idx="4">
                  <c:v>0.29067121729237771</c:v>
                </c:pt>
              </c:numCache>
            </c:numRef>
          </c:val>
          <c:smooth val="0"/>
        </c:ser>
        <c:ser>
          <c:idx val="5"/>
          <c:order val="3"/>
          <c:tx>
            <c:strRef>
              <c:f>'Initial CP Conferences'!$B$147</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Conferences'!$D$147:$H$147</c:f>
              <c:numCache>
                <c:formatCode>0.0%</c:formatCode>
                <c:ptCount val="5"/>
                <c:pt idx="0">
                  <c:v>0.22222222222222221</c:v>
                </c:pt>
                <c:pt idx="1">
                  <c:v>0.38323621694307486</c:v>
                </c:pt>
                <c:pt idx="2">
                  <c:v>0.40365239294710326</c:v>
                </c:pt>
                <c:pt idx="3">
                  <c:v>0.46554252199413487</c:v>
                </c:pt>
                <c:pt idx="4">
                  <c:v>0.62814070351758799</c:v>
                </c:pt>
              </c:numCache>
            </c:numRef>
          </c:val>
          <c:smooth val="0"/>
        </c:ser>
        <c:ser>
          <c:idx val="3"/>
          <c:order val="4"/>
          <c:tx>
            <c:strRef>
              <c:f>'Initial CP Conferences'!$B$157</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Conferences'!$D$157:$H$157</c:f>
              <c:numCache>
                <c:formatCode>0.0%</c:formatCode>
                <c:ptCount val="5"/>
                <c:pt idx="0">
                  <c:v>0.75285171102661597</c:v>
                </c:pt>
                <c:pt idx="1">
                  <c:v>0.61377245508982037</c:v>
                </c:pt>
                <c:pt idx="2">
                  <c:v>0.58795749704840616</c:v>
                </c:pt>
                <c:pt idx="3">
                  <c:v>0.35493827160493829</c:v>
                </c:pt>
                <c:pt idx="4">
                  <c:v>0.34639882410583045</c:v>
                </c:pt>
              </c:numCache>
            </c:numRef>
          </c:val>
          <c:smooth val="0"/>
        </c:ser>
        <c:ser>
          <c:idx val="9"/>
          <c:order val="5"/>
          <c:tx>
            <c:strRef>
              <c:f>'Initial CP Conferences'!$B$148</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Conferences'!$D$148:$H$148</c:f>
              <c:numCache>
                <c:formatCode>0.0%</c:formatCode>
                <c:ptCount val="5"/>
                <c:pt idx="0">
                  <c:v>0.48505506030414264</c:v>
                </c:pt>
                <c:pt idx="1">
                  <c:v>0.54856850715746419</c:v>
                </c:pt>
                <c:pt idx="2">
                  <c:v>0.55550755939524843</c:v>
                </c:pt>
                <c:pt idx="3">
                  <c:v>0.55426497277676956</c:v>
                </c:pt>
                <c:pt idx="4">
                  <c:v>0.45727882327492969</c:v>
                </c:pt>
              </c:numCache>
            </c:numRef>
          </c:val>
          <c:smooth val="0"/>
        </c:ser>
        <c:ser>
          <c:idx val="10"/>
          <c:order val="6"/>
          <c:tx>
            <c:strRef>
              <c:f>'Initial CP Conferences'!$B$149</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Conferences'!$D$149:$H$149</c:f>
              <c:numCache>
                <c:formatCode>0.0%</c:formatCode>
                <c:ptCount val="5"/>
                <c:pt idx="0">
                  <c:v>#N/A</c:v>
                </c:pt>
                <c:pt idx="1">
                  <c:v>0.26778242677824265</c:v>
                </c:pt>
                <c:pt idx="2">
                  <c:v>0.34491315136476425</c:v>
                </c:pt>
                <c:pt idx="3">
                  <c:v>0.50297029702970297</c:v>
                </c:pt>
                <c:pt idx="4">
                  <c:v>0.4506849315068493</c:v>
                </c:pt>
              </c:numCache>
            </c:numRef>
          </c:val>
          <c:smooth val="0"/>
        </c:ser>
        <c:ser>
          <c:idx val="11"/>
          <c:order val="7"/>
          <c:tx>
            <c:strRef>
              <c:f>'Initial CP Conferences'!$B$150</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Conferences'!$D$150:$H$150</c:f>
              <c:numCache>
                <c:formatCode>0.0%</c:formatCode>
                <c:ptCount val="5"/>
                <c:pt idx="0">
                  <c:v>0.30003462603878117</c:v>
                </c:pt>
                <c:pt idx="1">
                  <c:v>0.24738087191618791</c:v>
                </c:pt>
                <c:pt idx="2">
                  <c:v>0.35084572014351617</c:v>
                </c:pt>
                <c:pt idx="3">
                  <c:v>0.38975888640318168</c:v>
                </c:pt>
                <c:pt idx="4">
                  <c:v>0.4117242958552782</c:v>
                </c:pt>
              </c:numCache>
            </c:numRef>
          </c:val>
          <c:smooth val="0"/>
        </c:ser>
        <c:ser>
          <c:idx val="12"/>
          <c:order val="8"/>
          <c:tx>
            <c:strRef>
              <c:f>'Initial CP Conferences'!$B$151</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Conferences'!$D$151:$H$151</c:f>
              <c:numCache>
                <c:formatCode>0.0%</c:formatCode>
                <c:ptCount val="5"/>
                <c:pt idx="0">
                  <c:v>0.52602230483271373</c:v>
                </c:pt>
                <c:pt idx="1">
                  <c:v>0.53052917232021712</c:v>
                </c:pt>
                <c:pt idx="2">
                  <c:v>0.40715502555366268</c:v>
                </c:pt>
                <c:pt idx="3">
                  <c:v>0.49597238204833144</c:v>
                </c:pt>
                <c:pt idx="4">
                  <c:v>0.40026420079260239</c:v>
                </c:pt>
              </c:numCache>
            </c:numRef>
          </c:val>
          <c:smooth val="0"/>
        </c:ser>
        <c:ser>
          <c:idx val="13"/>
          <c:order val="9"/>
          <c:tx>
            <c:strRef>
              <c:f>'Initial CP Conferences'!$B$152</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Conferences'!$D$152:$H$152</c:f>
              <c:numCache>
                <c:formatCode>0.0%</c:formatCode>
                <c:ptCount val="5"/>
                <c:pt idx="0">
                  <c:v>0.22137404580152673</c:v>
                </c:pt>
                <c:pt idx="1">
                  <c:v>0.34163701067615659</c:v>
                </c:pt>
                <c:pt idx="2">
                  <c:v>0.18974358974358974</c:v>
                </c:pt>
                <c:pt idx="3">
                  <c:v>0.13721804511278196</c:v>
                </c:pt>
                <c:pt idx="4">
                  <c:v>0.2118491921005386</c:v>
                </c:pt>
              </c:numCache>
            </c:numRef>
          </c:val>
          <c:smooth val="0"/>
        </c:ser>
        <c:ser>
          <c:idx val="15"/>
          <c:order val="10"/>
          <c:tx>
            <c:strRef>
              <c:f>'Initial CP Conferences'!$B$153</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Conferences'!$D$153:$H$153</c:f>
              <c:numCache>
                <c:formatCode>0.0%</c:formatCode>
                <c:ptCount val="5"/>
                <c:pt idx="0">
                  <c:v>0.52598091198303287</c:v>
                </c:pt>
                <c:pt idx="1">
                  <c:v>0.40722495894909688</c:v>
                </c:pt>
                <c:pt idx="2">
                  <c:v>0.36938309215536941</c:v>
                </c:pt>
                <c:pt idx="3">
                  <c:v>0.39001264222503162</c:v>
                </c:pt>
                <c:pt idx="4">
                  <c:v>0.45719720989220036</c:v>
                </c:pt>
              </c:numCache>
            </c:numRef>
          </c:val>
          <c:smooth val="0"/>
        </c:ser>
        <c:ser>
          <c:idx val="16"/>
          <c:order val="11"/>
          <c:tx>
            <c:strRef>
              <c:f>'Initial CP Conferences'!$B$154</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Conferences'!$D$154:$H$154</c:f>
              <c:numCache>
                <c:formatCode>0.0%</c:formatCode>
                <c:ptCount val="5"/>
                <c:pt idx="0">
                  <c:v>0.5799256505576208</c:v>
                </c:pt>
                <c:pt idx="1">
                  <c:v>0.34112149532710279</c:v>
                </c:pt>
                <c:pt idx="2">
                  <c:v>0.26058201058201058</c:v>
                </c:pt>
                <c:pt idx="3">
                  <c:v>0.26509723643807576</c:v>
                </c:pt>
                <c:pt idx="4">
                  <c:v>0.26598702502316962</c:v>
                </c:pt>
              </c:numCache>
            </c:numRef>
          </c:val>
          <c:smooth val="0"/>
        </c:ser>
        <c:ser>
          <c:idx val="17"/>
          <c:order val="12"/>
          <c:tx>
            <c:strRef>
              <c:f>'Initial CP Conferences'!$B$155</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Conferences'!$D$155:$H$155</c:f>
              <c:numCache>
                <c:formatCode>0.0%</c:formatCode>
                <c:ptCount val="5"/>
                <c:pt idx="0">
                  <c:v>0.39824304538799415</c:v>
                </c:pt>
                <c:pt idx="1">
                  <c:v>0.30428571428571427</c:v>
                </c:pt>
                <c:pt idx="2">
                  <c:v>0.27993527508090615</c:v>
                </c:pt>
                <c:pt idx="3">
                  <c:v>0.4111310592459605</c:v>
                </c:pt>
                <c:pt idx="4">
                  <c:v>0.51986183074265979</c:v>
                </c:pt>
              </c:numCache>
            </c:numRef>
          </c:val>
          <c:smooth val="0"/>
        </c:ser>
        <c:ser>
          <c:idx val="19"/>
          <c:order val="13"/>
          <c:tx>
            <c:strRef>
              <c:f>'Initial CP Conferences'!$B$156</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Conferences'!$D$156:$H$156</c:f>
              <c:numCache>
                <c:formatCode>0.0%</c:formatCode>
                <c:ptCount val="5"/>
                <c:pt idx="0">
                  <c:v>0.40970350404312667</c:v>
                </c:pt>
                <c:pt idx="1">
                  <c:v>0.4550561797752809</c:v>
                </c:pt>
                <c:pt idx="2">
                  <c:v>0.42948717948717946</c:v>
                </c:pt>
                <c:pt idx="3">
                  <c:v>0.43722466960352424</c:v>
                </c:pt>
                <c:pt idx="4">
                  <c:v>0.4068157614483493</c:v>
                </c:pt>
              </c:numCache>
            </c:numRef>
          </c:val>
          <c:smooth val="0"/>
        </c:ser>
        <c:ser>
          <c:idx val="20"/>
          <c:order val="14"/>
          <c:tx>
            <c:strRef>
              <c:f>'Initial CP Conferences'!$B$158</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Conferences'!$D$158:$H$158</c:f>
              <c:numCache>
                <c:formatCode>0.0%</c:formatCode>
                <c:ptCount val="5"/>
                <c:pt idx="0">
                  <c:v>0.36908783783783783</c:v>
                </c:pt>
                <c:pt idx="1">
                  <c:v>0.31510791366906477</c:v>
                </c:pt>
                <c:pt idx="2">
                  <c:v>0.32078313253012047</c:v>
                </c:pt>
                <c:pt idx="3">
                  <c:v>0.2977491961414791</c:v>
                </c:pt>
                <c:pt idx="4">
                  <c:v>0.23349056603773585</c:v>
                </c:pt>
              </c:numCache>
            </c:numRef>
          </c:val>
          <c:smooth val="0"/>
        </c:ser>
        <c:ser>
          <c:idx val="22"/>
          <c:order val="15"/>
          <c:tx>
            <c:strRef>
              <c:f>'Initial CP Conferences'!$B$159</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Conferences'!$D$159:$H$159</c:f>
              <c:numCache>
                <c:formatCode>0.0%</c:formatCode>
                <c:ptCount val="5"/>
                <c:pt idx="0">
                  <c:v>0.30355515041020964</c:v>
                </c:pt>
                <c:pt idx="1">
                  <c:v>0.30916030534351147</c:v>
                </c:pt>
                <c:pt idx="2">
                  <c:v>0.40500000000000003</c:v>
                </c:pt>
                <c:pt idx="3">
                  <c:v>0.42928134556574926</c:v>
                </c:pt>
                <c:pt idx="4">
                  <c:v>0.37623152709359609</c:v>
                </c:pt>
              </c:numCache>
            </c:numRef>
          </c:val>
          <c:smooth val="0"/>
        </c:ser>
        <c:ser>
          <c:idx val="23"/>
          <c:order val="16"/>
          <c:tx>
            <c:strRef>
              <c:f>'Initial CP Conferences'!$B$160</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Conferences'!$D$160:$H$160</c:f>
              <c:numCache>
                <c:formatCode>0.0%</c:formatCode>
                <c:ptCount val="5"/>
                <c:pt idx="0">
                  <c:v>0.4099722991689751</c:v>
                </c:pt>
                <c:pt idx="1">
                  <c:v>0.33828996282527879</c:v>
                </c:pt>
                <c:pt idx="2">
                  <c:v>0.36311239193083572</c:v>
                </c:pt>
                <c:pt idx="3">
                  <c:v>0.40306122448979592</c:v>
                </c:pt>
                <c:pt idx="4">
                  <c:v>0.41733870967741937</c:v>
                </c:pt>
              </c:numCache>
            </c:numRef>
          </c:val>
          <c:smooth val="0"/>
        </c:ser>
        <c:ser>
          <c:idx val="24"/>
          <c:order val="17"/>
          <c:tx>
            <c:strRef>
              <c:f>'Initial CP Conferences'!$B$161</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Conferences'!$D$161:$H$161</c:f>
              <c:numCache>
                <c:formatCode>0.0%</c:formatCode>
                <c:ptCount val="5"/>
                <c:pt idx="0">
                  <c:v>0.42571428571428571</c:v>
                </c:pt>
                <c:pt idx="1">
                  <c:v>0.32558139534883723</c:v>
                </c:pt>
                <c:pt idx="2">
                  <c:v>0.30748519116855144</c:v>
                </c:pt>
                <c:pt idx="3">
                  <c:v>0.41566985645933013</c:v>
                </c:pt>
                <c:pt idx="4">
                  <c:v>0.43933265925176945</c:v>
                </c:pt>
              </c:numCache>
            </c:numRef>
          </c:val>
          <c:smooth val="0"/>
        </c:ser>
        <c:ser>
          <c:idx val="25"/>
          <c:order val="18"/>
          <c:tx>
            <c:strRef>
              <c:f>'Initial CP Conferences'!$B$162</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Conferences'!$D$162:$H$162</c:f>
              <c:numCache>
                <c:formatCode>0.0%</c:formatCode>
                <c:ptCount val="5"/>
                <c:pt idx="0">
                  <c:v>0.30746268656716419</c:v>
                </c:pt>
                <c:pt idx="1">
                  <c:v>0.3</c:v>
                </c:pt>
                <c:pt idx="2">
                  <c:v>0.31294964028776978</c:v>
                </c:pt>
                <c:pt idx="3">
                  <c:v>0.26943005181347152</c:v>
                </c:pt>
                <c:pt idx="4">
                  <c:v>0.28615384615384615</c:v>
                </c:pt>
              </c:numCache>
            </c:numRef>
          </c:val>
          <c:smooth val="0"/>
        </c:ser>
        <c:ser>
          <c:idx val="26"/>
          <c:order val="19"/>
          <c:tx>
            <c:strRef>
              <c:f>'Initial CP Conferences'!$B$163</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Conferences'!$D$163:$H$163</c:f>
              <c:numCache>
                <c:formatCode>0.0%</c:formatCode>
                <c:ptCount val="5"/>
                <c:pt idx="0">
                  <c:v>0.48214285714285715</c:v>
                </c:pt>
                <c:pt idx="1">
                  <c:v>0.31623931623931623</c:v>
                </c:pt>
                <c:pt idx="2">
                  <c:v>0.37022900763358779</c:v>
                </c:pt>
                <c:pt idx="3">
                  <c:v>0.46564885496183206</c:v>
                </c:pt>
                <c:pt idx="4">
                  <c:v>0.27272727272727271</c:v>
                </c:pt>
              </c:numCache>
            </c:numRef>
          </c:val>
          <c:smooth val="0"/>
        </c:ser>
        <c:ser>
          <c:idx val="4"/>
          <c:order val="20"/>
          <c:tx>
            <c:strRef>
              <c:f>'Initial CP Conferences'!$B$164</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Conferences'!$D$164:$H$164</c:f>
              <c:numCache>
                <c:formatCode>0.0%</c:formatCode>
                <c:ptCount val="5"/>
                <c:pt idx="0" formatCode="0%">
                  <c:v>0.36304655731712887</c:v>
                </c:pt>
                <c:pt idx="1">
                  <c:v>0.34021925877444165</c:v>
                </c:pt>
                <c:pt idx="2">
                  <c:v>0.36918011500649228</c:v>
                </c:pt>
                <c:pt idx="3">
                  <c:v>0.41467650890143293</c:v>
                </c:pt>
                <c:pt idx="4">
                  <c:v>0.39790209790209791</c:v>
                </c:pt>
              </c:numCache>
            </c:numRef>
          </c:val>
          <c:smooth val="0"/>
        </c:ser>
        <c:ser>
          <c:idx val="6"/>
          <c:order val="21"/>
          <c:tx>
            <c:strRef>
              <c:f>'Initial CP Conferences'!$B$165</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'Initial CP Conferences'!$D$143:$H$143</c:f>
              <c:numCache>
                <c:formatCode>General</c:formatCode>
                <c:ptCount val="5"/>
                <c:pt idx="0">
                  <c:v>2011</c:v>
                </c:pt>
                <c:pt idx="1">
                  <c:v>2012</c:v>
                </c:pt>
                <c:pt idx="2">
                  <c:v>2013</c:v>
                </c:pt>
                <c:pt idx="3">
                  <c:v>2014</c:v>
                </c:pt>
                <c:pt idx="4">
                  <c:v>2015</c:v>
                </c:pt>
              </c:numCache>
            </c:numRef>
          </c:cat>
          <c:val>
            <c:numRef>
              <c:f>'Initial CP Conferences'!$D$165:$H$165</c:f>
              <c:numCache>
                <c:formatCode>0.0%</c:formatCode>
                <c:ptCount val="5"/>
                <c:pt idx="0" formatCode="0%">
                  <c:v>0.47448522829006268</c:v>
                </c:pt>
                <c:pt idx="1">
                  <c:v>0.45107954089413277</c:v>
                </c:pt>
                <c:pt idx="2">
                  <c:v>0.47284747363450336</c:v>
                </c:pt>
                <c:pt idx="3">
                  <c:v>0.45750578987999158</c:v>
                </c:pt>
                <c:pt idx="4">
                  <c:v>0.44589447393068998</c:v>
                </c:pt>
              </c:numCache>
            </c:numRef>
          </c:val>
          <c:smooth val="0"/>
        </c:ser>
        <c:ser>
          <c:idx val="7"/>
          <c:order val="22"/>
          <c:tx>
            <c:strRef>
              <c:f>'Initial CP Conferences'!$Y$5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'Initial CP Conferences'!$W$176:$AA$176</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90432"/>
        <c:axId val="146692352"/>
      </c:lineChart>
      <c:catAx>
        <c:axId val="14669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692352"/>
        <c:crosses val="autoZero"/>
        <c:auto val="1"/>
        <c:lblAlgn val="ctr"/>
        <c:lblOffset val="100"/>
        <c:tickLblSkip val="1"/>
        <c:tickMarkSkip val="1"/>
        <c:noMultiLvlLbl val="0"/>
      </c:catAx>
      <c:valAx>
        <c:axId val="14669235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690432"/>
        <c:crosses val="autoZero"/>
        <c:crossBetween val="between"/>
      </c:valAx>
      <c:spPr>
        <a:noFill/>
        <a:ln w="3175">
          <a:solidFill>
            <a:srgbClr val="000000"/>
          </a:solidFill>
          <a:prstDash val="solid"/>
        </a:ln>
      </c:spPr>
    </c:plotArea>
    <c:legend>
      <c:legendPos val="r"/>
      <c:layout>
        <c:manualLayout>
          <c:xMode val="edge"/>
          <c:yMode val="edge"/>
          <c:x val="0.68194406733641066"/>
          <c:y val="6.8401823859608774E-2"/>
          <c:w val="0.31805590895024582"/>
          <c:h val="0.931598176140391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 Initial CP Conferences completed within 15 days of </a:t>
            </a:r>
            <a:br>
              <a:rPr lang="en-GB"/>
            </a:br>
            <a:r>
              <a:rPr lang="en-GB"/>
              <a:t>the S47 Enquiry which led to Conference</a:t>
            </a:r>
          </a:p>
        </c:rich>
      </c:tx>
      <c:layout>
        <c:manualLayout>
          <c:xMode val="edge"/>
          <c:yMode val="edge"/>
          <c:x val="0.13901227090203469"/>
          <c:y val="1.1152416356877323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'Initial CP Conferences'!$B$188</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Conferences'!$D$187:$H$187</c:f>
              <c:numCache>
                <c:formatCode>General</c:formatCode>
                <c:ptCount val="5"/>
                <c:pt idx="0">
                  <c:v>2011</c:v>
                </c:pt>
                <c:pt idx="1">
                  <c:v>2012</c:v>
                </c:pt>
                <c:pt idx="2">
                  <c:v>2013</c:v>
                </c:pt>
                <c:pt idx="3">
                  <c:v>2014</c:v>
                </c:pt>
                <c:pt idx="4">
                  <c:v>2015</c:v>
                </c:pt>
              </c:numCache>
            </c:numRef>
          </c:cat>
          <c:val>
            <c:numRef>
              <c:f>'Initial CP Conferences'!$D$188:$H$188</c:f>
              <c:numCache>
                <c:formatCode>0.0%</c:formatCode>
                <c:ptCount val="5"/>
                <c:pt idx="0">
                  <c:v>0.69</c:v>
                </c:pt>
                <c:pt idx="1">
                  <c:v>0.65</c:v>
                </c:pt>
                <c:pt idx="2">
                  <c:v>0.71900000000000008</c:v>
                </c:pt>
                <c:pt idx="3">
                  <c:v>0.50877192982456099</c:v>
                </c:pt>
                <c:pt idx="4">
                  <c:v>0.56441717791411039</c:v>
                </c:pt>
              </c:numCache>
            </c:numRef>
          </c:val>
          <c:smooth val="0"/>
        </c:ser>
        <c:ser>
          <c:idx val="1"/>
          <c:order val="1"/>
          <c:tx>
            <c:strRef>
              <c:f>'Initial CP Conferences'!$B$189</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Conferences'!$D$189:$H$189</c:f>
              <c:numCache>
                <c:formatCode>0.0%</c:formatCode>
                <c:ptCount val="5"/>
                <c:pt idx="0">
                  <c:v>0.71499999999999997</c:v>
                </c:pt>
                <c:pt idx="1">
                  <c:v>0.65300000000000002</c:v>
                </c:pt>
                <c:pt idx="2">
                  <c:v>0.78200000000000003</c:v>
                </c:pt>
                <c:pt idx="3">
                  <c:v>0.60519480519480517</c:v>
                </c:pt>
                <c:pt idx="4">
                  <c:v>0.59957627118644063</c:v>
                </c:pt>
              </c:numCache>
            </c:numRef>
          </c:val>
          <c:smooth val="0"/>
        </c:ser>
        <c:ser>
          <c:idx val="2"/>
          <c:order val="2"/>
          <c:tx>
            <c:strRef>
              <c:f>'Initial CP Conferences'!$B$190</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Conferences'!$D$190:$H$190</c:f>
              <c:numCache>
                <c:formatCode>0.0%</c:formatCode>
                <c:ptCount val="5"/>
                <c:pt idx="0">
                  <c:v>0.878</c:v>
                </c:pt>
                <c:pt idx="1">
                  <c:v>0.64</c:v>
                </c:pt>
                <c:pt idx="2">
                  <c:v>0.53500000000000003</c:v>
                </c:pt>
                <c:pt idx="3">
                  <c:v>0.51867219917012453</c:v>
                </c:pt>
                <c:pt idx="4">
                  <c:v>0.43248532289628178</c:v>
                </c:pt>
              </c:numCache>
            </c:numRef>
          </c:val>
          <c:smooth val="0"/>
        </c:ser>
        <c:ser>
          <c:idx val="5"/>
          <c:order val="3"/>
          <c:tx>
            <c:strRef>
              <c:f>'Initial CP Conferences'!$B$191</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Conferences'!$D$191:$H$191</c:f>
              <c:numCache>
                <c:formatCode>0.0%</c:formatCode>
                <c:ptCount val="5"/>
                <c:pt idx="1">
                  <c:v>0.34499999999999997</c:v>
                </c:pt>
                <c:pt idx="2">
                  <c:v>0.502</c:v>
                </c:pt>
                <c:pt idx="3">
                  <c:v>0.48985959438377535</c:v>
                </c:pt>
                <c:pt idx="4">
                  <c:v>0.68</c:v>
                </c:pt>
              </c:numCache>
            </c:numRef>
          </c:val>
          <c:smooth val="0"/>
        </c:ser>
        <c:ser>
          <c:idx val="9"/>
          <c:order val="4"/>
          <c:tx>
            <c:strRef>
              <c:f>'Initial CP Conferences'!$B$192</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Conferences'!$D$192:$H$192</c:f>
              <c:numCache>
                <c:formatCode>0.0%</c:formatCode>
                <c:ptCount val="5"/>
                <c:pt idx="0">
                  <c:v>0.58499999999999996</c:v>
                </c:pt>
                <c:pt idx="1">
                  <c:v>0.59399999999999997</c:v>
                </c:pt>
                <c:pt idx="2">
                  <c:v>0.69099999999999995</c:v>
                </c:pt>
                <c:pt idx="3">
                  <c:v>0.76049766718506995</c:v>
                </c:pt>
                <c:pt idx="4">
                  <c:v>0.6887417218543046</c:v>
                </c:pt>
              </c:numCache>
            </c:numRef>
          </c:val>
          <c:smooth val="0"/>
        </c:ser>
        <c:ser>
          <c:idx val="10"/>
          <c:order val="5"/>
          <c:tx>
            <c:strRef>
              <c:f>'Initial CP Conferences'!$B$193</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Conferences'!$D$193:$H$193</c:f>
              <c:numCache>
                <c:formatCode>0.0%</c:formatCode>
                <c:ptCount val="5"/>
                <c:pt idx="0">
                  <c:v>0.57499999999999996</c:v>
                </c:pt>
                <c:pt idx="2">
                  <c:v>0.71900000000000008</c:v>
                </c:pt>
                <c:pt idx="3">
                  <c:v>0.25179856115107913</c:v>
                </c:pt>
                <c:pt idx="4">
                  <c:v>0.64437689969604861</c:v>
                </c:pt>
              </c:numCache>
            </c:numRef>
          </c:val>
          <c:smooth val="0"/>
        </c:ser>
        <c:ser>
          <c:idx val="11"/>
          <c:order val="6"/>
          <c:tx>
            <c:strRef>
              <c:f>'Initial CP Conferences'!$B$194</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Conferences'!$D$194:$H$194</c:f>
              <c:numCache>
                <c:formatCode>0.0%</c:formatCode>
                <c:ptCount val="5"/>
                <c:pt idx="1">
                  <c:v>0.374</c:v>
                </c:pt>
                <c:pt idx="2">
                  <c:v>0.45500000000000002</c:v>
                </c:pt>
                <c:pt idx="3">
                  <c:v>0.61504747991234476</c:v>
                </c:pt>
                <c:pt idx="4">
                  <c:v>0.78420467185761955</c:v>
                </c:pt>
              </c:numCache>
            </c:numRef>
          </c:val>
          <c:smooth val="0"/>
        </c:ser>
        <c:ser>
          <c:idx val="12"/>
          <c:order val="7"/>
          <c:tx>
            <c:strRef>
              <c:f>'Initial CP Conferences'!$B$195</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Conferences'!$D$195:$H$195</c:f>
              <c:numCache>
                <c:formatCode>0.0%</c:formatCode>
                <c:ptCount val="5"/>
                <c:pt idx="0">
                  <c:v>0.61199999999999999</c:v>
                </c:pt>
                <c:pt idx="1">
                  <c:v>0.69299999999999995</c:v>
                </c:pt>
                <c:pt idx="2">
                  <c:v>0.42399999999999999</c:v>
                </c:pt>
                <c:pt idx="3">
                  <c:v>0.53138075313807531</c:v>
                </c:pt>
                <c:pt idx="4">
                  <c:v>0.5907590759075908</c:v>
                </c:pt>
              </c:numCache>
            </c:numRef>
          </c:val>
          <c:smooth val="0"/>
        </c:ser>
        <c:ser>
          <c:idx val="13"/>
          <c:order val="8"/>
          <c:tx>
            <c:strRef>
              <c:f>'Initial CP Conferences'!$B$196</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Conferences'!$D$196:$H$196</c:f>
              <c:numCache>
                <c:formatCode>0.0%</c:formatCode>
                <c:ptCount val="5"/>
                <c:pt idx="0">
                  <c:v>0.84099999999999997</c:v>
                </c:pt>
                <c:pt idx="1">
                  <c:v>0.78200000000000003</c:v>
                </c:pt>
                <c:pt idx="2">
                  <c:v>1</c:v>
                </c:pt>
                <c:pt idx="3">
                  <c:v>0.94594594594594594</c:v>
                </c:pt>
                <c:pt idx="4">
                  <c:v>0.97457627118644063</c:v>
                </c:pt>
              </c:numCache>
            </c:numRef>
          </c:val>
          <c:smooth val="0"/>
        </c:ser>
        <c:ser>
          <c:idx val="15"/>
          <c:order val="9"/>
          <c:tx>
            <c:strRef>
              <c:f>'Initial CP Conferences'!$B$197</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Conferences'!$D$197:$H$197</c:f>
              <c:numCache>
                <c:formatCode>0.0%</c:formatCode>
                <c:ptCount val="5"/>
                <c:pt idx="0">
                  <c:v>0.72499999999999998</c:v>
                </c:pt>
                <c:pt idx="1">
                  <c:v>0.79</c:v>
                </c:pt>
                <c:pt idx="2">
                  <c:v>0.89800000000000002</c:v>
                </c:pt>
                <c:pt idx="3">
                  <c:v>0.85567010309278346</c:v>
                </c:pt>
                <c:pt idx="4">
                  <c:v>0.74757281553398058</c:v>
                </c:pt>
              </c:numCache>
            </c:numRef>
          </c:val>
          <c:smooth val="0"/>
        </c:ser>
        <c:ser>
          <c:idx val="16"/>
          <c:order val="10"/>
          <c:tx>
            <c:strRef>
              <c:f>'Initial CP Conferences'!$B$198</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Conferences'!$D$198:$H$198</c:f>
              <c:numCache>
                <c:formatCode>0.0%</c:formatCode>
                <c:ptCount val="5"/>
                <c:pt idx="0">
                  <c:v>0.61699999999999999</c:v>
                </c:pt>
                <c:pt idx="1">
                  <c:v>0.81700000000000006</c:v>
                </c:pt>
                <c:pt idx="2">
                  <c:v>0.81299999999999994</c:v>
                </c:pt>
                <c:pt idx="3">
                  <c:v>0.62436548223350252</c:v>
                </c:pt>
                <c:pt idx="4">
                  <c:v>0.6759581881533101</c:v>
                </c:pt>
              </c:numCache>
            </c:numRef>
          </c:val>
          <c:smooth val="0"/>
        </c:ser>
        <c:ser>
          <c:idx val="17"/>
          <c:order val="11"/>
          <c:tx>
            <c:strRef>
              <c:f>'Initial CP Conferences'!$B$199</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Conferences'!$D$199:$H$199</c:f>
              <c:numCache>
                <c:formatCode>0.0%</c:formatCode>
                <c:ptCount val="5"/>
                <c:pt idx="0">
                  <c:v>0</c:v>
                </c:pt>
                <c:pt idx="1">
                  <c:v>0.78299999999999992</c:v>
                </c:pt>
                <c:pt idx="2">
                  <c:v>0.81700000000000006</c:v>
                </c:pt>
                <c:pt idx="3">
                  <c:v>0.51445086705202314</c:v>
                </c:pt>
                <c:pt idx="4">
                  <c:v>0.85382059800664456</c:v>
                </c:pt>
              </c:numCache>
            </c:numRef>
          </c:val>
          <c:smooth val="0"/>
        </c:ser>
        <c:ser>
          <c:idx val="19"/>
          <c:order val="12"/>
          <c:tx>
            <c:strRef>
              <c:f>'Initial CP Conferences'!$B$200</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Conferences'!$D$200:$H$200</c:f>
              <c:numCache>
                <c:formatCode>0.0%</c:formatCode>
                <c:ptCount val="5"/>
                <c:pt idx="0">
                  <c:v>0.68900000000000006</c:v>
                </c:pt>
                <c:pt idx="1">
                  <c:v>0.84200000000000008</c:v>
                </c:pt>
                <c:pt idx="2">
                  <c:v>0.81700000000000006</c:v>
                </c:pt>
                <c:pt idx="3">
                  <c:v>0.76616915422885568</c:v>
                </c:pt>
                <c:pt idx="4">
                  <c:v>0.79842931937172779</c:v>
                </c:pt>
              </c:numCache>
            </c:numRef>
          </c:val>
          <c:smooth val="0"/>
        </c:ser>
        <c:ser>
          <c:idx val="3"/>
          <c:order val="13"/>
          <c:tx>
            <c:strRef>
              <c:f>'Initial CP Conferences'!$B$201</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Conferences'!$D$201:$H$201</c:f>
              <c:numCache>
                <c:formatCode>0.0%</c:formatCode>
                <c:ptCount val="5"/>
                <c:pt idx="0">
                  <c:v>0.92400000000000004</c:v>
                </c:pt>
                <c:pt idx="1">
                  <c:v>0.96097560975609753</c:v>
                </c:pt>
                <c:pt idx="2">
                  <c:v>0.85699999999999998</c:v>
                </c:pt>
                <c:pt idx="3">
                  <c:v>0.96299999999999997</c:v>
                </c:pt>
                <c:pt idx="4">
                  <c:v>0.90099009900990101</c:v>
                </c:pt>
              </c:numCache>
            </c:numRef>
          </c:val>
          <c:smooth val="0"/>
        </c:ser>
        <c:ser>
          <c:idx val="20"/>
          <c:order val="14"/>
          <c:tx>
            <c:strRef>
              <c:f>'Initial CP Conferences'!$B$202</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Conferences'!$D$202:$H$202</c:f>
              <c:numCache>
                <c:formatCode>0.0%</c:formatCode>
                <c:ptCount val="5"/>
                <c:pt idx="0">
                  <c:v>0.69299999999999995</c:v>
                </c:pt>
                <c:pt idx="1">
                  <c:v>0.80099999999999993</c:v>
                </c:pt>
                <c:pt idx="2">
                  <c:v>0.72099999999999997</c:v>
                </c:pt>
                <c:pt idx="3">
                  <c:v>0.72769953051643188</c:v>
                </c:pt>
                <c:pt idx="4">
                  <c:v>0.70909090909090911</c:v>
                </c:pt>
              </c:numCache>
            </c:numRef>
          </c:val>
          <c:smooth val="0"/>
        </c:ser>
        <c:ser>
          <c:idx val="22"/>
          <c:order val="15"/>
          <c:tx>
            <c:strRef>
              <c:f>'Initial CP Conferences'!$B$203</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Conferences'!$D$203:$H$203</c:f>
              <c:numCache>
                <c:formatCode>0.0%</c:formatCode>
                <c:ptCount val="5"/>
                <c:pt idx="0">
                  <c:v>0.87</c:v>
                </c:pt>
                <c:pt idx="1">
                  <c:v>0.25700000000000001</c:v>
                </c:pt>
                <c:pt idx="2">
                  <c:v>0.21899999999999997</c:v>
                </c:pt>
                <c:pt idx="3">
                  <c:v>0.42830009496676164</c:v>
                </c:pt>
                <c:pt idx="4">
                  <c:v>0.53436988543371522</c:v>
                </c:pt>
              </c:numCache>
            </c:numRef>
          </c:val>
          <c:smooth val="0"/>
        </c:ser>
        <c:ser>
          <c:idx val="23"/>
          <c:order val="16"/>
          <c:tx>
            <c:strRef>
              <c:f>'Initial CP Conferences'!$B$204</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Conferences'!$D$204:$H$204</c:f>
              <c:numCache>
                <c:formatCode>0.0%</c:formatCode>
                <c:ptCount val="5"/>
                <c:pt idx="0">
                  <c:v>0</c:v>
                </c:pt>
                <c:pt idx="1">
                  <c:v>0.65500000000000003</c:v>
                </c:pt>
                <c:pt idx="2">
                  <c:v>0.73599999999999999</c:v>
                </c:pt>
                <c:pt idx="3">
                  <c:v>0.65079365079365081</c:v>
                </c:pt>
                <c:pt idx="4">
                  <c:v>0.85990338164251212</c:v>
                </c:pt>
              </c:numCache>
            </c:numRef>
          </c:val>
          <c:smooth val="0"/>
        </c:ser>
        <c:ser>
          <c:idx val="24"/>
          <c:order val="17"/>
          <c:tx>
            <c:strRef>
              <c:f>'Initial CP Conferences'!$B$205</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Conferences'!$D$205:$H$205</c:f>
              <c:numCache>
                <c:formatCode>0.0%</c:formatCode>
                <c:ptCount val="5"/>
                <c:pt idx="0">
                  <c:v>0.67200000000000004</c:v>
                </c:pt>
                <c:pt idx="1">
                  <c:v>0.75</c:v>
                </c:pt>
                <c:pt idx="2">
                  <c:v>0.16200000000000001</c:v>
                </c:pt>
                <c:pt idx="3">
                  <c:v>0.21190893169877409</c:v>
                </c:pt>
                <c:pt idx="4">
                  <c:v>0.58688147295742232</c:v>
                </c:pt>
              </c:numCache>
            </c:numRef>
          </c:val>
          <c:smooth val="0"/>
        </c:ser>
        <c:ser>
          <c:idx val="25"/>
          <c:order val="18"/>
          <c:tx>
            <c:strRef>
              <c:f>'Initial CP Conferences'!$B$206</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Conferences'!$D$206:$H$206</c:f>
              <c:numCache>
                <c:formatCode>0.0%</c:formatCode>
                <c:ptCount val="5"/>
                <c:pt idx="0">
                  <c:v>0.92</c:v>
                </c:pt>
                <c:pt idx="1">
                  <c:v>0.98099999999999998</c:v>
                </c:pt>
                <c:pt idx="2">
                  <c:v>0.95099999999999996</c:v>
                </c:pt>
                <c:pt idx="3">
                  <c:v>0.90804597701149425</c:v>
                </c:pt>
                <c:pt idx="4">
                  <c:v>0.78494623655913975</c:v>
                </c:pt>
              </c:numCache>
            </c:numRef>
          </c:val>
          <c:smooth val="0"/>
        </c:ser>
        <c:ser>
          <c:idx val="26"/>
          <c:order val="19"/>
          <c:tx>
            <c:strRef>
              <c:f>'Initial CP Conferences'!$B$207</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Conferences'!$D$207:$H$207</c:f>
              <c:numCache>
                <c:formatCode>0.0%</c:formatCode>
                <c:ptCount val="5"/>
                <c:pt idx="0">
                  <c:v>0.34700000000000003</c:v>
                </c:pt>
                <c:pt idx="1">
                  <c:v>0.64800000000000002</c:v>
                </c:pt>
                <c:pt idx="2">
                  <c:v>0.78400000000000003</c:v>
                </c:pt>
                <c:pt idx="3">
                  <c:v>0.89690721649484539</c:v>
                </c:pt>
                <c:pt idx="4">
                  <c:v>0.91304347826086951</c:v>
                </c:pt>
              </c:numCache>
            </c:numRef>
          </c:val>
          <c:smooth val="0"/>
        </c:ser>
        <c:ser>
          <c:idx val="4"/>
          <c:order val="20"/>
          <c:tx>
            <c:strRef>
              <c:f>'Initial CP Conferences'!$B$208</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Conferences'!$D$208:$H$208</c:f>
              <c:numCache>
                <c:formatCode>0.0%</c:formatCode>
                <c:ptCount val="5"/>
                <c:pt idx="0" formatCode="0%">
                  <c:v>0.70299999999999996</c:v>
                </c:pt>
                <c:pt idx="1">
                  <c:v>0.58299999999999996</c:v>
                </c:pt>
                <c:pt idx="2">
                  <c:v>0.54700000000000004</c:v>
                </c:pt>
                <c:pt idx="3">
                  <c:v>0.59799999999999998</c:v>
                </c:pt>
                <c:pt idx="4">
                  <c:v>0.67574692442882245</c:v>
                </c:pt>
              </c:numCache>
            </c:numRef>
          </c:val>
          <c:smooth val="0"/>
        </c:ser>
        <c:ser>
          <c:idx val="6"/>
          <c:order val="21"/>
          <c:tx>
            <c:strRef>
              <c:f>'Initial CP Conferences'!$B$209</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'Initial CP Conferences'!$D$187:$H$187</c:f>
              <c:numCache>
                <c:formatCode>General</c:formatCode>
                <c:ptCount val="5"/>
                <c:pt idx="0">
                  <c:v>2011</c:v>
                </c:pt>
                <c:pt idx="1">
                  <c:v>2012</c:v>
                </c:pt>
                <c:pt idx="2">
                  <c:v>2013</c:v>
                </c:pt>
                <c:pt idx="3">
                  <c:v>2014</c:v>
                </c:pt>
                <c:pt idx="4">
                  <c:v>2015</c:v>
                </c:pt>
              </c:numCache>
            </c:numRef>
          </c:cat>
          <c:val>
            <c:numRef>
              <c:f>'Initial CP Conferences'!$D$209:$H$209</c:f>
              <c:numCache>
                <c:formatCode>0.0%</c:formatCode>
                <c:ptCount val="5"/>
                <c:pt idx="0" formatCode="0%">
                  <c:v>0.66200000000000003</c:v>
                </c:pt>
                <c:pt idx="1">
                  <c:v>0.69200000000000006</c:v>
                </c:pt>
                <c:pt idx="2">
                  <c:v>0.72299999999999998</c:v>
                </c:pt>
                <c:pt idx="3">
                  <c:v>0.70006657789613846</c:v>
                </c:pt>
                <c:pt idx="4">
                  <c:v>0.74737431732250381</c:v>
                </c:pt>
              </c:numCache>
            </c:numRef>
          </c:val>
          <c:smooth val="0"/>
        </c:ser>
        <c:ser>
          <c:idx val="7"/>
          <c:order val="22"/>
          <c:tx>
            <c:strRef>
              <c:f>'Initial CP Conferences'!$X$5</c:f>
              <c:strCache>
                <c:ptCount val="1"/>
                <c:pt idx="0">
                  <c:v>(none)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'Initial CP Conferences'!$W$220:$AA$220</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145472"/>
        <c:axId val="147147008"/>
      </c:lineChart>
      <c:catAx>
        <c:axId val="147145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147008"/>
        <c:crosses val="autoZero"/>
        <c:auto val="1"/>
        <c:lblAlgn val="ctr"/>
        <c:lblOffset val="100"/>
        <c:tickLblSkip val="1"/>
        <c:tickMarkSkip val="1"/>
        <c:noMultiLvlLbl val="0"/>
      </c:catAx>
      <c:valAx>
        <c:axId val="147147008"/>
        <c:scaling>
          <c:orientation val="minMax"/>
          <c:max val="1.02"/>
          <c:min val="0"/>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145472"/>
        <c:crosses val="autoZero"/>
        <c:crossBetween val="between"/>
      </c:valAx>
      <c:spPr>
        <a:noFill/>
        <a:ln w="3175">
          <a:solidFill>
            <a:srgbClr val="000000"/>
          </a:solidFill>
          <a:prstDash val="solid"/>
        </a:ln>
      </c:spPr>
    </c:plotArea>
    <c:legend>
      <c:legendPos val="r"/>
      <c:layout>
        <c:manualLayout>
          <c:xMode val="edge"/>
          <c:yMode val="edge"/>
          <c:x val="0.68194406733641066"/>
          <c:y val="8.0567280391066365E-2"/>
          <c:w val="0.31805594813468829"/>
          <c:h val="0.8988265609134624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change in Number of Referrals 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Referrals!$I$9</c:f>
              <c:strCache>
                <c:ptCount val="1"/>
                <c:pt idx="0">
                  <c:v>% Change 2012-15</c:v>
                </c:pt>
              </c:strCache>
            </c:strRef>
          </c:tx>
          <c:spPr>
            <a:solidFill>
              <a:srgbClr val="FB994F"/>
            </a:solidFill>
            <a:ln w="25400">
              <a:noFill/>
            </a:ln>
          </c:spPr>
          <c:invertIfNegative val="0"/>
          <c:cat>
            <c:strRef>
              <c:f>Referrals!$B$12:$B$33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Referrals!$I$12:$I$33</c:f>
              <c:numCache>
                <c:formatCode>0.0%</c:formatCode>
                <c:ptCount val="22"/>
                <c:pt idx="0">
                  <c:v>-0.19391634980988592</c:v>
                </c:pt>
                <c:pt idx="1">
                  <c:v>0.55435013826845347</c:v>
                </c:pt>
                <c:pt idx="2">
                  <c:v>0.40021840021840022</c:v>
                </c:pt>
                <c:pt idx="3">
                  <c:v>-0.75194280385452283</c:v>
                </c:pt>
                <c:pt idx="4">
                  <c:v>0.65242699289660611</c:v>
                </c:pt>
                <c:pt idx="5">
                  <c:v>0.32533482142857145</c:v>
                </c:pt>
                <c:pt idx="6">
                  <c:v>-4.2296772698302336E-2</c:v>
                </c:pt>
                <c:pt idx="7">
                  <c:v>-0.43267636765518513</c:v>
                </c:pt>
                <c:pt idx="8">
                  <c:v>8.3509067903838038E-2</c:v>
                </c:pt>
                <c:pt idx="9">
                  <c:v>-0.10945117156785658</c:v>
                </c:pt>
                <c:pt idx="10">
                  <c:v>-0.1726959517657192</c:v>
                </c:pt>
                <c:pt idx="11">
                  <c:v>-0.19875478927203066</c:v>
                </c:pt>
                <c:pt idx="12">
                  <c:v>0.21447578499201703</c:v>
                </c:pt>
                <c:pt idx="13">
                  <c:v>2.2681543808304373E-2</c:v>
                </c:pt>
                <c:pt idx="14">
                  <c:v>0.74482570806100223</c:v>
                </c:pt>
                <c:pt idx="15">
                  <c:v>-0.11651173085436034</c:v>
                </c:pt>
                <c:pt idx="16">
                  <c:v>0.15716911764705882</c:v>
                </c:pt>
                <c:pt idx="17">
                  <c:v>-9.3565718778665971E-2</c:v>
                </c:pt>
                <c:pt idx="18">
                  <c:v>-3.1423290203327174E-2</c:v>
                </c:pt>
                <c:pt idx="19">
                  <c:v>-6.9548872180451124E-2</c:v>
                </c:pt>
                <c:pt idx="20">
                  <c:v>-4.278333712005216E-2</c:v>
                </c:pt>
                <c:pt idx="21">
                  <c:v>5.0404891753429187E-2</c:v>
                </c:pt>
              </c:numCache>
            </c:numRef>
          </c:val>
        </c:ser>
        <c:ser>
          <c:idx val="1"/>
          <c:order val="1"/>
          <c:tx>
            <c:strRef>
              <c:f>Referrals!$Y$5</c:f>
              <c:strCache>
                <c:ptCount val="1"/>
                <c:pt idx="0">
                  <c:v>Selected LA- (none)</c:v>
                </c:pt>
              </c:strCache>
            </c:strRef>
          </c:tx>
          <c:spPr>
            <a:solidFill>
              <a:srgbClr val="66FF99"/>
            </a:solidFill>
            <a:ln w="12700">
              <a:solidFill>
                <a:srgbClr val="000000"/>
              </a:solidFill>
              <a:prstDash val="solid"/>
            </a:ln>
          </c:spPr>
          <c:invertIfNegative val="0"/>
          <c:cat>
            <c:strRef>
              <c:f>Referrals!$B$12:$B$33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Referrals!$W$98:$W$118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40"/>
        <c:overlap val="100"/>
        <c:axId val="133024384"/>
        <c:axId val="133030272"/>
      </c:barChart>
      <c:catAx>
        <c:axId val="1330243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030272"/>
        <c:crosses val="autoZero"/>
        <c:auto val="1"/>
        <c:lblAlgn val="ctr"/>
        <c:lblOffset val="100"/>
        <c:noMultiLvlLbl val="0"/>
      </c:catAx>
      <c:valAx>
        <c:axId val="13303027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024384"/>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Initial CP</a:t>
            </a:r>
            <a:r>
              <a:rPr lang="en-GB" baseline="0"/>
              <a:t> Conferences </a:t>
            </a:r>
            <a:r>
              <a:rPr lang="en-GB"/>
              <a:t>vs. IDACI</a:t>
            </a:r>
          </a:p>
        </c:rich>
      </c:tx>
      <c:layout>
        <c:manualLayout>
          <c:xMode val="edge"/>
          <c:yMode val="edge"/>
          <c:x val="0.24389269523127791"/>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'Initial CP Conferences'!$W$82</c:f>
              <c:strCache>
                <c:ptCount val="1"/>
                <c:pt idx="0">
                  <c:v>National Trend 2015</c:v>
                </c:pt>
              </c:strCache>
            </c:strRef>
          </c:tx>
          <c:spPr>
            <a:ln w="19050">
              <a:solidFill>
                <a:sysClr val="windowText" lastClr="000000">
                  <a:lumMod val="75000"/>
                  <a:lumOff val="25000"/>
                </a:sysClr>
              </a:solidFill>
            </a:ln>
          </c:spPr>
          <c:marker>
            <c:symbol val="none"/>
          </c:marker>
          <c:xVal>
            <c:numRef>
              <c:f>'Initial CP Conferences'!$Z$82:$Z$83</c:f>
              <c:numCache>
                <c:formatCode>#,##0</c:formatCode>
                <c:ptCount val="2"/>
                <c:pt idx="0" formatCode="General">
                  <c:v>0</c:v>
                </c:pt>
                <c:pt idx="1">
                  <c:v>40</c:v>
                </c:pt>
              </c:numCache>
            </c:numRef>
          </c:xVal>
          <c:yVal>
            <c:numRef>
              <c:f>'Initial CP Conferences'!$AA$82:$AA$83</c:f>
              <c:numCache>
                <c:formatCode>General</c:formatCode>
                <c:ptCount val="2"/>
                <c:pt idx="0">
                  <c:v>33.484999999999999</c:v>
                </c:pt>
                <c:pt idx="1">
                  <c:v>95.301000000000002</c:v>
                </c:pt>
              </c:numCache>
            </c:numRef>
          </c:yVal>
          <c:smooth val="1"/>
        </c:ser>
        <c:dLbls>
          <c:showLegendKey val="0"/>
          <c:showVal val="0"/>
          <c:showCatName val="0"/>
          <c:showSerName val="0"/>
          <c:showPercent val="0"/>
          <c:showBubbleSize val="0"/>
        </c:dLbls>
        <c:axId val="147287424"/>
        <c:axId val="147318656"/>
      </c:scatterChart>
      <c:scatterChart>
        <c:scatterStyle val="lineMarker"/>
        <c:varyColors val="0"/>
        <c:ser>
          <c:idx val="0"/>
          <c:order val="0"/>
          <c:tx>
            <c:strRef>
              <c:f>'Initial CP Conferences'!$R$11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tx>
                <c:rich>
                  <a:bodyPr/>
                  <a:lstStyle/>
                  <a:p>
                    <a:r>
                      <a:rPr lang="en-US"/>
                      <a:t>Bracknell Forest</a:t>
                    </a:r>
                  </a:p>
                </c:rich>
              </c:tx>
              <c:showLegendKey val="0"/>
              <c:showVal val="0"/>
              <c:showCatName val="1"/>
              <c:showSerName val="0"/>
              <c:showPercent val="0"/>
              <c:showBubbleSize val="0"/>
            </c:dLbl>
            <c:dLbl>
              <c:idx val="1"/>
              <c:layout/>
              <c:tx>
                <c:rich>
                  <a:bodyPr/>
                  <a:lstStyle/>
                  <a:p>
                    <a:r>
                      <a:rPr lang="en-US"/>
                      <a:t>Brighton &amp; Hove</a:t>
                    </a:r>
                  </a:p>
                </c:rich>
              </c:tx>
              <c:dLblPos val="l"/>
              <c:showLegendKey val="0"/>
              <c:showVal val="0"/>
              <c:showCatName val="1"/>
              <c:showSerName val="0"/>
              <c:showPercent val="0"/>
              <c:showBubbleSize val="0"/>
            </c:dLbl>
            <c:dLbl>
              <c:idx val="2"/>
              <c:layout>
                <c:manualLayout>
                  <c:x val="-2.025948087871909E-2"/>
                  <c:y val="1.0175438174798804E-2"/>
                </c:manualLayout>
              </c:layout>
              <c:tx>
                <c:rich>
                  <a:bodyPr/>
                  <a:lstStyle/>
                  <a:p>
                    <a:r>
                      <a:rPr lang="en-US"/>
                      <a:t>Buckinghamshire</a:t>
                    </a:r>
                  </a:p>
                </c:rich>
              </c:tx>
              <c:showLegendKey val="0"/>
              <c:showVal val="0"/>
              <c:showCatName val="1"/>
              <c:showSerName val="0"/>
              <c:showPercent val="0"/>
              <c:showBubbleSize val="0"/>
            </c:dLbl>
            <c:dLbl>
              <c:idx val="3"/>
              <c:layout/>
              <c:tx>
                <c:rich>
                  <a:bodyPr/>
                  <a:lstStyle/>
                  <a:p>
                    <a:r>
                      <a:rPr lang="en-US"/>
                      <a:t>East Sussex</a:t>
                    </a:r>
                  </a:p>
                </c:rich>
              </c:tx>
              <c:showLegendKey val="0"/>
              <c:showVal val="0"/>
              <c:showCatName val="1"/>
              <c:showSerName val="0"/>
              <c:showPercent val="0"/>
              <c:showBubbleSize val="0"/>
            </c:dLbl>
            <c:dLbl>
              <c:idx val="4"/>
              <c:layout/>
              <c:tx>
                <c:rich>
                  <a:bodyPr/>
                  <a:lstStyle/>
                  <a:p>
                    <a:r>
                      <a:rPr lang="en-US"/>
                      <a:t>Hampshire</a:t>
                    </a:r>
                  </a:p>
                </c:rich>
              </c:tx>
              <c:dLblPos val="l"/>
              <c:showLegendKey val="0"/>
              <c:showVal val="0"/>
              <c:showCatName val="1"/>
              <c:showSerName val="0"/>
              <c:showPercent val="0"/>
              <c:showBubbleSize val="0"/>
            </c:dLbl>
            <c:dLbl>
              <c:idx val="5"/>
              <c:layout/>
              <c:tx>
                <c:rich>
                  <a:bodyPr/>
                  <a:lstStyle/>
                  <a:p>
                    <a:r>
                      <a:rPr lang="en-US"/>
                      <a:t>Isle of Wight</a:t>
                    </a:r>
                  </a:p>
                </c:rich>
              </c:tx>
              <c:showLegendKey val="0"/>
              <c:showVal val="0"/>
              <c:showCatName val="1"/>
              <c:showSerName val="0"/>
              <c:showPercent val="0"/>
              <c:showBubbleSize val="0"/>
            </c:dLbl>
            <c:dLbl>
              <c:idx val="6"/>
              <c:layout/>
              <c:tx>
                <c:rich>
                  <a:bodyPr/>
                  <a:lstStyle/>
                  <a:p>
                    <a:r>
                      <a:rPr lang="en-US"/>
                      <a:t>Kent</a:t>
                    </a:r>
                  </a:p>
                </c:rich>
              </c:tx>
              <c:showLegendKey val="0"/>
              <c:showVal val="0"/>
              <c:showCatName val="1"/>
              <c:showSerName val="0"/>
              <c:showPercent val="0"/>
              <c:showBubbleSize val="0"/>
            </c:dLbl>
            <c:dLbl>
              <c:idx val="7"/>
              <c:layout/>
              <c:tx>
                <c:rich>
                  <a:bodyPr/>
                  <a:lstStyle/>
                  <a:p>
                    <a:r>
                      <a:rPr lang="en-US"/>
                      <a:t>Medway</a:t>
                    </a:r>
                  </a:p>
                </c:rich>
              </c:tx>
              <c:dLblPos val="l"/>
              <c:showLegendKey val="0"/>
              <c:showVal val="0"/>
              <c:showCatName val="1"/>
              <c:showSerName val="0"/>
              <c:showPercent val="0"/>
              <c:showBubbleSize val="0"/>
            </c:dLbl>
            <c:dLbl>
              <c:idx val="8"/>
              <c:layout/>
              <c:tx>
                <c:rich>
                  <a:bodyPr/>
                  <a:lstStyle/>
                  <a:p>
                    <a:r>
                      <a:rPr lang="en-US"/>
                      <a:t>Milton Keynes</a:t>
                    </a:r>
                  </a:p>
                </c:rich>
              </c:tx>
              <c:showLegendKey val="0"/>
              <c:showVal val="0"/>
              <c:showCatName val="1"/>
              <c:showSerName val="0"/>
              <c:showPercent val="0"/>
              <c:showBubbleSize val="0"/>
            </c:dLbl>
            <c:dLbl>
              <c:idx val="9"/>
              <c:layout>
                <c:manualLayout>
                  <c:x val="-1.1576846216410908E-2"/>
                  <c:y val="2.543859543699701E-3"/>
                </c:manualLayout>
              </c:layout>
              <c:tx>
                <c:rich>
                  <a:bodyPr/>
                  <a:lstStyle/>
                  <a:p>
                    <a:r>
                      <a:rPr lang="en-US"/>
                      <a:t>Oxfordshire</a:t>
                    </a:r>
                  </a:p>
                </c:rich>
              </c:tx>
              <c:showLegendKey val="0"/>
              <c:showVal val="0"/>
              <c:showCatName val="1"/>
              <c:showSerName val="0"/>
              <c:showPercent val="0"/>
              <c:showBubbleSize val="0"/>
            </c:dLbl>
            <c:dLbl>
              <c:idx val="10"/>
              <c:layout/>
              <c:tx>
                <c:rich>
                  <a:bodyPr/>
                  <a:lstStyle/>
                  <a:p>
                    <a:r>
                      <a:rPr lang="en-US"/>
                      <a:t>Portsmouth</a:t>
                    </a:r>
                  </a:p>
                </c:rich>
              </c:tx>
              <c:dLblPos val="l"/>
              <c:showLegendKey val="0"/>
              <c:showVal val="0"/>
              <c:showCatName val="1"/>
              <c:showSerName val="0"/>
              <c:showPercent val="0"/>
              <c:showBubbleSize val="0"/>
            </c:dLbl>
            <c:dLbl>
              <c:idx val="11"/>
              <c:layout/>
              <c:tx>
                <c:rich>
                  <a:bodyPr/>
                  <a:lstStyle/>
                  <a:p>
                    <a:r>
                      <a:rPr lang="en-US"/>
                      <a:t>Reading</a:t>
                    </a:r>
                  </a:p>
                </c:rich>
              </c:tx>
              <c:dLblPos val="l"/>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tx>
                <c:rich>
                  <a:bodyPr/>
                  <a:lstStyle/>
                  <a:p>
                    <a:r>
                      <a:rPr lang="en-US"/>
                      <a:t>Southampton</a:t>
                    </a:r>
                  </a:p>
                </c:rich>
              </c:tx>
              <c:dLblPos val="l"/>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manualLayout>
                  <c:x val="-0.15243812255459063"/>
                  <c:y val="5.087719087399402E-3"/>
                </c:manualLayout>
              </c:layout>
              <c:tx>
                <c:rich>
                  <a:bodyPr/>
                  <a:lstStyle/>
                  <a:p>
                    <a:r>
                      <a:rPr lang="en-US"/>
                      <a:t>West Berkshire</a:t>
                    </a:r>
                  </a:p>
                </c:rich>
              </c:tx>
              <c:dLblPos val="r"/>
              <c:showLegendKey val="0"/>
              <c:showVal val="0"/>
              <c:showCatName val="1"/>
              <c:showSerName val="0"/>
              <c:showPercent val="0"/>
              <c:showBubbleSize val="0"/>
            </c:dLbl>
            <c:dLbl>
              <c:idx val="16"/>
              <c:layout>
                <c:manualLayout>
                  <c:x val="-0.13313373148872545"/>
                  <c:y val="-7.6315786310991035E-3"/>
                </c:manualLayout>
              </c:layout>
              <c:tx>
                <c:rich>
                  <a:bodyPr/>
                  <a:lstStyle/>
                  <a:p>
                    <a:r>
                      <a:rPr lang="en-US"/>
                      <a:t>West Sussex</a:t>
                    </a:r>
                  </a:p>
                </c:rich>
              </c:tx>
              <c:dLblPos val="r"/>
              <c:showLegendKey val="0"/>
              <c:showVal val="0"/>
              <c:showCatName val="1"/>
              <c:showSerName val="0"/>
              <c:showPercent val="0"/>
              <c:showBubbleSize val="0"/>
            </c:dLbl>
            <c:dLbl>
              <c:idx val="17"/>
              <c:layout/>
              <c:tx>
                <c:rich>
                  <a:bodyPr/>
                  <a:lstStyle/>
                  <a:p>
                    <a:r>
                      <a:rPr lang="en-US"/>
                      <a:t>Windsor &amp; Maidenhead</a:t>
                    </a:r>
                  </a:p>
                </c:rich>
              </c:tx>
              <c:showLegendKey val="0"/>
              <c:showVal val="0"/>
              <c:showCatName val="1"/>
              <c:showSerName val="0"/>
              <c:showPercent val="0"/>
              <c:showBubbleSize val="0"/>
            </c:dLbl>
            <c:dLbl>
              <c:idx val="18"/>
              <c:layout/>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('Initial CP Conferences'!$R$12:$R$24,'Initial CP Conferences'!$R$26:$R$31)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('Initial CP Conferences'!$O$12:$O$24,'Initial CP Conferences'!$O$26:$O$31)</c:f>
              <c:numCache>
                <c:formatCode>#,##0.0</c:formatCode>
                <c:ptCount val="19"/>
                <c:pt idx="0">
                  <c:v>58.633093525179859</c:v>
                </c:pt>
                <c:pt idx="1">
                  <c:v>92.54901960784315</c:v>
                </c:pt>
                <c:pt idx="2">
                  <c:v>42.97729184188394</c:v>
                </c:pt>
                <c:pt idx="3">
                  <c:v>59.297912713472485</c:v>
                </c:pt>
                <c:pt idx="4">
                  <c:v>75.097690941385437</c:v>
                </c:pt>
                <c:pt idx="5">
                  <c:v>129.01960784313727</c:v>
                </c:pt>
                <c:pt idx="6">
                  <c:v>54.766981419433442</c:v>
                </c:pt>
                <c:pt idx="7">
                  <c:v>96.96</c:v>
                </c:pt>
                <c:pt idx="8">
                  <c:v>18.098159509202453</c:v>
                </c:pt>
                <c:pt idx="9">
                  <c:v>51.062322946175634</c:v>
                </c:pt>
                <c:pt idx="10">
                  <c:v>66.129032258064512</c:v>
                </c:pt>
                <c:pt idx="11">
                  <c:v>83.844011142061291</c:v>
                </c:pt>
                <c:pt idx="12">
                  <c:v>95.739348370927317</c:v>
                </c:pt>
                <c:pt idx="13">
                  <c:v>101.85185185185186</c:v>
                </c:pt>
                <c:pt idx="14">
                  <c:v>47.996857816182249</c:v>
                </c:pt>
                <c:pt idx="15">
                  <c:v>58.146067415730336</c:v>
                </c:pt>
                <c:pt idx="16">
                  <c:v>51.481042654028435</c:v>
                </c:pt>
                <c:pt idx="17">
                  <c:v>27.844311377245511</c:v>
                </c:pt>
                <c:pt idx="18">
                  <c:v>18.699186991869919</c:v>
                </c:pt>
              </c:numCache>
            </c:numRef>
          </c:yVal>
          <c:smooth val="0"/>
        </c:ser>
        <c:ser>
          <c:idx val="3"/>
          <c:order val="1"/>
          <c:tx>
            <c:strRef>
              <c:f>'Initial CP Conferences'!$B$25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dLbl>
              <c:idx val="0"/>
              <c:layout/>
              <c:dLblPos val="l"/>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'Initial CP Conferences'!$R$25</c:f>
              <c:numCache>
                <c:formatCode>0.0</c:formatCode>
                <c:ptCount val="1"/>
                <c:pt idx="0">
                  <c:v>14.8</c:v>
                </c:pt>
              </c:numCache>
            </c:numRef>
          </c:xVal>
          <c:yVal>
            <c:numRef>
              <c:f>'Initial CP Conferences'!$O$25</c:f>
              <c:numCache>
                <c:formatCode>#,##0.0</c:formatCode>
                <c:ptCount val="1"/>
                <c:pt idx="0">
                  <c:v>64.921946740128561</c:v>
                </c:pt>
              </c:numCache>
            </c:numRef>
          </c:yVal>
          <c:smooth val="0"/>
        </c:ser>
        <c:ser>
          <c:idx val="1"/>
          <c:order val="2"/>
          <c:tx>
            <c:strRef>
              <c:f>'Initial CP Conferences'!$Y$5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'Initial CP Conferences'!$X$53</c:f>
              <c:numCache>
                <c:formatCode>0.00</c:formatCode>
                <c:ptCount val="1"/>
                <c:pt idx="0">
                  <c:v>#N/A</c:v>
                </c:pt>
              </c:numCache>
            </c:numRef>
          </c:xVal>
          <c:yVal>
            <c:numRef>
              <c:f>'Initial CP Conferences'!$Y$53</c:f>
              <c:numCache>
                <c:formatCode>0.0</c:formatCode>
                <c:ptCount val="1"/>
                <c:pt idx="0">
                  <c:v>#N/A</c:v>
                </c:pt>
              </c:numCache>
            </c:numRef>
          </c:yVal>
          <c:smooth val="0"/>
        </c:ser>
        <c:ser>
          <c:idx val="2"/>
          <c:order val="3"/>
          <c:tx>
            <c:strRef>
              <c:f>'Initial CP Conferences'!$W$84</c:f>
              <c:strCache>
                <c:ptCount val="1"/>
                <c:pt idx="0">
                  <c:v>South East LA Trend 2015</c:v>
                </c:pt>
              </c:strCache>
            </c:strRef>
          </c:tx>
          <c:spPr>
            <a:ln w="25400">
              <a:solidFill>
                <a:srgbClr val="BA1400"/>
              </a:solidFill>
              <a:prstDash val="solid"/>
            </a:ln>
          </c:spPr>
          <c:marker>
            <c:symbol val="none"/>
          </c:marker>
          <c:xVal>
            <c:numRef>
              <c:f>'Initial CP Conferences'!$Z$84:$Z$85</c:f>
              <c:numCache>
                <c:formatCode>#,##0</c:formatCode>
                <c:ptCount val="2"/>
                <c:pt idx="0" formatCode="General">
                  <c:v>0</c:v>
                </c:pt>
                <c:pt idx="1">
                  <c:v>40</c:v>
                </c:pt>
              </c:numCache>
            </c:numRef>
          </c:xVal>
          <c:yVal>
            <c:numRef>
              <c:f>'Initial CP Conferences'!$AA$84:$AA$85</c:f>
              <c:numCache>
                <c:formatCode>General</c:formatCode>
                <c:ptCount val="2"/>
                <c:pt idx="0">
                  <c:v>16.872</c:v>
                </c:pt>
                <c:pt idx="1">
                  <c:v>129.86799999999999</c:v>
                </c:pt>
              </c:numCache>
            </c:numRef>
          </c:yVal>
          <c:smooth val="0"/>
        </c:ser>
        <c:ser>
          <c:idx val="4"/>
          <c:order val="4"/>
          <c:tx>
            <c:strRef>
              <c:f>'Initial CP Conferences'!$B$32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'Initial CP Conferences'!$R$32</c:f>
              <c:numCache>
                <c:formatCode>0.0</c:formatCode>
                <c:ptCount val="1"/>
                <c:pt idx="0">
                  <c:v>14.452234633847041</c:v>
                </c:pt>
              </c:numCache>
            </c:numRef>
          </c:xVal>
          <c:yVal>
            <c:numRef>
              <c:f>'Initial CP Conferences'!$O$32</c:f>
              <c:numCache>
                <c:formatCode>#,##0.0</c:formatCode>
                <c:ptCount val="1"/>
                <c:pt idx="0">
                  <c:v>59.76262997584287</c:v>
                </c:pt>
              </c:numCache>
            </c:numRef>
          </c:yVal>
          <c:smooth val="0"/>
        </c:ser>
        <c:dLbls>
          <c:showLegendKey val="0"/>
          <c:showVal val="0"/>
          <c:showCatName val="0"/>
          <c:showSerName val="0"/>
          <c:showPercent val="0"/>
          <c:showBubbleSize val="0"/>
        </c:dLbls>
        <c:axId val="147287424"/>
        <c:axId val="147318656"/>
      </c:scatterChart>
      <c:valAx>
        <c:axId val="147287424"/>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318656"/>
        <c:crosses val="autoZero"/>
        <c:crossBetween val="midCat"/>
      </c:valAx>
      <c:valAx>
        <c:axId val="147318656"/>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Initial CP Conferences per 10,000 0-17 year olds</a:t>
                </a:r>
              </a:p>
            </c:rich>
          </c:tx>
          <c:layout>
            <c:manualLayout>
              <c:xMode val="edge"/>
              <c:yMode val="edge"/>
              <c:x val="5.1724216291145417E-2"/>
              <c:y val="0.1983682445099767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287424"/>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Children subject to a Child Protection Plan</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'Child Protection Plans'!$T$11</c:f>
              <c:strCache>
                <c:ptCount val="1"/>
                <c:pt idx="0">
                  <c:v>Distance</c:v>
                </c:pt>
              </c:strCache>
            </c:strRef>
          </c:tx>
          <c:spPr>
            <a:solidFill>
              <a:srgbClr val="FB994F"/>
            </a:solidFill>
            <a:ln w="25400">
              <a:noFill/>
            </a:ln>
          </c:spPr>
          <c:invertIfNegative val="0"/>
          <c:cat>
            <c:strRef>
              <c:f>'Child Protection Plans'!$B$12:$B$32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'Child Protection Plans'!$T$12:$T$32</c:f>
              <c:numCache>
                <c:formatCode>#,##0</c:formatCode>
                <c:ptCount val="21"/>
                <c:pt idx="0">
                  <c:v>10.284192086330926</c:v>
                </c:pt>
                <c:pt idx="1">
                  <c:v>17.923125294117654</c:v>
                </c:pt>
                <c:pt idx="2">
                  <c:v>-4.1880359461732546</c:v>
                </c:pt>
                <c:pt idx="3">
                  <c:v>2.9495737001897595</c:v>
                </c:pt>
                <c:pt idx="4">
                  <c:v>13.505407140319718</c:v>
                </c:pt>
                <c:pt idx="5">
                  <c:v>54.335163137254909</c:v>
                </c:pt>
                <c:pt idx="6">
                  <c:v>-4.2130080962534251</c:v>
                </c:pt>
                <c:pt idx="7">
                  <c:v>28.740600000000001</c:v>
                </c:pt>
                <c:pt idx="8">
                  <c:v>-35.661158711656448</c:v>
                </c:pt>
                <c:pt idx="9">
                  <c:v>5.7033904249291751</c:v>
                </c:pt>
                <c:pt idx="10">
                  <c:v>3.9617611981566867</c:v>
                </c:pt>
                <c:pt idx="11">
                  <c:v>12.296852534818946</c:v>
                </c:pt>
                <c:pt idx="12">
                  <c:v>-16.084974561403509</c:v>
                </c:pt>
                <c:pt idx="13">
                  <c:v>9.6147242975206666</c:v>
                </c:pt>
                <c:pt idx="14">
                  <c:v>15.682166666666674</c:v>
                </c:pt>
                <c:pt idx="15">
                  <c:v>7.0944212333071519</c:v>
                </c:pt>
                <c:pt idx="16">
                  <c:v>2.5375784269662915</c:v>
                </c:pt>
                <c:pt idx="17">
                  <c:v>-6.2205935071090046</c:v>
                </c:pt>
                <c:pt idx="18">
                  <c:v>-11.210603353293415</c:v>
                </c:pt>
                <c:pt idx="19">
                  <c:v>-15.377429918699189</c:v>
                </c:pt>
                <c:pt idx="20">
                  <c:v>3.0747440698774753</c:v>
                </c:pt>
              </c:numCache>
            </c:numRef>
          </c:val>
        </c:ser>
        <c:ser>
          <c:idx val="0"/>
          <c:order val="1"/>
          <c:tx>
            <c:strRef>
              <c:f>'Child Protection Plans'!$Y$5</c:f>
              <c:strCache>
                <c:ptCount val="1"/>
                <c:pt idx="0">
                  <c:v>Selected LA- (none)</c:v>
                </c:pt>
              </c:strCache>
            </c:strRef>
          </c:tx>
          <c:spPr>
            <a:solidFill>
              <a:srgbClr val="66FF99"/>
            </a:solidFill>
            <a:ln w="12700">
              <a:solidFill>
                <a:srgbClr val="000000"/>
              </a:solidFill>
              <a:prstDash val="solid"/>
            </a:ln>
          </c:spPr>
          <c:invertIfNegative val="0"/>
          <c:cat>
            <c:strRef>
              <c:f>'Child Protection Plans'!$B$12:$B$32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'Child Protection Plans'!$X$98:$X$117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7682432"/>
        <c:axId val="147683968"/>
      </c:barChart>
      <c:catAx>
        <c:axId val="14768243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683968"/>
        <c:crossesAt val="0"/>
        <c:auto val="1"/>
        <c:lblAlgn val="ctr"/>
        <c:lblOffset val="100"/>
        <c:noMultiLvlLbl val="0"/>
      </c:catAx>
      <c:valAx>
        <c:axId val="147683968"/>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682432"/>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t>
            </a:r>
            <a:r>
              <a:rPr lang="en-GB" sz="1000" b="1" i="0" u="none" strike="noStrike" baseline="0">
                <a:effectLst/>
              </a:rPr>
              <a:t>Children subject to a Child Protection Plan </a:t>
            </a:r>
            <a:r>
              <a:rPr lang="en-GB"/>
              <a:t>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'Child Protection Plans'!$I$9</c:f>
              <c:strCache>
                <c:ptCount val="1"/>
                <c:pt idx="0">
                  <c:v>% Change 2012-15</c:v>
                </c:pt>
              </c:strCache>
            </c:strRef>
          </c:tx>
          <c:spPr>
            <a:solidFill>
              <a:srgbClr val="FB994F"/>
            </a:solidFill>
            <a:ln w="25400">
              <a:noFill/>
            </a:ln>
          </c:spPr>
          <c:invertIfNegative val="0"/>
          <c:cat>
            <c:strRef>
              <c:f>'Child Protection Plans'!$B$12:$B$33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'Child Protection Plans'!$I$12:$I$33</c:f>
              <c:numCache>
                <c:formatCode>0.0%</c:formatCode>
                <c:ptCount val="22"/>
                <c:pt idx="0">
                  <c:v>0.48780487804878048</c:v>
                </c:pt>
                <c:pt idx="1">
                  <c:v>3.246753246753247E-3</c:v>
                </c:pt>
                <c:pt idx="2">
                  <c:v>-8.2872928176795577E-2</c:v>
                </c:pt>
                <c:pt idx="3">
                  <c:v>-0.30415430267062316</c:v>
                </c:pt>
                <c:pt idx="4">
                  <c:v>0.70314465408805027</c:v>
                </c:pt>
                <c:pt idx="5">
                  <c:v>3.9803921568627452</c:v>
                </c:pt>
                <c:pt idx="6">
                  <c:v>0.30325288562434416</c:v>
                </c:pt>
                <c:pt idx="7">
                  <c:v>0.37283236994219654</c:v>
                </c:pt>
                <c:pt idx="8">
                  <c:v>3.6363636363636362E-2</c:v>
                </c:pt>
                <c:pt idx="9">
                  <c:v>0.56318681318681318</c:v>
                </c:pt>
                <c:pt idx="10">
                  <c:v>0.28888888888888886</c:v>
                </c:pt>
                <c:pt idx="11">
                  <c:v>5.1546391752577317E-2</c:v>
                </c:pt>
                <c:pt idx="12">
                  <c:v>-0.46411483253588515</c:v>
                </c:pt>
                <c:pt idx="13">
                  <c:v>0.85106382978723405</c:v>
                </c:pt>
                <c:pt idx="14">
                  <c:v>0.20446096654275092</c:v>
                </c:pt>
                <c:pt idx="15">
                  <c:v>0.25314861460957178</c:v>
                </c:pt>
                <c:pt idx="16">
                  <c:v>0.57499999999999996</c:v>
                </c:pt>
                <c:pt idx="17">
                  <c:v>0.26767676767676768</c:v>
                </c:pt>
                <c:pt idx="18">
                  <c:v>-0.36633663366336633</c:v>
                </c:pt>
                <c:pt idx="19">
                  <c:v>-0.27272727272727271</c:v>
                </c:pt>
                <c:pt idx="20">
                  <c:v>0.24223602484472051</c:v>
                </c:pt>
                <c:pt idx="21">
                  <c:v>0.1585081585081585</c:v>
                </c:pt>
              </c:numCache>
            </c:numRef>
          </c:val>
        </c:ser>
        <c:ser>
          <c:idx val="1"/>
          <c:order val="1"/>
          <c:tx>
            <c:strRef>
              <c:f>'Child Protection Plans'!$Y$5</c:f>
              <c:strCache>
                <c:ptCount val="1"/>
                <c:pt idx="0">
                  <c:v>Selected LA- (none)</c:v>
                </c:pt>
              </c:strCache>
            </c:strRef>
          </c:tx>
          <c:spPr>
            <a:solidFill>
              <a:srgbClr val="66FF99"/>
            </a:solidFill>
            <a:ln w="12700">
              <a:solidFill>
                <a:srgbClr val="000000"/>
              </a:solidFill>
              <a:prstDash val="solid"/>
            </a:ln>
          </c:spPr>
          <c:invertIfNegative val="0"/>
          <c:cat>
            <c:strRef>
              <c:f>'Child Protection Plans'!$B$12:$B$33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'Child Protection Plans'!$W$98:$W$119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7009536"/>
        <c:axId val="147011072"/>
      </c:barChart>
      <c:catAx>
        <c:axId val="14700953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011072"/>
        <c:crosses val="autoZero"/>
        <c:auto val="1"/>
        <c:lblAlgn val="ctr"/>
        <c:lblOffset val="100"/>
        <c:noMultiLvlLbl val="0"/>
      </c:catAx>
      <c:valAx>
        <c:axId val="14701107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009536"/>
        <c:crosses val="max"/>
        <c:crossBetween val="between"/>
        <c:majorUnit val="1"/>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subject to a</a:t>
            </a:r>
            <a:r>
              <a:rPr lang="en-GB" baseline="0"/>
              <a:t> Child Protection Plan</a:t>
            </a:r>
            <a:r>
              <a:rPr lang="en-GB"/>
              <a:t>,</a:t>
            </a:r>
            <a:r>
              <a:rPr lang="en-GB" baseline="0"/>
              <a:t> </a:t>
            </a:r>
            <a:r>
              <a:rPr lang="en-GB"/>
              <a:t>per 10,000 0-17 year olds</a:t>
            </a:r>
          </a:p>
        </c:rich>
      </c:tx>
      <c:layout>
        <c:manualLayout>
          <c:xMode val="edge"/>
          <c:yMode val="edge"/>
          <c:x val="0.12036545219983096"/>
          <c:y val="8.9430593327732774E-3"/>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'Child Protection Plans'!$B$12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Plans'!$K$11:$O$11</c:f>
              <c:numCache>
                <c:formatCode>General</c:formatCode>
                <c:ptCount val="5"/>
                <c:pt idx="0">
                  <c:v>2011</c:v>
                </c:pt>
                <c:pt idx="1">
                  <c:v>2012</c:v>
                </c:pt>
                <c:pt idx="2">
                  <c:v>2013</c:v>
                </c:pt>
                <c:pt idx="3">
                  <c:v>2014</c:v>
                </c:pt>
                <c:pt idx="4">
                  <c:v>2015</c:v>
                </c:pt>
              </c:numCache>
            </c:numRef>
          </c:cat>
          <c:val>
            <c:numRef>
              <c:f>'Child Protection Plans'!$K$12:$O$12</c:f>
              <c:numCache>
                <c:formatCode>#,##0.0</c:formatCode>
                <c:ptCount val="5"/>
                <c:pt idx="0">
                  <c:v>28.687017285766824</c:v>
                </c:pt>
                <c:pt idx="1">
                  <c:v>30.827067669172934</c:v>
                </c:pt>
                <c:pt idx="2">
                  <c:v>42.105263157894733</c:v>
                </c:pt>
                <c:pt idx="3">
                  <c:v>39.852398523985237</c:v>
                </c:pt>
                <c:pt idx="4">
                  <c:v>43.884892086330929</c:v>
                </c:pt>
              </c:numCache>
            </c:numRef>
          </c:val>
          <c:smooth val="0"/>
        </c:ser>
        <c:ser>
          <c:idx val="1"/>
          <c:order val="1"/>
          <c:tx>
            <c:strRef>
              <c:f>'Child Protection Plans'!$B$13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Plans'!$K$13:$O$13</c:f>
              <c:numCache>
                <c:formatCode>#,##0.0</c:formatCode>
                <c:ptCount val="5"/>
                <c:pt idx="0">
                  <c:v>93.716719914802994</c:v>
                </c:pt>
                <c:pt idx="1">
                  <c:v>61.723446893787575</c:v>
                </c:pt>
                <c:pt idx="2">
                  <c:v>55.577689243027891</c:v>
                </c:pt>
                <c:pt idx="3">
                  <c:v>57.029702970297031</c:v>
                </c:pt>
                <c:pt idx="4">
                  <c:v>60.588235294117652</c:v>
                </c:pt>
              </c:numCache>
            </c:numRef>
          </c:val>
          <c:smooth val="0"/>
        </c:ser>
        <c:ser>
          <c:idx val="2"/>
          <c:order val="2"/>
          <c:tx>
            <c:strRef>
              <c:f>'Child Protection Plans'!$B$14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Plans'!$K$14:$O$14</c:f>
              <c:numCache>
                <c:formatCode>#,##0.0</c:formatCode>
                <c:ptCount val="5"/>
                <c:pt idx="0">
                  <c:v>31.925045545241606</c:v>
                </c:pt>
                <c:pt idx="1">
                  <c:v>31.341991341991342</c:v>
                </c:pt>
                <c:pt idx="2">
                  <c:v>16.33705932932072</c:v>
                </c:pt>
                <c:pt idx="3">
                  <c:v>20.578231292517007</c:v>
                </c:pt>
                <c:pt idx="4">
                  <c:v>27.922624053826748</c:v>
                </c:pt>
              </c:numCache>
            </c:numRef>
          </c:val>
          <c:smooth val="0"/>
        </c:ser>
        <c:ser>
          <c:idx val="5"/>
          <c:order val="3"/>
          <c:tx>
            <c:strRef>
              <c:f>'Child Protection Plans'!$B$15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Plans'!$K$15:$O$15</c:f>
              <c:numCache>
                <c:formatCode>#,##0.0</c:formatCode>
                <c:ptCount val="5"/>
                <c:pt idx="0">
                  <c:v>59.695744271134217</c:v>
                </c:pt>
                <c:pt idx="1">
                  <c:v>64.621284755512946</c:v>
                </c:pt>
                <c:pt idx="2">
                  <c:v>52.298850574712638</c:v>
                </c:pt>
                <c:pt idx="3">
                  <c:v>58.492366412213741</c:v>
                </c:pt>
                <c:pt idx="4">
                  <c:v>44.497153700189756</c:v>
                </c:pt>
              </c:numCache>
            </c:numRef>
          </c:val>
          <c:smooth val="0"/>
        </c:ser>
        <c:ser>
          <c:idx val="9"/>
          <c:order val="4"/>
          <c:tx>
            <c:strRef>
              <c:f>'Child Protection Plans'!$B$16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Plans'!$K$16:$O$16</c:f>
              <c:numCache>
                <c:formatCode>#,##0.0</c:formatCode>
                <c:ptCount val="5"/>
                <c:pt idx="0">
                  <c:v>26.575660760964276</c:v>
                </c:pt>
                <c:pt idx="1">
                  <c:v>28.372591006423985</c:v>
                </c:pt>
                <c:pt idx="2">
                  <c:v>32.360270558917762</c:v>
                </c:pt>
                <c:pt idx="3">
                  <c:v>39.411138701667255</c:v>
                </c:pt>
                <c:pt idx="4">
                  <c:v>48.099467140319717</c:v>
                </c:pt>
              </c:numCache>
            </c:numRef>
          </c:val>
          <c:smooth val="0"/>
        </c:ser>
        <c:ser>
          <c:idx val="10"/>
          <c:order val="5"/>
          <c:tx>
            <c:strRef>
              <c:f>'Child Protection Plans'!$B$17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Plans'!$K$17:$O$17</c:f>
              <c:numCache>
                <c:formatCode>#,##0.0</c:formatCode>
                <c:ptCount val="5"/>
                <c:pt idx="0">
                  <c:v>#N/A</c:v>
                </c:pt>
                <c:pt idx="1">
                  <c:v>19.540229885057471</c:v>
                </c:pt>
                <c:pt idx="2">
                  <c:v>38.846153846153847</c:v>
                </c:pt>
                <c:pt idx="3">
                  <c:v>63.565891472868216</c:v>
                </c:pt>
                <c:pt idx="4">
                  <c:v>99.607843137254903</c:v>
                </c:pt>
              </c:numCache>
            </c:numRef>
          </c:val>
          <c:smooth val="0"/>
        </c:ser>
        <c:ser>
          <c:idx val="11"/>
          <c:order val="6"/>
          <c:tx>
            <c:strRef>
              <c:f>'Child Protection Plans'!$B$18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Plans'!$K$18:$O$18</c:f>
              <c:numCache>
                <c:formatCode>#,##0.0</c:formatCode>
                <c:ptCount val="5"/>
                <c:pt idx="0">
                  <c:v>51.580326611485731</c:v>
                </c:pt>
                <c:pt idx="1">
                  <c:v>29.532073132940809</c:v>
                </c:pt>
                <c:pt idx="2">
                  <c:v>30.84285273232479</c:v>
                </c:pt>
                <c:pt idx="3">
                  <c:v>36.578624078624081</c:v>
                </c:pt>
                <c:pt idx="4">
                  <c:v>37.831251903746576</c:v>
                </c:pt>
              </c:numCache>
            </c:numRef>
          </c:val>
          <c:smooth val="0"/>
        </c:ser>
        <c:ser>
          <c:idx val="12"/>
          <c:order val="7"/>
          <c:tx>
            <c:strRef>
              <c:f>'Child Protection Plans'!$B$19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Plans'!$K$19:$O$19</c:f>
              <c:numCache>
                <c:formatCode>#,##0.0</c:formatCode>
                <c:ptCount val="5"/>
                <c:pt idx="0">
                  <c:v>48.697428911970029</c:v>
                </c:pt>
                <c:pt idx="1">
                  <c:v>56.721311475409834</c:v>
                </c:pt>
                <c:pt idx="2">
                  <c:v>32.840722495894909</c:v>
                </c:pt>
                <c:pt idx="3">
                  <c:v>58.116883116883123</c:v>
                </c:pt>
                <c:pt idx="4">
                  <c:v>76</c:v>
                </c:pt>
              </c:numCache>
            </c:numRef>
          </c:val>
          <c:smooth val="0"/>
        </c:ser>
        <c:ser>
          <c:idx val="13"/>
          <c:order val="8"/>
          <c:tx>
            <c:strRef>
              <c:f>'Child Protection Plans'!$B$20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Plans'!$K$20:$O$20</c:f>
              <c:numCache>
                <c:formatCode>#,##0.0</c:formatCode>
                <c:ptCount val="5"/>
                <c:pt idx="0">
                  <c:v>6.8212824010914055</c:v>
                </c:pt>
                <c:pt idx="1">
                  <c:v>8.870967741935484</c:v>
                </c:pt>
                <c:pt idx="2">
                  <c:v>6.3091482649842279</c:v>
                </c:pt>
                <c:pt idx="3">
                  <c:v>5.15625</c:v>
                </c:pt>
                <c:pt idx="4">
                  <c:v>8.7423312883435589</c:v>
                </c:pt>
              </c:numCache>
            </c:numRef>
          </c:val>
          <c:smooth val="0"/>
        </c:ser>
        <c:ser>
          <c:idx val="15"/>
          <c:order val="9"/>
          <c:tx>
            <c:strRef>
              <c:f>'Child Protection Plans'!$B$21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Plans'!$K$21:$O$21</c:f>
              <c:numCache>
                <c:formatCode>#,##0.0</c:formatCode>
                <c:ptCount val="5"/>
                <c:pt idx="0">
                  <c:v>23.971119133574007</c:v>
                </c:pt>
                <c:pt idx="1">
                  <c:v>26.376811594202898</c:v>
                </c:pt>
                <c:pt idx="2">
                  <c:v>30.890804597701148</c:v>
                </c:pt>
                <c:pt idx="3">
                  <c:v>35.923022095509623</c:v>
                </c:pt>
                <c:pt idx="4">
                  <c:v>40.297450424929174</c:v>
                </c:pt>
              </c:numCache>
            </c:numRef>
          </c:val>
          <c:smooth val="0"/>
        </c:ser>
        <c:ser>
          <c:idx val="16"/>
          <c:order val="10"/>
          <c:tx>
            <c:strRef>
              <c:f>'Child Protection Plans'!$B$22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Plans'!$K$22:$O$22</c:f>
              <c:numCache>
                <c:formatCode>#,##0.0</c:formatCode>
                <c:ptCount val="5"/>
                <c:pt idx="0">
                  <c:v>46.952010376134893</c:v>
                </c:pt>
                <c:pt idx="1">
                  <c:v>42.352941176470587</c:v>
                </c:pt>
                <c:pt idx="2">
                  <c:v>43.262411347517727</c:v>
                </c:pt>
                <c:pt idx="3">
                  <c:v>54.929577464788736</c:v>
                </c:pt>
                <c:pt idx="4">
                  <c:v>53.456221198156683</c:v>
                </c:pt>
              </c:numCache>
            </c:numRef>
          </c:val>
          <c:smooth val="0"/>
        </c:ser>
        <c:ser>
          <c:idx val="17"/>
          <c:order val="11"/>
          <c:tx>
            <c:strRef>
              <c:f>'Child Protection Plans'!$B$23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Plans'!$K$23:$O$23</c:f>
              <c:numCache>
                <c:formatCode>#,##0.0</c:formatCode>
                <c:ptCount val="5"/>
                <c:pt idx="0">
                  <c:v>57.98509880142533</c:v>
                </c:pt>
                <c:pt idx="1">
                  <c:v>58.08383233532934</c:v>
                </c:pt>
                <c:pt idx="2">
                  <c:v>46.17647058823529</c:v>
                </c:pt>
                <c:pt idx="3">
                  <c:v>44.380403458213252</c:v>
                </c:pt>
                <c:pt idx="4">
                  <c:v>56.824512534818943</c:v>
                </c:pt>
              </c:numCache>
            </c:numRef>
          </c:val>
          <c:smooth val="0"/>
        </c:ser>
        <c:ser>
          <c:idx val="19"/>
          <c:order val="12"/>
          <c:tx>
            <c:strRef>
              <c:f>'Child Protection Plans'!$B$24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Plans'!$K$24:$O$24</c:f>
              <c:numCache>
                <c:formatCode>#,##0.0</c:formatCode>
                <c:ptCount val="5"/>
                <c:pt idx="0">
                  <c:v>44.752600063031828</c:v>
                </c:pt>
                <c:pt idx="1">
                  <c:v>55.882352941176471</c:v>
                </c:pt>
                <c:pt idx="2">
                  <c:v>38.684210526315795</c:v>
                </c:pt>
                <c:pt idx="3">
                  <c:v>65.552699228791781</c:v>
                </c:pt>
                <c:pt idx="4">
                  <c:v>28.07017543859649</c:v>
                </c:pt>
              </c:numCache>
            </c:numRef>
          </c:val>
          <c:smooth val="0"/>
        </c:ser>
        <c:ser>
          <c:idx val="3"/>
          <c:order val="13"/>
          <c:tx>
            <c:strRef>
              <c:f>'Child Protection Plans'!$B$25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Plans'!$K$25:$O$25</c:f>
              <c:numCache>
                <c:formatCode>#,##0.0</c:formatCode>
                <c:ptCount val="5"/>
                <c:pt idx="0">
                  <c:v>27.404718693284938</c:v>
                </c:pt>
                <c:pt idx="1">
                  <c:v>25.919117647058826</c:v>
                </c:pt>
                <c:pt idx="2">
                  <c:v>28.492647058823529</c:v>
                </c:pt>
                <c:pt idx="3">
                  <c:v>37.867647058823529</c:v>
                </c:pt>
                <c:pt idx="4">
                  <c:v>47.933884297520663</c:v>
                </c:pt>
              </c:numCache>
            </c:numRef>
          </c:val>
          <c:smooth val="0"/>
        </c:ser>
        <c:ser>
          <c:idx val="20"/>
          <c:order val="14"/>
          <c:tx>
            <c:strRef>
              <c:f>'Child Protection Plans'!$B$26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Plans'!$K$26:$O$26</c:f>
              <c:numCache>
                <c:formatCode>#,##0.0</c:formatCode>
                <c:ptCount val="5"/>
                <c:pt idx="0">
                  <c:v>64.40443213296399</c:v>
                </c:pt>
                <c:pt idx="1">
                  <c:v>58.225108225108229</c:v>
                </c:pt>
                <c:pt idx="2">
                  <c:v>49.892473118279568</c:v>
                </c:pt>
                <c:pt idx="3">
                  <c:v>49.789029535864984</c:v>
                </c:pt>
                <c:pt idx="4">
                  <c:v>66.666666666666671</c:v>
                </c:pt>
              </c:numCache>
            </c:numRef>
          </c:val>
          <c:smooth val="0"/>
        </c:ser>
        <c:ser>
          <c:idx val="22"/>
          <c:order val="15"/>
          <c:tx>
            <c:strRef>
              <c:f>'Child Protection Plans'!$B$27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Plans'!$K$27:$O$27</c:f>
              <c:numCache>
                <c:formatCode>#,##0.0</c:formatCode>
                <c:ptCount val="5"/>
                <c:pt idx="0">
                  <c:v>25.641025641025642</c:v>
                </c:pt>
                <c:pt idx="1">
                  <c:v>32.145748987854248</c:v>
                </c:pt>
                <c:pt idx="2">
                  <c:v>35.657051282051285</c:v>
                </c:pt>
                <c:pt idx="3">
                  <c:v>36.706349206349209</c:v>
                </c:pt>
                <c:pt idx="4">
                  <c:v>39.080911233307155</c:v>
                </c:pt>
              </c:numCache>
            </c:numRef>
          </c:val>
          <c:smooth val="0"/>
        </c:ser>
        <c:ser>
          <c:idx val="23"/>
          <c:order val="16"/>
          <c:tx>
            <c:strRef>
              <c:f>'Child Protection Plans'!$B$28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Plans'!$K$28:$O$28</c:f>
              <c:numCache>
                <c:formatCode>#,##0.0</c:formatCode>
                <c:ptCount val="5"/>
                <c:pt idx="0">
                  <c:v>27.218290691344585</c:v>
                </c:pt>
                <c:pt idx="1">
                  <c:v>22.598870056497177</c:v>
                </c:pt>
                <c:pt idx="2">
                  <c:v>22.841225626740947</c:v>
                </c:pt>
                <c:pt idx="3">
                  <c:v>29.971988795518207</c:v>
                </c:pt>
                <c:pt idx="4">
                  <c:v>35.393258426966291</c:v>
                </c:pt>
              </c:numCache>
            </c:numRef>
          </c:val>
          <c:smooth val="0"/>
        </c:ser>
        <c:ser>
          <c:idx val="24"/>
          <c:order val="17"/>
          <c:tx>
            <c:strRef>
              <c:f>'Child Protection Plans'!$B$29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Plans'!$K$29:$O$29</c:f>
              <c:numCache>
                <c:formatCode>#,##0.0</c:formatCode>
                <c:ptCount val="5"/>
                <c:pt idx="0">
                  <c:v>29.969122722043952</c:v>
                </c:pt>
                <c:pt idx="1">
                  <c:v>24.087591240875913</c:v>
                </c:pt>
                <c:pt idx="2">
                  <c:v>22.886473429951693</c:v>
                </c:pt>
                <c:pt idx="3">
                  <c:v>29.281437125748504</c:v>
                </c:pt>
                <c:pt idx="4">
                  <c:v>29.739336492890995</c:v>
                </c:pt>
              </c:numCache>
            </c:numRef>
          </c:val>
          <c:smooth val="0"/>
        </c:ser>
        <c:ser>
          <c:idx val="25"/>
          <c:order val="18"/>
          <c:tx>
            <c:strRef>
              <c:f>'Child Protection Plans'!$B$30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Plans'!$K$30:$O$30</c:f>
              <c:numCache>
                <c:formatCode>#,##0.0</c:formatCode>
                <c:ptCount val="5"/>
                <c:pt idx="0">
                  <c:v>26.4861683343143</c:v>
                </c:pt>
                <c:pt idx="1">
                  <c:v>30.981595092024541</c:v>
                </c:pt>
                <c:pt idx="2">
                  <c:v>20.543806646525681</c:v>
                </c:pt>
                <c:pt idx="3">
                  <c:v>26.726726726726728</c:v>
                </c:pt>
                <c:pt idx="4">
                  <c:v>19.161676646706585</c:v>
                </c:pt>
              </c:numCache>
            </c:numRef>
          </c:val>
          <c:smooth val="0"/>
        </c:ser>
        <c:ser>
          <c:idx val="26"/>
          <c:order val="19"/>
          <c:tx>
            <c:strRef>
              <c:f>'Child Protection Plans'!$B$31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Plans'!$K$31:$O$31</c:f>
              <c:numCache>
                <c:formatCode>#,##0.0</c:formatCode>
                <c:ptCount val="5"/>
                <c:pt idx="0">
                  <c:v>22.95353982300885</c:v>
                </c:pt>
                <c:pt idx="1">
                  <c:v>18.539325842696631</c:v>
                </c:pt>
                <c:pt idx="2">
                  <c:v>18.156424581005588</c:v>
                </c:pt>
                <c:pt idx="3">
                  <c:v>26.243093922651934</c:v>
                </c:pt>
                <c:pt idx="4">
                  <c:v>13.008130081300813</c:v>
                </c:pt>
              </c:numCache>
            </c:numRef>
          </c:val>
          <c:smooth val="0"/>
        </c:ser>
        <c:ser>
          <c:idx val="4"/>
          <c:order val="20"/>
          <c:tx>
            <c:strRef>
              <c:f>'Child Protection Plans'!$B$32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Plans'!$K$32:$O$32</c:f>
              <c:numCache>
                <c:formatCode>#,##0.0</c:formatCode>
                <c:ptCount val="5"/>
                <c:pt idx="0">
                  <c:v>36.631440617642227</c:v>
                </c:pt>
                <c:pt idx="1">
                  <c:v>33.743551160791057</c:v>
                </c:pt>
                <c:pt idx="2">
                  <c:v>32.08907401473887</c:v>
                </c:pt>
                <c:pt idx="3">
                  <c:v>38.138647445410221</c:v>
                </c:pt>
                <c:pt idx="4">
                  <c:v>40.962083814725347</c:v>
                </c:pt>
              </c:numCache>
            </c:numRef>
          </c:val>
          <c:smooth val="0"/>
        </c:ser>
        <c:ser>
          <c:idx val="6"/>
          <c:order val="21"/>
          <c:tx>
            <c:strRef>
              <c:f>'Child Protection Plans'!$B$33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Plans'!$K$33:$O$33</c:f>
              <c:numCache>
                <c:formatCode>#,##0.0</c:formatCode>
                <c:ptCount val="5"/>
                <c:pt idx="0">
                  <c:v>38.658627120792367</c:v>
                </c:pt>
                <c:pt idx="1">
                  <c:v>37.828019187358919</c:v>
                </c:pt>
                <c:pt idx="2">
                  <c:v>37.815310375082255</c:v>
                </c:pt>
                <c:pt idx="3">
                  <c:v>42.077202519405169</c:v>
                </c:pt>
                <c:pt idx="4">
                  <c:v>42.875505749803743</c:v>
                </c:pt>
              </c:numCache>
            </c:numRef>
          </c:val>
          <c:smooth val="0"/>
        </c:ser>
        <c:ser>
          <c:idx val="7"/>
          <c:order val="22"/>
          <c:tx>
            <c:strRef>
              <c:f>'Child Protection Plans'!$Y$5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 Protection Plans'!$K$11:$O$11</c:f>
              <c:numCache>
                <c:formatCode>General</c:formatCode>
                <c:ptCount val="5"/>
                <c:pt idx="0">
                  <c:v>2011</c:v>
                </c:pt>
                <c:pt idx="1">
                  <c:v>2012</c:v>
                </c:pt>
                <c:pt idx="2">
                  <c:v>2013</c:v>
                </c:pt>
                <c:pt idx="3">
                  <c:v>2014</c:v>
                </c:pt>
                <c:pt idx="4">
                  <c:v>2015</c:v>
                </c:pt>
              </c:numCache>
            </c:numRef>
          </c:cat>
          <c:val>
            <c:numRef>
              <c:f>'Child Protection Plans'!$W$88:$AA$88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814272"/>
        <c:axId val="147824640"/>
      </c:lineChart>
      <c:catAx>
        <c:axId val="14781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824640"/>
        <c:crosses val="autoZero"/>
        <c:auto val="1"/>
        <c:lblAlgn val="ctr"/>
        <c:lblOffset val="100"/>
        <c:tickLblSkip val="1"/>
        <c:tickMarkSkip val="1"/>
        <c:noMultiLvlLbl val="0"/>
      </c:catAx>
      <c:valAx>
        <c:axId val="14782464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814272"/>
        <c:crosses val="autoZero"/>
        <c:crossBetween val="between"/>
      </c:valAx>
      <c:spPr>
        <a:noFill/>
        <a:ln w="3175">
          <a:solidFill>
            <a:srgbClr val="000000"/>
          </a:solidFill>
          <a:prstDash val="solid"/>
        </a:ln>
      </c:spPr>
    </c:plotArea>
    <c:legend>
      <c:legendPos val="r"/>
      <c:legendEntry>
        <c:idx val="15"/>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0.67044981446284735"/>
          <c:y val="6.3535643810946979E-2"/>
          <c:w val="0.31213587594912523"/>
          <c:h val="0.9364643561890529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00" b="1" i="0" u="none" strike="noStrike" baseline="0">
                <a:solidFill>
                  <a:srgbClr val="000000"/>
                </a:solidFill>
                <a:latin typeface="Arial"/>
                <a:ea typeface="Arial"/>
                <a:cs typeface="Arial"/>
              </a:defRPr>
            </a:pPr>
            <a:r>
              <a:rPr lang="en-GB"/>
              <a:t>Children ceasing to be the subject of a CP Plan during the year ending 31st March, who had been subject to a CP Plan for 2 years or more (%)</a:t>
            </a:r>
          </a:p>
        </c:rich>
      </c:tx>
      <c:layout>
        <c:manualLayout>
          <c:xMode val="edge"/>
          <c:yMode val="edge"/>
          <c:x val="0.11281137892697909"/>
          <c:y val="1.1694158668122689E-3"/>
        </c:manualLayout>
      </c:layout>
      <c:overlay val="0"/>
      <c:spPr>
        <a:noFill/>
        <a:ln w="25400">
          <a:noFill/>
        </a:ln>
      </c:spPr>
    </c:title>
    <c:autoTitleDeleted val="0"/>
    <c:plotArea>
      <c:layout>
        <c:manualLayout>
          <c:layoutTarget val="inner"/>
          <c:xMode val="edge"/>
          <c:yMode val="edge"/>
          <c:x val="0.10919560658301639"/>
          <c:y val="9.4402168707013817E-2"/>
          <c:w val="0.55555659489604825"/>
          <c:h val="0.82629269881410805"/>
        </c:manualLayout>
      </c:layout>
      <c:lineChart>
        <c:grouping val="standard"/>
        <c:varyColors val="0"/>
        <c:ser>
          <c:idx val="0"/>
          <c:order val="0"/>
          <c:tx>
            <c:strRef>
              <c:f>'Child Protection Plans'!$B$144</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Plans'!$D$143:$H$143</c:f>
              <c:numCache>
                <c:formatCode>General</c:formatCode>
                <c:ptCount val="5"/>
                <c:pt idx="0">
                  <c:v>2011</c:v>
                </c:pt>
                <c:pt idx="1">
                  <c:v>2012</c:v>
                </c:pt>
                <c:pt idx="2">
                  <c:v>2013</c:v>
                </c:pt>
                <c:pt idx="3">
                  <c:v>2014</c:v>
                </c:pt>
                <c:pt idx="4">
                  <c:v>2015</c:v>
                </c:pt>
              </c:numCache>
            </c:numRef>
          </c:cat>
          <c:val>
            <c:numRef>
              <c:f>'Child Protection Plans'!$D$144:$H$144</c:f>
              <c:numCache>
                <c:formatCode>0.0%</c:formatCode>
                <c:ptCount val="5"/>
                <c:pt idx="0">
                  <c:v>#N/A</c:v>
                </c:pt>
                <c:pt idx="1">
                  <c:v>#N/A</c:v>
                </c:pt>
                <c:pt idx="2">
                  <c:v>3.968253968253968E-2</c:v>
                </c:pt>
                <c:pt idx="3">
                  <c:v>8.5271317829457363E-2</c:v>
                </c:pt>
                <c:pt idx="4">
                  <c:v>5.3846153846153849E-2</c:v>
                </c:pt>
              </c:numCache>
            </c:numRef>
          </c:val>
          <c:smooth val="0"/>
        </c:ser>
        <c:ser>
          <c:idx val="1"/>
          <c:order val="1"/>
          <c:tx>
            <c:strRef>
              <c:f>'Child Protection Plans'!$B$145</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Plans'!$D$145:$H$145</c:f>
              <c:numCache>
                <c:formatCode>0.0%</c:formatCode>
                <c:ptCount val="5"/>
                <c:pt idx="0">
                  <c:v>6.8000000000000005E-2</c:v>
                </c:pt>
                <c:pt idx="1">
                  <c:v>5.2999999999999999E-2</c:v>
                </c:pt>
                <c:pt idx="2">
                  <c:v>4.7E-2</c:v>
                </c:pt>
                <c:pt idx="3">
                  <c:v>5.232558139534884E-2</c:v>
                </c:pt>
                <c:pt idx="4">
                  <c:v>2.865329512893983E-2</c:v>
                </c:pt>
              </c:numCache>
            </c:numRef>
          </c:val>
          <c:smooth val="0"/>
        </c:ser>
        <c:ser>
          <c:idx val="2"/>
          <c:order val="2"/>
          <c:tx>
            <c:strRef>
              <c:f>'Child Protection Plans'!$B$146</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Plans'!$D$146:$H$146</c:f>
              <c:numCache>
                <c:formatCode>0.0%</c:formatCode>
                <c:ptCount val="5"/>
                <c:pt idx="0">
                  <c:v>6.8000000000000005E-2</c:v>
                </c:pt>
                <c:pt idx="1">
                  <c:v>5.5E-2</c:v>
                </c:pt>
                <c:pt idx="2">
                  <c:v>6.0999999999999999E-2</c:v>
                </c:pt>
                <c:pt idx="3">
                  <c:v>9.166666666666666E-2</c:v>
                </c:pt>
                <c:pt idx="4">
                  <c:v>2.8248587570621469E-2</c:v>
                </c:pt>
              </c:numCache>
            </c:numRef>
          </c:val>
          <c:smooth val="0"/>
        </c:ser>
        <c:ser>
          <c:idx val="5"/>
          <c:order val="3"/>
          <c:tx>
            <c:strRef>
              <c:f>'Child Protection Plans'!$B$147</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Plans'!$D$147:$H$147</c:f>
              <c:numCache>
                <c:formatCode>0.0%</c:formatCode>
                <c:ptCount val="5"/>
                <c:pt idx="0">
                  <c:v>6.5000000000000002E-2</c:v>
                </c:pt>
                <c:pt idx="1">
                  <c:v>6.7000000000000004E-2</c:v>
                </c:pt>
                <c:pt idx="2">
                  <c:v>8.5000000000000006E-2</c:v>
                </c:pt>
                <c:pt idx="3">
                  <c:v>0.10039370078740158</c:v>
                </c:pt>
                <c:pt idx="4">
                  <c:v>0.10641399416909621</c:v>
                </c:pt>
              </c:numCache>
            </c:numRef>
          </c:val>
          <c:smooth val="0"/>
        </c:ser>
        <c:ser>
          <c:idx val="9"/>
          <c:order val="4"/>
          <c:tx>
            <c:strRef>
              <c:f>'Child Protection Plans'!$B$148</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Plans'!$D$148:$H$148</c:f>
              <c:numCache>
                <c:formatCode>0.0%</c:formatCode>
                <c:ptCount val="5"/>
                <c:pt idx="0">
                  <c:v>9.9000000000000005E-2</c:v>
                </c:pt>
                <c:pt idx="1">
                  <c:v>5.5999999999999994E-2</c:v>
                </c:pt>
                <c:pt idx="2">
                  <c:v>5.1999999999999998E-2</c:v>
                </c:pt>
                <c:pt idx="3">
                  <c:v>3.1662269129287601E-2</c:v>
                </c:pt>
                <c:pt idx="4">
                  <c:v>2.7112232030264818E-2</c:v>
                </c:pt>
              </c:numCache>
            </c:numRef>
          </c:val>
          <c:smooth val="0"/>
        </c:ser>
        <c:ser>
          <c:idx val="10"/>
          <c:order val="5"/>
          <c:tx>
            <c:strRef>
              <c:f>'Child Protection Plans'!$B$149</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Plans'!$D$149:$H$149</c:f>
              <c:numCache>
                <c:formatCode>0.0%</c:formatCode>
                <c:ptCount val="5"/>
                <c:pt idx="0">
                  <c:v>0.11599999999999999</c:v>
                </c:pt>
                <c:pt idx="1">
                  <c:v>0.16200000000000001</c:v>
                </c:pt>
                <c:pt idx="2">
                  <c:v>#N/A</c:v>
                </c:pt>
                <c:pt idx="3">
                  <c:v>#N/A</c:v>
                </c:pt>
                <c:pt idx="4">
                  <c:v>#N/A</c:v>
                </c:pt>
              </c:numCache>
            </c:numRef>
          </c:val>
          <c:smooth val="0"/>
        </c:ser>
        <c:ser>
          <c:idx val="11"/>
          <c:order val="6"/>
          <c:tx>
            <c:strRef>
              <c:f>'Child Protection Plans'!$B$150</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Plans'!$D$150:$H$150</c:f>
              <c:numCache>
                <c:formatCode>0.0%</c:formatCode>
                <c:ptCount val="5"/>
                <c:pt idx="0">
                  <c:v>0.113</c:v>
                </c:pt>
                <c:pt idx="1">
                  <c:v>8.1000000000000003E-2</c:v>
                </c:pt>
                <c:pt idx="2">
                  <c:v>0.08</c:v>
                </c:pt>
                <c:pt idx="3">
                  <c:v>4.9050632911392403E-2</c:v>
                </c:pt>
                <c:pt idx="4">
                  <c:v>2.176696542893726E-2</c:v>
                </c:pt>
              </c:numCache>
            </c:numRef>
          </c:val>
          <c:smooth val="0"/>
        </c:ser>
        <c:ser>
          <c:idx val="12"/>
          <c:order val="7"/>
          <c:tx>
            <c:strRef>
              <c:f>'Child Protection Plans'!$B$151</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Plans'!$D$151:$H$151</c:f>
              <c:numCache>
                <c:formatCode>0.0%</c:formatCode>
                <c:ptCount val="5"/>
                <c:pt idx="0">
                  <c:v>3.5000000000000003E-2</c:v>
                </c:pt>
                <c:pt idx="1">
                  <c:v>6.5000000000000002E-2</c:v>
                </c:pt>
                <c:pt idx="2">
                  <c:v>6.9832402234636867E-2</c:v>
                </c:pt>
                <c:pt idx="3">
                  <c:v>8.6580086580086577E-2</c:v>
                </c:pt>
                <c:pt idx="4">
                  <c:v>5.2132701421800945E-2</c:v>
                </c:pt>
              </c:numCache>
            </c:numRef>
          </c:val>
          <c:smooth val="0"/>
        </c:ser>
        <c:ser>
          <c:idx val="13"/>
          <c:order val="8"/>
          <c:tx>
            <c:strRef>
              <c:f>'Child Protection Plans'!$B$152</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Plans'!$D$152:$H$152</c:f>
              <c:numCache>
                <c:formatCode>0.0%</c:formatCode>
                <c:ptCount val="5"/>
                <c:pt idx="0">
                  <c:v>#N/A</c:v>
                </c:pt>
                <c:pt idx="1">
                  <c:v>0</c:v>
                </c:pt>
                <c:pt idx="2">
                  <c:v>4.7E-2</c:v>
                </c:pt>
                <c:pt idx="3">
                  <c:v>1.4925373134328358E-9</c:v>
                </c:pt>
                <c:pt idx="4">
                  <c:v>0</c:v>
                </c:pt>
              </c:numCache>
            </c:numRef>
          </c:val>
          <c:smooth val="0"/>
        </c:ser>
        <c:ser>
          <c:idx val="15"/>
          <c:order val="9"/>
          <c:tx>
            <c:strRef>
              <c:f>'Child Protection Plans'!$B$153</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Plans'!$D$153:$H$153</c:f>
              <c:numCache>
                <c:formatCode>0.0%</c:formatCode>
                <c:ptCount val="5"/>
                <c:pt idx="0">
                  <c:v>5.7000000000000002E-2</c:v>
                </c:pt>
                <c:pt idx="1">
                  <c:v>5.5E-2</c:v>
                </c:pt>
                <c:pt idx="2">
                  <c:v>6.3E-2</c:v>
                </c:pt>
                <c:pt idx="3">
                  <c:v>9.3439363817097415E-2</c:v>
                </c:pt>
                <c:pt idx="4">
                  <c:v>6.32688927943761E-2</c:v>
                </c:pt>
              </c:numCache>
            </c:numRef>
          </c:val>
          <c:smooth val="0"/>
        </c:ser>
        <c:ser>
          <c:idx val="16"/>
          <c:order val="10"/>
          <c:tx>
            <c:strRef>
              <c:f>'Child Protection Plans'!$B$154</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Plans'!$D$154:$H$154</c:f>
              <c:numCache>
                <c:formatCode>0.0%</c:formatCode>
                <c:ptCount val="5"/>
                <c:pt idx="0">
                  <c:v>3.2000000000000001E-2</c:v>
                </c:pt>
                <c:pt idx="1">
                  <c:v>5.2000000000000005E-2</c:v>
                </c:pt>
                <c:pt idx="2">
                  <c:v>4.3999999999999997E-2</c:v>
                </c:pt>
                <c:pt idx="3">
                  <c:v>0.1099476439790576</c:v>
                </c:pt>
                <c:pt idx="4">
                  <c:v>8.984375E-2</c:v>
                </c:pt>
              </c:numCache>
            </c:numRef>
          </c:val>
          <c:smooth val="0"/>
        </c:ser>
        <c:ser>
          <c:idx val="17"/>
          <c:order val="11"/>
          <c:tx>
            <c:strRef>
              <c:f>'Child Protection Plans'!$B$155</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Plans'!$D$155:$H$155</c:f>
              <c:numCache>
                <c:formatCode>0.0%</c:formatCode>
                <c:ptCount val="5"/>
                <c:pt idx="0">
                  <c:v>#N/A</c:v>
                </c:pt>
                <c:pt idx="1">
                  <c:v>8.199999999999999E-2</c:v>
                </c:pt>
                <c:pt idx="2">
                  <c:v>8.8999999999999996E-2</c:v>
                </c:pt>
                <c:pt idx="3">
                  <c:v>8.45771144278607E-2</c:v>
                </c:pt>
                <c:pt idx="4">
                  <c:v>6.9306930693069313E-2</c:v>
                </c:pt>
              </c:numCache>
            </c:numRef>
          </c:val>
          <c:smooth val="0"/>
        </c:ser>
        <c:ser>
          <c:idx val="19"/>
          <c:order val="12"/>
          <c:tx>
            <c:strRef>
              <c:f>'Child Protection Plans'!$B$156</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Plans'!$D$156:$H$156</c:f>
              <c:numCache>
                <c:formatCode>0.0%</c:formatCode>
                <c:ptCount val="5"/>
                <c:pt idx="0">
                  <c:v>6.5000000000000002E-2</c:v>
                </c:pt>
                <c:pt idx="1">
                  <c:v>3.7999999999999999E-2</c:v>
                </c:pt>
                <c:pt idx="2">
                  <c:v>3.292181069958848E-2</c:v>
                </c:pt>
                <c:pt idx="3">
                  <c:v>5.4054054054054057E-2</c:v>
                </c:pt>
                <c:pt idx="4">
                  <c:v>#N/A</c:v>
                </c:pt>
              </c:numCache>
            </c:numRef>
          </c:val>
          <c:smooth val="0"/>
        </c:ser>
        <c:ser>
          <c:idx val="3"/>
          <c:order val="13"/>
          <c:tx>
            <c:strRef>
              <c:f>'Child Protection Plans'!$B$157</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Plans'!$D$157:$H$157</c:f>
              <c:numCache>
                <c:formatCode>0.0%</c:formatCode>
                <c:ptCount val="5"/>
                <c:pt idx="0">
                  <c:v>3.954802259887006E-2</c:v>
                </c:pt>
                <c:pt idx="1">
                  <c:v>5.8974358974358973E-2</c:v>
                </c:pt>
                <c:pt idx="2">
                  <c:v>1.3986013986013986E-2</c:v>
                </c:pt>
                <c:pt idx="3">
                  <c:v>1.804123711340206E-2</c:v>
                </c:pt>
                <c:pt idx="4">
                  <c:v>3.3268101761252444E-2</c:v>
                </c:pt>
              </c:numCache>
            </c:numRef>
          </c:val>
          <c:smooth val="0"/>
        </c:ser>
        <c:ser>
          <c:idx val="20"/>
          <c:order val="14"/>
          <c:tx>
            <c:strRef>
              <c:f>'Child Protection Plans'!$B$158</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Plans'!$D$158:$H$158</c:f>
              <c:numCache>
                <c:formatCode>0.0%</c:formatCode>
                <c:ptCount val="5"/>
                <c:pt idx="0">
                  <c:v>0.03</c:v>
                </c:pt>
                <c:pt idx="1">
                  <c:v>#N/A</c:v>
                </c:pt>
                <c:pt idx="2">
                  <c:v>#N/A</c:v>
                </c:pt>
                <c:pt idx="3">
                  <c:v>1.6260162601626018E-2</c:v>
                </c:pt>
                <c:pt idx="4">
                  <c:v>0</c:v>
                </c:pt>
              </c:numCache>
            </c:numRef>
          </c:val>
          <c:smooth val="0"/>
        </c:ser>
        <c:ser>
          <c:idx val="22"/>
          <c:order val="15"/>
          <c:tx>
            <c:strRef>
              <c:f>'Child Protection Plans'!$B$159</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Plans'!$D$159:$H$159</c:f>
              <c:numCache>
                <c:formatCode>0.0%</c:formatCode>
                <c:ptCount val="5"/>
                <c:pt idx="0">
                  <c:v>0.11900000000000001</c:v>
                </c:pt>
                <c:pt idx="1">
                  <c:v>6.7000000000000004E-2</c:v>
                </c:pt>
                <c:pt idx="2">
                  <c:v>4.2999999999999997E-2</c:v>
                </c:pt>
                <c:pt idx="3">
                  <c:v>6.7669172932330823E-2</c:v>
                </c:pt>
                <c:pt idx="4">
                  <c:v>6.5261044176706834E-2</c:v>
                </c:pt>
              </c:numCache>
            </c:numRef>
          </c:val>
          <c:smooth val="0"/>
        </c:ser>
        <c:ser>
          <c:idx val="23"/>
          <c:order val="16"/>
          <c:tx>
            <c:strRef>
              <c:f>'Child Protection Plans'!$B$160</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Plans'!$D$160:$H$160</c:f>
              <c:numCache>
                <c:formatCode>0.0%</c:formatCode>
                <c:ptCount val="5"/>
                <c:pt idx="0">
                  <c:v>#N/A</c:v>
                </c:pt>
                <c:pt idx="1">
                  <c:v>#N/A</c:v>
                </c:pt>
                <c:pt idx="2">
                  <c:v>2.5999999999999999E-2</c:v>
                </c:pt>
                <c:pt idx="3">
                  <c:v>1.9047619047619049E-2</c:v>
                </c:pt>
                <c:pt idx="4">
                  <c:v>#N/A</c:v>
                </c:pt>
              </c:numCache>
            </c:numRef>
          </c:val>
          <c:smooth val="0"/>
        </c:ser>
        <c:ser>
          <c:idx val="24"/>
          <c:order val="17"/>
          <c:tx>
            <c:strRef>
              <c:f>'Child Protection Plans'!$B$161</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Plans'!$D$161:$H$161</c:f>
              <c:numCache>
                <c:formatCode>0.0%</c:formatCode>
                <c:ptCount val="5"/>
                <c:pt idx="0">
                  <c:v>4.8000000000000001E-2</c:v>
                </c:pt>
                <c:pt idx="1">
                  <c:v>4.8000000000000001E-2</c:v>
                </c:pt>
                <c:pt idx="2">
                  <c:v>2.4E-2</c:v>
                </c:pt>
                <c:pt idx="3">
                  <c:v>2.0618556701030927E-2</c:v>
                </c:pt>
                <c:pt idx="4">
                  <c:v>2.309782608695652E-2</c:v>
                </c:pt>
              </c:numCache>
            </c:numRef>
          </c:val>
          <c:smooth val="0"/>
        </c:ser>
        <c:ser>
          <c:idx val="25"/>
          <c:order val="18"/>
          <c:tx>
            <c:strRef>
              <c:f>'Child Protection Plans'!$B$162</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Plans'!$D$162:$H$162</c:f>
              <c:numCache>
                <c:formatCode>0.0%</c:formatCode>
                <c:ptCount val="5"/>
                <c:pt idx="0">
                  <c:v>0</c:v>
                </c:pt>
                <c:pt idx="1">
                  <c:v>2.1700000000000001E-2</c:v>
                </c:pt>
                <c:pt idx="2">
                  <c:v>3.39E-2</c:v>
                </c:pt>
                <c:pt idx="3">
                  <c:v>3.0303030303030304E-2</c:v>
                </c:pt>
                <c:pt idx="4">
                  <c:v>#N/A</c:v>
                </c:pt>
              </c:numCache>
            </c:numRef>
          </c:val>
          <c:smooth val="0"/>
        </c:ser>
        <c:ser>
          <c:idx val="26"/>
          <c:order val="19"/>
          <c:tx>
            <c:strRef>
              <c:f>'Child Protection Plans'!$B$163</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Plans'!$D$163:$H$163</c:f>
              <c:numCache>
                <c:formatCode>0.0%</c:formatCode>
                <c:ptCount val="5"/>
                <c:pt idx="0">
                  <c:v>#N/A</c:v>
                </c:pt>
                <c:pt idx="1">
                  <c:v>#N/A</c:v>
                </c:pt>
                <c:pt idx="2">
                  <c:v>4.2999999999999997E-2</c:v>
                </c:pt>
                <c:pt idx="3">
                  <c:v>3.7499999999999999E-2</c:v>
                </c:pt>
                <c:pt idx="4">
                  <c:v>#N/A</c:v>
                </c:pt>
              </c:numCache>
            </c:numRef>
          </c:val>
          <c:smooth val="0"/>
        </c:ser>
        <c:ser>
          <c:idx val="4"/>
          <c:order val="20"/>
          <c:tx>
            <c:strRef>
              <c:f>'Child Protection Plans'!$B$164</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Plans'!$D$164:$H$164</c:f>
              <c:numCache>
                <c:formatCode>0.0%</c:formatCode>
                <c:ptCount val="5"/>
                <c:pt idx="0">
                  <c:v>6.4500000000000002E-2</c:v>
                </c:pt>
                <c:pt idx="1">
                  <c:v>6.030150753768844E-2</c:v>
                </c:pt>
                <c:pt idx="2">
                  <c:v>5.5020632737276476E-2</c:v>
                </c:pt>
                <c:pt idx="3">
                  <c:v>5.5381684596543745E-2</c:v>
                </c:pt>
                <c:pt idx="4">
                  <c:v>4.2889390519187359E-2</c:v>
                </c:pt>
              </c:numCache>
            </c:numRef>
          </c:val>
          <c:smooth val="0"/>
        </c:ser>
        <c:ser>
          <c:idx val="6"/>
          <c:order val="21"/>
          <c:tx>
            <c:strRef>
              <c:f>'Child Protection Plans'!$B$165</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 Protection Plans'!$D$143:$H$143</c:f>
              <c:numCache>
                <c:formatCode>General</c:formatCode>
                <c:ptCount val="5"/>
                <c:pt idx="0">
                  <c:v>2011</c:v>
                </c:pt>
                <c:pt idx="1">
                  <c:v>2012</c:v>
                </c:pt>
                <c:pt idx="2">
                  <c:v>2013</c:v>
                </c:pt>
                <c:pt idx="3">
                  <c:v>2014</c:v>
                </c:pt>
                <c:pt idx="4">
                  <c:v>2015</c:v>
                </c:pt>
              </c:numCache>
            </c:numRef>
          </c:cat>
          <c:val>
            <c:numRef>
              <c:f>'Child Protection Plans'!$D$165:$H$165</c:f>
              <c:numCache>
                <c:formatCode>0.0%</c:formatCode>
                <c:ptCount val="5"/>
                <c:pt idx="0">
                  <c:v>0.06</c:v>
                </c:pt>
                <c:pt idx="1">
                  <c:v>5.5999999999999994E-2</c:v>
                </c:pt>
                <c:pt idx="2">
                  <c:v>5.1999999999999998E-2</c:v>
                </c:pt>
                <c:pt idx="3">
                  <c:v>4.5053328429569696E-2</c:v>
                </c:pt>
                <c:pt idx="4">
                  <c:v>3.7251655629139076E-2</c:v>
                </c:pt>
              </c:numCache>
            </c:numRef>
          </c:val>
          <c:smooth val="0"/>
        </c:ser>
        <c:ser>
          <c:idx val="7"/>
          <c:order val="22"/>
          <c:tx>
            <c:strRef>
              <c:f>'Child Protection Plans'!$Y$5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'Child Protection Plans'!$W$176:$AA$176</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957632"/>
        <c:axId val="147972096"/>
      </c:lineChart>
      <c:catAx>
        <c:axId val="14795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972096"/>
        <c:crosses val="autoZero"/>
        <c:auto val="1"/>
        <c:lblAlgn val="ctr"/>
        <c:lblOffset val="100"/>
        <c:tickLblSkip val="1"/>
        <c:tickMarkSkip val="1"/>
        <c:noMultiLvlLbl val="0"/>
      </c:catAx>
      <c:valAx>
        <c:axId val="14797209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957632"/>
        <c:crosses val="autoZero"/>
        <c:crossBetween val="between"/>
      </c:valAx>
      <c:spPr>
        <a:noFill/>
        <a:ln w="3175">
          <a:solidFill>
            <a:srgbClr val="000000"/>
          </a:solidFill>
          <a:prstDash val="solid"/>
        </a:ln>
      </c:spPr>
    </c:plotArea>
    <c:legend>
      <c:legendPos val="r"/>
      <c:layout>
        <c:manualLayout>
          <c:xMode val="edge"/>
          <c:yMode val="edge"/>
          <c:x val="0.67321046659560568"/>
          <c:y val="9.7548709695959537E-2"/>
          <c:w val="0.32678953340439432"/>
          <c:h val="0.8999498055443799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Children becoming the subject of a CP Plan in the year ending 31 March who became the subject of a plan for a second or subsequent time</a:t>
            </a:r>
          </a:p>
        </c:rich>
      </c:tx>
      <c:layout>
        <c:manualLayout>
          <c:xMode val="edge"/>
          <c:yMode val="edge"/>
          <c:x val="0.12191825380801759"/>
          <c:y val="1.2391573729863693E-3"/>
        </c:manualLayout>
      </c:layout>
      <c:overlay val="0"/>
      <c:spPr>
        <a:noFill/>
        <a:ln w="25400">
          <a:noFill/>
        </a:ln>
      </c:spPr>
    </c:title>
    <c:autoTitleDeleted val="0"/>
    <c:plotArea>
      <c:layout>
        <c:manualLayout>
          <c:layoutTarget val="inner"/>
          <c:xMode val="edge"/>
          <c:yMode val="edge"/>
          <c:x val="0.10919560658301639"/>
          <c:y val="9.9132589838909546E-2"/>
          <c:w val="0.55555659489604825"/>
          <c:h val="0.82156211886153641"/>
        </c:manualLayout>
      </c:layout>
      <c:lineChart>
        <c:grouping val="standard"/>
        <c:varyColors val="0"/>
        <c:ser>
          <c:idx val="0"/>
          <c:order val="0"/>
          <c:tx>
            <c:strRef>
              <c:f>'Child Protection Plans'!$B$188</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Plans'!$D$187:$H$187</c:f>
              <c:numCache>
                <c:formatCode>General</c:formatCode>
                <c:ptCount val="5"/>
                <c:pt idx="0">
                  <c:v>2011</c:v>
                </c:pt>
                <c:pt idx="1">
                  <c:v>2012</c:v>
                </c:pt>
                <c:pt idx="2">
                  <c:v>2013</c:v>
                </c:pt>
                <c:pt idx="3">
                  <c:v>2014</c:v>
                </c:pt>
                <c:pt idx="4">
                  <c:v>2015</c:v>
                </c:pt>
              </c:numCache>
            </c:numRef>
          </c:cat>
          <c:val>
            <c:numRef>
              <c:f>'Child Protection Plans'!$D$188:$H$188</c:f>
              <c:numCache>
                <c:formatCode>0.0%</c:formatCode>
                <c:ptCount val="5"/>
                <c:pt idx="0">
                  <c:v>0.12</c:v>
                </c:pt>
                <c:pt idx="1">
                  <c:v>9.1999999999999998E-2</c:v>
                </c:pt>
                <c:pt idx="2">
                  <c:v>0.126</c:v>
                </c:pt>
                <c:pt idx="3">
                  <c:v>0.128</c:v>
                </c:pt>
                <c:pt idx="4">
                  <c:v>0.1388888888888889</c:v>
                </c:pt>
              </c:numCache>
            </c:numRef>
          </c:val>
          <c:smooth val="0"/>
        </c:ser>
        <c:ser>
          <c:idx val="1"/>
          <c:order val="1"/>
          <c:tx>
            <c:strRef>
              <c:f>'Child Protection Plans'!$B$189</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Plans'!$D$189:$H$189</c:f>
              <c:numCache>
                <c:formatCode>0.0%</c:formatCode>
                <c:ptCount val="5"/>
                <c:pt idx="0">
                  <c:v>0.13400000000000001</c:v>
                </c:pt>
                <c:pt idx="1">
                  <c:v>0.126</c:v>
                </c:pt>
                <c:pt idx="2">
                  <c:v>0.22</c:v>
                </c:pt>
                <c:pt idx="3">
                  <c:v>0.27478753541076489</c:v>
                </c:pt>
                <c:pt idx="4">
                  <c:v>0.21832884097035041</c:v>
                </c:pt>
              </c:numCache>
            </c:numRef>
          </c:val>
          <c:smooth val="0"/>
        </c:ser>
        <c:ser>
          <c:idx val="2"/>
          <c:order val="2"/>
          <c:tx>
            <c:strRef>
              <c:f>'Child Protection Plans'!$B$190</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Plans'!$D$190:$H$190</c:f>
              <c:numCache>
                <c:formatCode>0.0%</c:formatCode>
                <c:ptCount val="5"/>
                <c:pt idx="0">
                  <c:v>0.17899999999999999</c:v>
                </c:pt>
                <c:pt idx="1">
                  <c:v>0.11599999999999999</c:v>
                </c:pt>
                <c:pt idx="2">
                  <c:v>0.14600000000000002</c:v>
                </c:pt>
                <c:pt idx="3">
                  <c:v>0.2226027397260274</c:v>
                </c:pt>
                <c:pt idx="4">
                  <c:v>0.16816143497757849</c:v>
                </c:pt>
              </c:numCache>
            </c:numRef>
          </c:val>
          <c:smooth val="0"/>
        </c:ser>
        <c:ser>
          <c:idx val="5"/>
          <c:order val="3"/>
          <c:tx>
            <c:strRef>
              <c:f>'Child Protection Plans'!$B$191</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Plans'!$D$191:$H$191</c:f>
              <c:numCache>
                <c:formatCode>0.0%</c:formatCode>
                <c:ptCount val="5"/>
                <c:pt idx="0">
                  <c:v>0.17399999999999999</c:v>
                </c:pt>
                <c:pt idx="1">
                  <c:v>0.14499999999999999</c:v>
                </c:pt>
                <c:pt idx="2">
                  <c:v>0.154</c:v>
                </c:pt>
                <c:pt idx="3">
                  <c:v>0.19618055555555555</c:v>
                </c:pt>
                <c:pt idx="4">
                  <c:v>0.20446096654275092</c:v>
                </c:pt>
              </c:numCache>
            </c:numRef>
          </c:val>
          <c:smooth val="0"/>
        </c:ser>
        <c:ser>
          <c:idx val="3"/>
          <c:order val="4"/>
          <c:tx>
            <c:strRef>
              <c:f>'Child Protection Plans'!$B$201</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Plans'!$D$201:$H$201</c:f>
              <c:numCache>
                <c:formatCode>0.0%</c:formatCode>
                <c:ptCount val="5"/>
                <c:pt idx="0">
                  <c:v>0.13020833333333334</c:v>
                </c:pt>
                <c:pt idx="1">
                  <c:v>0.15135135135135136</c:v>
                </c:pt>
                <c:pt idx="2">
                  <c:v>0.11816192560175055</c:v>
                </c:pt>
                <c:pt idx="3">
                  <c:v>0.12857142857142856</c:v>
                </c:pt>
                <c:pt idx="4">
                  <c:v>0.19935691318327975</c:v>
                </c:pt>
              </c:numCache>
            </c:numRef>
          </c:val>
          <c:smooth val="0"/>
        </c:ser>
        <c:ser>
          <c:idx val="9"/>
          <c:order val="5"/>
          <c:tx>
            <c:strRef>
              <c:f>'Child Protection Plans'!$B$192</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Plans'!$D$192:$H$192</c:f>
              <c:numCache>
                <c:formatCode>0.0%</c:formatCode>
                <c:ptCount val="5"/>
                <c:pt idx="0">
                  <c:v>0.11199999999999999</c:v>
                </c:pt>
                <c:pt idx="1">
                  <c:v>0.113</c:v>
                </c:pt>
                <c:pt idx="2">
                  <c:v>0.128</c:v>
                </c:pt>
                <c:pt idx="3">
                  <c:v>0.17388059701492536</c:v>
                </c:pt>
                <c:pt idx="4">
                  <c:v>0.1632208922742111</c:v>
                </c:pt>
              </c:numCache>
            </c:numRef>
          </c:val>
          <c:smooth val="0"/>
        </c:ser>
        <c:ser>
          <c:idx val="10"/>
          <c:order val="6"/>
          <c:tx>
            <c:strRef>
              <c:f>'Child Protection Plans'!$B$193</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Plans'!$D$193:$H$193</c:f>
              <c:numCache>
                <c:formatCode>0.0%</c:formatCode>
                <c:ptCount val="5"/>
                <c:pt idx="0">
                  <c:v>0.125</c:v>
                </c:pt>
                <c:pt idx="1">
                  <c:v>0.159</c:v>
                </c:pt>
                <c:pt idx="2">
                  <c:v>0.10200000000000001</c:v>
                </c:pt>
                <c:pt idx="3">
                  <c:v>0.14634146341463414</c:v>
                </c:pt>
                <c:pt idx="4">
                  <c:v>0.15438596491228071</c:v>
                </c:pt>
              </c:numCache>
            </c:numRef>
          </c:val>
          <c:smooth val="0"/>
        </c:ser>
        <c:ser>
          <c:idx val="11"/>
          <c:order val="7"/>
          <c:tx>
            <c:strRef>
              <c:f>'Child Protection Plans'!$B$194</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Plans'!$D$194:$H$194</c:f>
              <c:numCache>
                <c:formatCode>0.0%</c:formatCode>
                <c:ptCount val="5"/>
                <c:pt idx="0">
                  <c:v>0.16</c:v>
                </c:pt>
                <c:pt idx="1">
                  <c:v>0.14499999999999999</c:v>
                </c:pt>
                <c:pt idx="2">
                  <c:v>0.16699999999999998</c:v>
                </c:pt>
                <c:pt idx="3">
                  <c:v>0.18113975576662145</c:v>
                </c:pt>
                <c:pt idx="4">
                  <c:v>0.18411330049261085</c:v>
                </c:pt>
              </c:numCache>
            </c:numRef>
          </c:val>
          <c:smooth val="0"/>
        </c:ser>
        <c:ser>
          <c:idx val="12"/>
          <c:order val="8"/>
          <c:tx>
            <c:strRef>
              <c:f>'Child Protection Plans'!$B$195</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Plans'!$D$195:$H$195</c:f>
              <c:numCache>
                <c:formatCode>0.0%</c:formatCode>
                <c:ptCount val="5"/>
                <c:pt idx="0">
                  <c:v>0.17600000000000002</c:v>
                </c:pt>
                <c:pt idx="1">
                  <c:v>0.14400000000000002</c:v>
                </c:pt>
                <c:pt idx="2">
                  <c:v>6.9000000000000006E-2</c:v>
                </c:pt>
                <c:pt idx="3">
                  <c:v>0.14948453608247422</c:v>
                </c:pt>
                <c:pt idx="4">
                  <c:v>0.14842300556586271</c:v>
                </c:pt>
              </c:numCache>
            </c:numRef>
          </c:val>
          <c:smooth val="0"/>
        </c:ser>
        <c:ser>
          <c:idx val="13"/>
          <c:order val="9"/>
          <c:tx>
            <c:strRef>
              <c:f>'Child Protection Plans'!$B$196</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Plans'!$D$196:$H$196</c:f>
              <c:numCache>
                <c:formatCode>0.0%</c:formatCode>
                <c:ptCount val="5"/>
                <c:pt idx="0">
                  <c:v>#N/A</c:v>
                </c:pt>
                <c:pt idx="1">
                  <c:v>#N/A</c:v>
                </c:pt>
                <c:pt idx="2">
                  <c:v>4.2000000000000003E-2</c:v>
                </c:pt>
                <c:pt idx="3">
                  <c:v>1.6666666666666666E-2</c:v>
                </c:pt>
                <c:pt idx="4">
                  <c:v>8.247422680412371E-2</c:v>
                </c:pt>
              </c:numCache>
            </c:numRef>
          </c:val>
          <c:smooth val="0"/>
        </c:ser>
        <c:ser>
          <c:idx val="15"/>
          <c:order val="10"/>
          <c:tx>
            <c:strRef>
              <c:f>'Child Protection Plans'!$B$197</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Plans'!$D$197:$H$197</c:f>
              <c:numCache>
                <c:formatCode>0.0%</c:formatCode>
                <c:ptCount val="5"/>
                <c:pt idx="0">
                  <c:v>0.182</c:v>
                </c:pt>
                <c:pt idx="1">
                  <c:v>0.182</c:v>
                </c:pt>
                <c:pt idx="2">
                  <c:v>0.153</c:v>
                </c:pt>
                <c:pt idx="3">
                  <c:v>0.21588946459412781</c:v>
                </c:pt>
                <c:pt idx="4">
                  <c:v>0.16561514195583596</c:v>
                </c:pt>
              </c:numCache>
            </c:numRef>
          </c:val>
          <c:smooth val="0"/>
        </c:ser>
        <c:ser>
          <c:idx val="16"/>
          <c:order val="11"/>
          <c:tx>
            <c:strRef>
              <c:f>'Child Protection Plans'!$B$198</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Plans'!$D$198:$H$198</c:f>
              <c:numCache>
                <c:formatCode>0.0%</c:formatCode>
                <c:ptCount val="5"/>
                <c:pt idx="0">
                  <c:v>0.215</c:v>
                </c:pt>
                <c:pt idx="1">
                  <c:v>0.16800000000000001</c:v>
                </c:pt>
                <c:pt idx="2">
                  <c:v>0.22900000000000001</c:v>
                </c:pt>
                <c:pt idx="3">
                  <c:v>0.10743801652892562</c:v>
                </c:pt>
                <c:pt idx="4">
                  <c:v>0.18217054263565891</c:v>
                </c:pt>
              </c:numCache>
            </c:numRef>
          </c:val>
          <c:smooth val="0"/>
        </c:ser>
        <c:ser>
          <c:idx val="17"/>
          <c:order val="12"/>
          <c:tx>
            <c:strRef>
              <c:f>'Child Protection Plans'!$B$199</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Plans'!$D$199:$H$199</c:f>
              <c:numCache>
                <c:formatCode>0.0%</c:formatCode>
                <c:ptCount val="5"/>
                <c:pt idx="0">
                  <c:v>0.13500000000000001</c:v>
                </c:pt>
                <c:pt idx="1">
                  <c:v>0.152</c:v>
                </c:pt>
                <c:pt idx="2">
                  <c:v>0.22200000000000003</c:v>
                </c:pt>
                <c:pt idx="3">
                  <c:v>0.21105527638190955</c:v>
                </c:pt>
                <c:pt idx="4">
                  <c:v>0.23809523809523808</c:v>
                </c:pt>
              </c:numCache>
            </c:numRef>
          </c:val>
          <c:smooth val="0"/>
        </c:ser>
        <c:ser>
          <c:idx val="19"/>
          <c:order val="13"/>
          <c:tx>
            <c:strRef>
              <c:f>'Child Protection Plans'!$B$200</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Plans'!$D$200:$H$200</c:f>
              <c:numCache>
                <c:formatCode>0.0%</c:formatCode>
                <c:ptCount val="5"/>
                <c:pt idx="0">
                  <c:v>0.127</c:v>
                </c:pt>
                <c:pt idx="1">
                  <c:v>0.185</c:v>
                </c:pt>
                <c:pt idx="2">
                  <c:v>7.6000000000000012E-2</c:v>
                </c:pt>
                <c:pt idx="3">
                  <c:v>0.19346049046321526</c:v>
                </c:pt>
                <c:pt idx="4">
                  <c:v>0.14450867052023122</c:v>
                </c:pt>
              </c:numCache>
            </c:numRef>
          </c:val>
          <c:smooth val="0"/>
        </c:ser>
        <c:ser>
          <c:idx val="20"/>
          <c:order val="14"/>
          <c:tx>
            <c:strRef>
              <c:f>'Child Protection Plans'!$B$202</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Plans'!$D$202:$H$202</c:f>
              <c:numCache>
                <c:formatCode>0.0%</c:formatCode>
                <c:ptCount val="5"/>
                <c:pt idx="0">
                  <c:v>8.4000000000000005E-2</c:v>
                </c:pt>
                <c:pt idx="1">
                  <c:v>0.107</c:v>
                </c:pt>
                <c:pt idx="2">
                  <c:v>0.10800000000000001</c:v>
                </c:pt>
                <c:pt idx="3">
                  <c:v>0.15549597855227881</c:v>
                </c:pt>
                <c:pt idx="4">
                  <c:v>3.6363636363636362E-2</c:v>
                </c:pt>
              </c:numCache>
            </c:numRef>
          </c:val>
          <c:smooth val="0"/>
        </c:ser>
        <c:ser>
          <c:idx val="22"/>
          <c:order val="15"/>
          <c:tx>
            <c:strRef>
              <c:f>'Child Protection Plans'!$B$203</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Plans'!$D$203:$H$203</c:f>
              <c:numCache>
                <c:formatCode>0.0%</c:formatCode>
                <c:ptCount val="5"/>
                <c:pt idx="0">
                  <c:v>0.10199999999999999</c:v>
                </c:pt>
                <c:pt idx="1">
                  <c:v>0.11599999999999999</c:v>
                </c:pt>
                <c:pt idx="2">
                  <c:v>0.14100000000000001</c:v>
                </c:pt>
                <c:pt idx="3">
                  <c:v>0.20165460186142709</c:v>
                </c:pt>
                <c:pt idx="4">
                  <c:v>0.17011278195488722</c:v>
                </c:pt>
              </c:numCache>
            </c:numRef>
          </c:val>
          <c:smooth val="0"/>
        </c:ser>
        <c:ser>
          <c:idx val="23"/>
          <c:order val="16"/>
          <c:tx>
            <c:strRef>
              <c:f>'Child Protection Plans'!$B$204</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Plans'!$D$204:$H$204</c:f>
              <c:numCache>
                <c:formatCode>0.0%</c:formatCode>
                <c:ptCount val="5"/>
                <c:pt idx="0">
                  <c:v>0.21899999999999997</c:v>
                </c:pt>
                <c:pt idx="1">
                  <c:v>0.154</c:v>
                </c:pt>
                <c:pt idx="2">
                  <c:v>0.218</c:v>
                </c:pt>
                <c:pt idx="3">
                  <c:v>0.15827338129496402</c:v>
                </c:pt>
                <c:pt idx="4">
                  <c:v>0.19883040935672514</c:v>
                </c:pt>
              </c:numCache>
            </c:numRef>
          </c:val>
          <c:smooth val="0"/>
        </c:ser>
        <c:ser>
          <c:idx val="24"/>
          <c:order val="17"/>
          <c:tx>
            <c:strRef>
              <c:f>'Child Protection Plans'!$B$205</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Plans'!$D$205:$H$205</c:f>
              <c:numCache>
                <c:formatCode>0.0%</c:formatCode>
                <c:ptCount val="5"/>
                <c:pt idx="0">
                  <c:v>0.17300000000000001</c:v>
                </c:pt>
                <c:pt idx="1">
                  <c:v>0.126</c:v>
                </c:pt>
                <c:pt idx="2">
                  <c:v>8.8000000000000009E-2</c:v>
                </c:pt>
                <c:pt idx="3">
                  <c:v>0.181169757489301</c:v>
                </c:pt>
                <c:pt idx="4">
                  <c:v>0.22770919067215364</c:v>
                </c:pt>
              </c:numCache>
            </c:numRef>
          </c:val>
          <c:smooth val="0"/>
        </c:ser>
        <c:ser>
          <c:idx val="25"/>
          <c:order val="18"/>
          <c:tx>
            <c:strRef>
              <c:f>'Child Protection Plans'!$B$206</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Plans'!$D$206:$H$206</c:f>
              <c:numCache>
                <c:formatCode>0.0%</c:formatCode>
                <c:ptCount val="5"/>
                <c:pt idx="0">
                  <c:v>9.0999999999999998E-2</c:v>
                </c:pt>
                <c:pt idx="1">
                  <c:v>0.11800000000000001</c:v>
                </c:pt>
                <c:pt idx="2">
                  <c:v>0.128</c:v>
                </c:pt>
                <c:pt idx="3">
                  <c:v>0.41379310344827586</c:v>
                </c:pt>
                <c:pt idx="4">
                  <c:v>0.11235955056179775</c:v>
                </c:pt>
              </c:numCache>
            </c:numRef>
          </c:val>
          <c:smooth val="0"/>
        </c:ser>
        <c:ser>
          <c:idx val="26"/>
          <c:order val="19"/>
          <c:tx>
            <c:strRef>
              <c:f>'Child Protection Plans'!$B$207</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Plans'!$D$207:$H$207</c:f>
              <c:numCache>
                <c:formatCode>0.0%</c:formatCode>
                <c:ptCount val="5"/>
                <c:pt idx="0">
                  <c:v>0.17300000000000001</c:v>
                </c:pt>
                <c:pt idx="1">
                  <c:v>0.121</c:v>
                </c:pt>
                <c:pt idx="2">
                  <c:v>#N/A</c:v>
                </c:pt>
                <c:pt idx="3">
                  <c:v>0.21100917431192662</c:v>
                </c:pt>
                <c:pt idx="4">
                  <c:v>0.16393442622950818</c:v>
                </c:pt>
              </c:numCache>
            </c:numRef>
          </c:val>
          <c:smooth val="0"/>
        </c:ser>
        <c:ser>
          <c:idx val="4"/>
          <c:order val="20"/>
          <c:tx>
            <c:strRef>
              <c:f>'Child Protection Plans'!$B$208</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Plans'!$D$208:$H$208</c:f>
              <c:numCache>
                <c:formatCode>0.0%</c:formatCode>
                <c:ptCount val="5"/>
                <c:pt idx="0" formatCode="0%">
                  <c:v>0.14782908339076498</c:v>
                </c:pt>
                <c:pt idx="1">
                  <c:v>0.13500000000000001</c:v>
                </c:pt>
                <c:pt idx="2">
                  <c:v>0.14299999999999999</c:v>
                </c:pt>
                <c:pt idx="3">
                  <c:v>0.18398411647915289</c:v>
                </c:pt>
                <c:pt idx="4">
                  <c:v>0.17023445463812437</c:v>
                </c:pt>
              </c:numCache>
            </c:numRef>
          </c:val>
          <c:smooth val="0"/>
        </c:ser>
        <c:ser>
          <c:idx val="6"/>
          <c:order val="21"/>
          <c:tx>
            <c:strRef>
              <c:f>'Child Protection Plans'!$B$209</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 Protection Plans'!$D$187:$H$187</c:f>
              <c:numCache>
                <c:formatCode>General</c:formatCode>
                <c:ptCount val="5"/>
                <c:pt idx="0">
                  <c:v>2011</c:v>
                </c:pt>
                <c:pt idx="1">
                  <c:v>2012</c:v>
                </c:pt>
                <c:pt idx="2">
                  <c:v>2013</c:v>
                </c:pt>
                <c:pt idx="3">
                  <c:v>2014</c:v>
                </c:pt>
                <c:pt idx="4">
                  <c:v>2015</c:v>
                </c:pt>
              </c:numCache>
            </c:numRef>
          </c:cat>
          <c:val>
            <c:numRef>
              <c:f>'Child Protection Plans'!$D$209:$H$209</c:f>
              <c:numCache>
                <c:formatCode>0.0%</c:formatCode>
                <c:ptCount val="5"/>
                <c:pt idx="0" formatCode="0%">
                  <c:v>0.13400000000000001</c:v>
                </c:pt>
                <c:pt idx="1">
                  <c:v>0.13300000000000001</c:v>
                </c:pt>
                <c:pt idx="2">
                  <c:v>0.13800000000000001</c:v>
                </c:pt>
                <c:pt idx="3">
                  <c:v>0.14899999999999999</c:v>
                </c:pt>
                <c:pt idx="4">
                  <c:v>0.16572898247870119</c:v>
                </c:pt>
              </c:numCache>
            </c:numRef>
          </c:val>
          <c:smooth val="0"/>
        </c:ser>
        <c:ser>
          <c:idx val="7"/>
          <c:order val="22"/>
          <c:tx>
            <c:strRef>
              <c:f>'Child Protection Plans'!$Y$5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'Child Protection Plans'!$W$220:$AA$220</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617280"/>
        <c:axId val="147619200"/>
      </c:lineChart>
      <c:catAx>
        <c:axId val="147617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619200"/>
        <c:crosses val="autoZero"/>
        <c:auto val="1"/>
        <c:lblAlgn val="ctr"/>
        <c:lblOffset val="100"/>
        <c:tickLblSkip val="1"/>
        <c:tickMarkSkip val="1"/>
        <c:noMultiLvlLbl val="0"/>
      </c:catAx>
      <c:valAx>
        <c:axId val="14761920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7617280"/>
        <c:crosses val="autoZero"/>
        <c:crossBetween val="between"/>
      </c:valAx>
      <c:spPr>
        <a:noFill/>
        <a:ln w="3175">
          <a:solidFill>
            <a:srgbClr val="000000"/>
          </a:solidFill>
          <a:prstDash val="solid"/>
        </a:ln>
      </c:spPr>
    </c:plotArea>
    <c:legend>
      <c:legendPos val="r"/>
      <c:layout>
        <c:manualLayout>
          <c:xMode val="edge"/>
          <c:yMode val="edge"/>
          <c:x val="0.68194406733641066"/>
          <c:y val="9.2958854120930065E-2"/>
          <c:w val="0.31805594813468829"/>
          <c:h val="0.8864350320522201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Children subject to a CP Plan at 31 March, who had been on a plan for at least three months and had reviews carried out within the required timescales</a:t>
            </a:r>
          </a:p>
        </c:rich>
      </c:tx>
      <c:layout>
        <c:manualLayout>
          <c:xMode val="edge"/>
          <c:yMode val="edge"/>
          <c:x val="0.12191825380801759"/>
          <c:y val="1.2391573729863693E-3"/>
        </c:manualLayout>
      </c:layout>
      <c:overlay val="0"/>
      <c:spPr>
        <a:noFill/>
        <a:ln w="25400">
          <a:noFill/>
        </a:ln>
      </c:spPr>
    </c:title>
    <c:autoTitleDeleted val="0"/>
    <c:plotArea>
      <c:layout>
        <c:manualLayout>
          <c:layoutTarget val="inner"/>
          <c:xMode val="edge"/>
          <c:yMode val="edge"/>
          <c:x val="0.10919560658301639"/>
          <c:y val="9.9132589838909546E-2"/>
          <c:w val="0.55555659489604825"/>
          <c:h val="0.82156211886153641"/>
        </c:manualLayout>
      </c:layout>
      <c:lineChart>
        <c:grouping val="standard"/>
        <c:varyColors val="0"/>
        <c:ser>
          <c:idx val="0"/>
          <c:order val="0"/>
          <c:tx>
            <c:strRef>
              <c:f>'Child Protection Plans'!$B$232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Plans'!$D$231:$H$231</c:f>
              <c:numCache>
                <c:formatCode>General</c:formatCode>
                <c:ptCount val="5"/>
                <c:pt idx="0">
                  <c:v>2011</c:v>
                </c:pt>
                <c:pt idx="1">
                  <c:v>2012</c:v>
                </c:pt>
                <c:pt idx="2">
                  <c:v>2013</c:v>
                </c:pt>
                <c:pt idx="3">
                  <c:v>2014</c:v>
                </c:pt>
                <c:pt idx="4">
                  <c:v>2015</c:v>
                </c:pt>
              </c:numCache>
            </c:numRef>
          </c:cat>
          <c:val>
            <c:numRef>
              <c:f>'Child Protection Plans'!$D$232:$H$232</c:f>
              <c:numCache>
                <c:formatCode>0.0%</c:formatCode>
                <c:ptCount val="5"/>
                <c:pt idx="0">
                  <c:v>0.77200000000000002</c:v>
                </c:pt>
                <c:pt idx="1">
                  <c:v>0.9830000000000001</c:v>
                </c:pt>
                <c:pt idx="2">
                  <c:v>0.95</c:v>
                </c:pt>
                <c:pt idx="3">
                  <c:v>1</c:v>
                </c:pt>
                <c:pt idx="4">
                  <c:v>1</c:v>
                </c:pt>
              </c:numCache>
            </c:numRef>
          </c:val>
          <c:smooth val="0"/>
        </c:ser>
        <c:ser>
          <c:idx val="1"/>
          <c:order val="1"/>
          <c:tx>
            <c:strRef>
              <c:f>'Child Protection Plans'!$B$233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Plans'!$D$233:$H$233</c:f>
              <c:numCache>
                <c:formatCode>0.0%</c:formatCode>
                <c:ptCount val="5"/>
                <c:pt idx="0">
                  <c:v>1</c:v>
                </c:pt>
                <c:pt idx="1">
                  <c:v>1</c:v>
                </c:pt>
                <c:pt idx="2">
                  <c:v>0.99399999999999999</c:v>
                </c:pt>
                <c:pt idx="3">
                  <c:v>0.99543378995433784</c:v>
                </c:pt>
                <c:pt idx="4">
                  <c:v>1</c:v>
                </c:pt>
              </c:numCache>
            </c:numRef>
          </c:val>
          <c:smooth val="0"/>
        </c:ser>
        <c:ser>
          <c:idx val="2"/>
          <c:order val="2"/>
          <c:tx>
            <c:strRef>
              <c:f>'Child Protection Plans'!$B$234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Plans'!$D$234:$H$234</c:f>
              <c:numCache>
                <c:formatCode>0.0%</c:formatCode>
                <c:ptCount val="5"/>
                <c:pt idx="0">
                  <c:v>0.995</c:v>
                </c:pt>
                <c:pt idx="1">
                  <c:v>0.72400000000000009</c:v>
                </c:pt>
                <c:pt idx="2">
                  <c:v>0.89900000000000002</c:v>
                </c:pt>
                <c:pt idx="3">
                  <c:v>0.79374999999999996</c:v>
                </c:pt>
                <c:pt idx="4">
                  <c:v>0.78801843317972353</c:v>
                </c:pt>
              </c:numCache>
            </c:numRef>
          </c:val>
          <c:smooth val="0"/>
        </c:ser>
        <c:ser>
          <c:idx val="5"/>
          <c:order val="3"/>
          <c:tx>
            <c:strRef>
              <c:f>'Child Protection Plans'!$B$235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Plans'!$D$235:$H$235</c:f>
              <c:numCache>
                <c:formatCode>0.0%</c:formatCode>
                <c:ptCount val="5"/>
                <c:pt idx="0">
                  <c:v>0.9840000000000001</c:v>
                </c:pt>
                <c:pt idx="1">
                  <c:v>0.97100000000000009</c:v>
                </c:pt>
                <c:pt idx="2">
                  <c:v>0.98299999999999998</c:v>
                </c:pt>
                <c:pt idx="3">
                  <c:v>0.99564270152505452</c:v>
                </c:pt>
                <c:pt idx="4">
                  <c:v>0.99212598425196852</c:v>
                </c:pt>
              </c:numCache>
            </c:numRef>
          </c:val>
          <c:smooth val="0"/>
        </c:ser>
        <c:ser>
          <c:idx val="3"/>
          <c:order val="4"/>
          <c:tx>
            <c:strRef>
              <c:f>'Child Protection Plans'!$B$245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Plans'!$D$245:$H$245</c:f>
              <c:numCache>
                <c:formatCode>0.0%</c:formatCode>
                <c:ptCount val="5"/>
                <c:pt idx="0">
                  <c:v>1</c:v>
                </c:pt>
                <c:pt idx="1">
                  <c:v>0.98599999999999999</c:v>
                </c:pt>
                <c:pt idx="2">
                  <c:v>0.98453608247422686</c:v>
                </c:pt>
                <c:pt idx="3">
                  <c:v>1</c:v>
                </c:pt>
                <c:pt idx="4">
                  <c:v>1</c:v>
                </c:pt>
              </c:numCache>
            </c:numRef>
          </c:val>
          <c:smooth val="0"/>
        </c:ser>
        <c:ser>
          <c:idx val="9"/>
          <c:order val="5"/>
          <c:tx>
            <c:strRef>
              <c:f>'Child Protection Plans'!$B$236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Plans'!$D$236:$H$236</c:f>
              <c:numCache>
                <c:formatCode>0.0%</c:formatCode>
                <c:ptCount val="5"/>
                <c:pt idx="0">
                  <c:v>0.97900000000000009</c:v>
                </c:pt>
                <c:pt idx="1">
                  <c:v>0.94499999999999995</c:v>
                </c:pt>
                <c:pt idx="2">
                  <c:v>0.94899999999999995</c:v>
                </c:pt>
                <c:pt idx="3">
                  <c:v>0.86363636363636365</c:v>
                </c:pt>
                <c:pt idx="4">
                  <c:v>0.8628691983122363</c:v>
                </c:pt>
              </c:numCache>
            </c:numRef>
          </c:val>
          <c:smooth val="0"/>
        </c:ser>
        <c:ser>
          <c:idx val="10"/>
          <c:order val="6"/>
          <c:tx>
            <c:strRef>
              <c:f>'Child Protection Plans'!$B$237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Plans'!$D$237:$H$237</c:f>
              <c:numCache>
                <c:formatCode>0.0%</c:formatCode>
                <c:ptCount val="5"/>
                <c:pt idx="0">
                  <c:v>0.76</c:v>
                </c:pt>
                <c:pt idx="1">
                  <c:v>0.875</c:v>
                </c:pt>
                <c:pt idx="2">
                  <c:v>0.92600000000000005</c:v>
                </c:pt>
                <c:pt idx="3">
                  <c:v>0.97029702970297027</c:v>
                </c:pt>
                <c:pt idx="4">
                  <c:v>0.88775510204081631</c:v>
                </c:pt>
              </c:numCache>
            </c:numRef>
          </c:val>
          <c:smooth val="0"/>
        </c:ser>
        <c:ser>
          <c:idx val="11"/>
          <c:order val="7"/>
          <c:tx>
            <c:strRef>
              <c:f>'Child Protection Plans'!$B$238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Plans'!$D$238:$H$238</c:f>
              <c:numCache>
                <c:formatCode>0.0%</c:formatCode>
                <c:ptCount val="5"/>
                <c:pt idx="0">
                  <c:v>0.96299999999999997</c:v>
                </c:pt>
                <c:pt idx="1">
                  <c:v>0.98499999999999999</c:v>
                </c:pt>
                <c:pt idx="2">
                  <c:v>0.98399999999999999</c:v>
                </c:pt>
                <c:pt idx="3">
                  <c:v>0.95764705882352941</c:v>
                </c:pt>
                <c:pt idx="4">
                  <c:v>0.99395405078597343</c:v>
                </c:pt>
              </c:numCache>
            </c:numRef>
          </c:val>
          <c:smooth val="0"/>
        </c:ser>
        <c:ser>
          <c:idx val="12"/>
          <c:order val="8"/>
          <c:tx>
            <c:strRef>
              <c:f>'Child Protection Plans'!$B$239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Plans'!$D$239:$H$239</c:f>
              <c:numCache>
                <c:formatCode>0.0%</c:formatCode>
                <c:ptCount val="5"/>
                <c:pt idx="0">
                  <c:v>0.92200000000000004</c:v>
                </c:pt>
                <c:pt idx="1">
                  <c:v>0.96599999999999997</c:v>
                </c:pt>
                <c:pt idx="2">
                  <c:v>0.97699999999999998</c:v>
                </c:pt>
                <c:pt idx="3">
                  <c:v>0.97424892703862664</c:v>
                </c:pt>
                <c:pt idx="4">
                  <c:v>0.96296296296296291</c:v>
                </c:pt>
              </c:numCache>
            </c:numRef>
          </c:val>
          <c:smooth val="0"/>
        </c:ser>
        <c:ser>
          <c:idx val="13"/>
          <c:order val="9"/>
          <c:tx>
            <c:strRef>
              <c:f>'Child Protection Plans'!$B$240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Plans'!$D$240:$H$240</c:f>
              <c:numCache>
                <c:formatCode>0.0%</c:formatCode>
                <c:ptCount val="5"/>
                <c:pt idx="0">
                  <c:v>1</c:v>
                </c:pt>
                <c:pt idx="1">
                  <c:v>1</c:v>
                </c:pt>
                <c:pt idx="2">
                  <c:v>1</c:v>
                </c:pt>
                <c:pt idx="3">
                  <c:v>1</c:v>
                </c:pt>
                <c:pt idx="4">
                  <c:v>1</c:v>
                </c:pt>
              </c:numCache>
            </c:numRef>
          </c:val>
          <c:smooth val="0"/>
        </c:ser>
        <c:ser>
          <c:idx val="15"/>
          <c:order val="10"/>
          <c:tx>
            <c:strRef>
              <c:f>'Child Protection Plans'!$B$241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Plans'!$D$241:$H$241</c:f>
              <c:numCache>
                <c:formatCode>0.0%</c:formatCode>
                <c:ptCount val="5"/>
                <c:pt idx="0">
                  <c:v>1</c:v>
                </c:pt>
                <c:pt idx="1">
                  <c:v>0.98099999999999998</c:v>
                </c:pt>
                <c:pt idx="2">
                  <c:v>0.95699999999999996</c:v>
                </c:pt>
                <c:pt idx="3">
                  <c:v>0.96927374301675973</c:v>
                </c:pt>
                <c:pt idx="4">
                  <c:v>0.95454545454545459</c:v>
                </c:pt>
              </c:numCache>
            </c:numRef>
          </c:val>
          <c:smooth val="0"/>
        </c:ser>
        <c:ser>
          <c:idx val="16"/>
          <c:order val="11"/>
          <c:tx>
            <c:strRef>
              <c:f>'Child Protection Plans'!$B$242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Plans'!$D$242:$H$242</c:f>
              <c:numCache>
                <c:formatCode>0.0%</c:formatCode>
                <c:ptCount val="5"/>
                <c:pt idx="0">
                  <c:v>0.98499999999999999</c:v>
                </c:pt>
                <c:pt idx="1">
                  <c:v>1</c:v>
                </c:pt>
                <c:pt idx="2">
                  <c:v>0.96099999999999997</c:v>
                </c:pt>
                <c:pt idx="3">
                  <c:v>1</c:v>
                </c:pt>
                <c:pt idx="4">
                  <c:v>0.99397590361445787</c:v>
                </c:pt>
              </c:numCache>
            </c:numRef>
          </c:val>
          <c:smooth val="0"/>
        </c:ser>
        <c:ser>
          <c:idx val="17"/>
          <c:order val="12"/>
          <c:tx>
            <c:strRef>
              <c:f>'Child Protection Plans'!$B$243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Plans'!$D$243:$H$243</c:f>
              <c:numCache>
                <c:formatCode>0.0%</c:formatCode>
                <c:ptCount val="5"/>
                <c:pt idx="0">
                  <c:v>1</c:v>
                </c:pt>
                <c:pt idx="1">
                  <c:v>1</c:v>
                </c:pt>
                <c:pt idx="2">
                  <c:v>1</c:v>
                </c:pt>
                <c:pt idx="3">
                  <c:v>0.97478991596638653</c:v>
                </c:pt>
                <c:pt idx="4">
                  <c:v>0.9850746268656716</c:v>
                </c:pt>
              </c:numCache>
            </c:numRef>
          </c:val>
          <c:smooth val="0"/>
        </c:ser>
        <c:ser>
          <c:idx val="19"/>
          <c:order val="13"/>
          <c:tx>
            <c:strRef>
              <c:f>'Child Protection Plans'!$B$244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Plans'!$D$244:$H$244</c:f>
              <c:numCache>
                <c:formatCode>0.0%</c:formatCode>
                <c:ptCount val="5"/>
                <c:pt idx="0">
                  <c:v>0.97400000000000009</c:v>
                </c:pt>
                <c:pt idx="1">
                  <c:v>0.94100000000000006</c:v>
                </c:pt>
                <c:pt idx="2">
                  <c:v>1</c:v>
                </c:pt>
                <c:pt idx="3">
                  <c:v>0.87012987012987009</c:v>
                </c:pt>
                <c:pt idx="4">
                  <c:v>0.81333333333333335</c:v>
                </c:pt>
              </c:numCache>
            </c:numRef>
          </c:val>
          <c:smooth val="0"/>
        </c:ser>
        <c:ser>
          <c:idx val="20"/>
          <c:order val="14"/>
          <c:tx>
            <c:strRef>
              <c:f>'Child Protection Plans'!$B$246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Plans'!$D$246:$H$246</c:f>
              <c:numCache>
                <c:formatCode>0.0%</c:formatCode>
                <c:ptCount val="5"/>
                <c:pt idx="0">
                  <c:v>0.9840000000000001</c:v>
                </c:pt>
                <c:pt idx="1">
                  <c:v>0.89100000000000013</c:v>
                </c:pt>
                <c:pt idx="2">
                  <c:v>0.99399999999999999</c:v>
                </c:pt>
                <c:pt idx="3">
                  <c:v>#N/A</c:v>
                </c:pt>
                <c:pt idx="4">
                  <c:v>0.73300970873786409</c:v>
                </c:pt>
              </c:numCache>
            </c:numRef>
          </c:val>
          <c:smooth val="0"/>
        </c:ser>
        <c:ser>
          <c:idx val="22"/>
          <c:order val="15"/>
          <c:tx>
            <c:strRef>
              <c:f>'Child Protection Plans'!$B$247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Plans'!$D$247:$H$247</c:f>
              <c:numCache>
                <c:formatCode>0.0%</c:formatCode>
                <c:ptCount val="5"/>
                <c:pt idx="0">
                  <c:v>0.97</c:v>
                </c:pt>
                <c:pt idx="1">
                  <c:v>0.98199999999999998</c:v>
                </c:pt>
                <c:pt idx="2">
                  <c:v>0.91</c:v>
                </c:pt>
                <c:pt idx="3">
                  <c:v>0.93993993993993996</c:v>
                </c:pt>
                <c:pt idx="4">
                  <c:v>0.851123595505618</c:v>
                </c:pt>
              </c:numCache>
            </c:numRef>
          </c:val>
          <c:smooth val="0"/>
        </c:ser>
        <c:ser>
          <c:idx val="23"/>
          <c:order val="16"/>
          <c:tx>
            <c:strRef>
              <c:f>'Child Protection Plans'!$B$248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Plans'!$D$248:$H$248</c:f>
              <c:numCache>
                <c:formatCode>0.0%</c:formatCode>
                <c:ptCount val="5"/>
                <c:pt idx="0">
                  <c:v>1</c:v>
                </c:pt>
                <c:pt idx="1">
                  <c:v>1</c:v>
                </c:pt>
                <c:pt idx="2">
                  <c:v>1</c:v>
                </c:pt>
                <c:pt idx="3">
                  <c:v>0.93150684931506844</c:v>
                </c:pt>
                <c:pt idx="4">
                  <c:v>1</c:v>
                </c:pt>
              </c:numCache>
            </c:numRef>
          </c:val>
          <c:smooth val="0"/>
        </c:ser>
        <c:ser>
          <c:idx val="24"/>
          <c:order val="17"/>
          <c:tx>
            <c:strRef>
              <c:f>'Child Protection Plans'!$B$249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Plans'!$D$249:$H$249</c:f>
              <c:numCache>
                <c:formatCode>0.0%</c:formatCode>
                <c:ptCount val="5"/>
                <c:pt idx="0">
                  <c:v>0.997</c:v>
                </c:pt>
                <c:pt idx="1">
                  <c:v>0.9930000000000001</c:v>
                </c:pt>
                <c:pt idx="2">
                  <c:v>0.97399999999999998</c:v>
                </c:pt>
                <c:pt idx="3">
                  <c:v>0.99076923076923074</c:v>
                </c:pt>
                <c:pt idx="4">
                  <c:v>0.98016997167138808</c:v>
                </c:pt>
              </c:numCache>
            </c:numRef>
          </c:val>
          <c:smooth val="0"/>
        </c:ser>
        <c:ser>
          <c:idx val="25"/>
          <c:order val="18"/>
          <c:tx>
            <c:strRef>
              <c:f>'Child Protection Plans'!$B$250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Plans'!$D$250:$H$250</c:f>
              <c:numCache>
                <c:formatCode>0.0%</c:formatCode>
                <c:ptCount val="5"/>
                <c:pt idx="0">
                  <c:v>1</c:v>
                </c:pt>
                <c:pt idx="1">
                  <c:v>1</c:v>
                </c:pt>
                <c:pt idx="2">
                  <c:v>1</c:v>
                </c:pt>
                <c:pt idx="3">
                  <c:v>0.92537313432835822</c:v>
                </c:pt>
                <c:pt idx="4">
                  <c:v>0.98039215686274506</c:v>
                </c:pt>
              </c:numCache>
            </c:numRef>
          </c:val>
          <c:smooth val="0"/>
        </c:ser>
        <c:ser>
          <c:idx val="26"/>
          <c:order val="19"/>
          <c:tx>
            <c:strRef>
              <c:f>'Child Protection Plans'!$B$251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Plans'!$D$251:$H$251</c:f>
              <c:numCache>
                <c:formatCode>0.0%</c:formatCode>
                <c:ptCount val="5"/>
                <c:pt idx="0">
                  <c:v>1</c:v>
                </c:pt>
                <c:pt idx="1">
                  <c:v>0.9830000000000001</c:v>
                </c:pt>
                <c:pt idx="2">
                  <c:v>1</c:v>
                </c:pt>
                <c:pt idx="3">
                  <c:v>0.98484848484848486</c:v>
                </c:pt>
                <c:pt idx="4">
                  <c:v>1</c:v>
                </c:pt>
              </c:numCache>
            </c:numRef>
          </c:val>
          <c:smooth val="0"/>
        </c:ser>
        <c:ser>
          <c:idx val="4"/>
          <c:order val="20"/>
          <c:tx>
            <c:strRef>
              <c:f>'Child Protection Plans'!$B$252</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Plans'!$D$252:$H$252</c:f>
              <c:numCache>
                <c:formatCode>0.0%</c:formatCode>
                <c:ptCount val="5"/>
                <c:pt idx="0">
                  <c:v>0.97399999999999998</c:v>
                </c:pt>
                <c:pt idx="1">
                  <c:v>0.95799999999999996</c:v>
                </c:pt>
                <c:pt idx="2">
                  <c:v>0.96199999999999997</c:v>
                </c:pt>
                <c:pt idx="3">
                  <c:v>0.94742967992240545</c:v>
                </c:pt>
                <c:pt idx="4">
                  <c:v>0.92727272727272725</c:v>
                </c:pt>
              </c:numCache>
            </c:numRef>
          </c:val>
          <c:smooth val="0"/>
        </c:ser>
        <c:ser>
          <c:idx val="6"/>
          <c:order val="21"/>
          <c:tx>
            <c:strRef>
              <c:f>'Child Protection Plans'!$B$253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 Protection Plans'!$D$231:$H$231</c:f>
              <c:numCache>
                <c:formatCode>General</c:formatCode>
                <c:ptCount val="5"/>
                <c:pt idx="0">
                  <c:v>2011</c:v>
                </c:pt>
                <c:pt idx="1">
                  <c:v>2012</c:v>
                </c:pt>
                <c:pt idx="2">
                  <c:v>2013</c:v>
                </c:pt>
                <c:pt idx="3">
                  <c:v>2014</c:v>
                </c:pt>
                <c:pt idx="4">
                  <c:v>2015</c:v>
                </c:pt>
              </c:numCache>
            </c:numRef>
          </c:cat>
          <c:val>
            <c:numRef>
              <c:f>'Child Protection Plans'!$D$253:$H$253</c:f>
              <c:numCache>
                <c:formatCode>0.0%</c:formatCode>
                <c:ptCount val="5"/>
                <c:pt idx="0">
                  <c:v>0.97099999999999997</c:v>
                </c:pt>
                <c:pt idx="1">
                  <c:v>0.96700000000000008</c:v>
                </c:pt>
                <c:pt idx="2">
                  <c:v>0.96199999999999997</c:v>
                </c:pt>
                <c:pt idx="3">
                  <c:v>0.94561933534743203</c:v>
                </c:pt>
                <c:pt idx="4">
                  <c:v>0.94219653179190754</c:v>
                </c:pt>
              </c:numCache>
            </c:numRef>
          </c:val>
          <c:smooth val="0"/>
        </c:ser>
        <c:ser>
          <c:idx val="7"/>
          <c:order val="22"/>
          <c:tx>
            <c:strRef>
              <c:f>'Child Protection Plans'!$Y$5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'Child Protection Plans'!$W$264:$AA$264</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337024"/>
        <c:axId val="148338944"/>
      </c:lineChart>
      <c:catAx>
        <c:axId val="14833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338944"/>
        <c:crosses val="autoZero"/>
        <c:auto val="1"/>
        <c:lblAlgn val="ctr"/>
        <c:lblOffset val="100"/>
        <c:tickLblSkip val="1"/>
        <c:tickMarkSkip val="1"/>
        <c:noMultiLvlLbl val="0"/>
      </c:catAx>
      <c:valAx>
        <c:axId val="148338944"/>
        <c:scaling>
          <c:orientation val="minMax"/>
          <c:max val="1.01"/>
          <c:min val="0.70000000000000007"/>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337024"/>
        <c:crosses val="autoZero"/>
        <c:crossBetween val="between"/>
      </c:valAx>
      <c:spPr>
        <a:noFill/>
        <a:ln w="3175">
          <a:solidFill>
            <a:srgbClr val="000000"/>
          </a:solidFill>
          <a:prstDash val="solid"/>
        </a:ln>
      </c:spPr>
    </c:plotArea>
    <c:legend>
      <c:legendPos val="r"/>
      <c:layout>
        <c:manualLayout>
          <c:xMode val="edge"/>
          <c:yMode val="edge"/>
          <c:x val="0.68194406733641066"/>
          <c:y val="9.2958854120930065E-2"/>
          <c:w val="0.31805590895024582"/>
          <c:h val="0.8945324443933558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Children subject to a Child Protection</a:t>
            </a:r>
            <a:r>
              <a:rPr lang="en-GB" baseline="0"/>
              <a:t> Plan </a:t>
            </a:r>
            <a:r>
              <a:rPr lang="en-GB"/>
              <a:t>vs. IDACI</a:t>
            </a:r>
          </a:p>
        </c:rich>
      </c:tx>
      <c:layout>
        <c:manualLayout>
          <c:xMode val="edge"/>
          <c:yMode val="edge"/>
          <c:x val="0.11639249639249639"/>
          <c:y val="2.2563057996128861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'Child Protection Plans'!$W$82</c:f>
              <c:strCache>
                <c:ptCount val="1"/>
                <c:pt idx="0">
                  <c:v>National Trend 2015</c:v>
                </c:pt>
              </c:strCache>
            </c:strRef>
          </c:tx>
          <c:spPr>
            <a:ln w="19050">
              <a:solidFill>
                <a:sysClr val="windowText" lastClr="000000">
                  <a:lumMod val="75000"/>
                  <a:lumOff val="25000"/>
                </a:sysClr>
              </a:solidFill>
            </a:ln>
          </c:spPr>
          <c:marker>
            <c:symbol val="none"/>
          </c:marker>
          <c:xVal>
            <c:numRef>
              <c:f>'Child Protection Plans'!$Z$82:$Z$83</c:f>
              <c:numCache>
                <c:formatCode>#,##0</c:formatCode>
                <c:ptCount val="2"/>
                <c:pt idx="0" formatCode="General">
                  <c:v>0</c:v>
                </c:pt>
                <c:pt idx="1">
                  <c:v>40</c:v>
                </c:pt>
              </c:numCache>
            </c:numRef>
          </c:xVal>
          <c:yVal>
            <c:numRef>
              <c:f>'Child Protection Plans'!$AA$82:$AA$83</c:f>
              <c:numCache>
                <c:formatCode>General</c:formatCode>
                <c:ptCount val="2"/>
                <c:pt idx="0">
                  <c:v>19.942</c:v>
                </c:pt>
                <c:pt idx="1">
                  <c:v>69.61</c:v>
                </c:pt>
              </c:numCache>
            </c:numRef>
          </c:yVal>
          <c:smooth val="1"/>
        </c:ser>
        <c:dLbls>
          <c:showLegendKey val="0"/>
          <c:showVal val="0"/>
          <c:showCatName val="0"/>
          <c:showSerName val="0"/>
          <c:showPercent val="0"/>
          <c:showBubbleSize val="0"/>
        </c:dLbls>
        <c:axId val="148245120"/>
        <c:axId val="148255872"/>
      </c:scatterChart>
      <c:scatterChart>
        <c:scatterStyle val="lineMarker"/>
        <c:varyColors val="0"/>
        <c:ser>
          <c:idx val="0"/>
          <c:order val="0"/>
          <c:tx>
            <c:strRef>
              <c:f>'Child Protection Plans'!$R$11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tx>
                <c:rich>
                  <a:bodyPr/>
                  <a:lstStyle/>
                  <a:p>
                    <a:r>
                      <a:rPr lang="en-US"/>
                      <a:t>Bracknell Forest</a:t>
                    </a:r>
                  </a:p>
                </c:rich>
              </c:tx>
              <c:showLegendKey val="0"/>
              <c:showVal val="0"/>
              <c:showCatName val="1"/>
              <c:showSerName val="0"/>
              <c:showPercent val="0"/>
              <c:showBubbleSize val="0"/>
            </c:dLbl>
            <c:dLbl>
              <c:idx val="1"/>
              <c:layout/>
              <c:tx>
                <c:rich>
                  <a:bodyPr/>
                  <a:lstStyle/>
                  <a:p>
                    <a:r>
                      <a:rPr lang="en-US"/>
                      <a:t>Brighton &amp; Hove</a:t>
                    </a:r>
                  </a:p>
                </c:rich>
              </c:tx>
              <c:dLblPos val="l"/>
              <c:showLegendKey val="0"/>
              <c:showVal val="0"/>
              <c:showCatName val="1"/>
              <c:showSerName val="0"/>
              <c:showPercent val="0"/>
              <c:showBubbleSize val="0"/>
            </c:dLbl>
            <c:dLbl>
              <c:idx val="2"/>
              <c:layout/>
              <c:tx>
                <c:rich>
                  <a:bodyPr/>
                  <a:lstStyle/>
                  <a:p>
                    <a:r>
                      <a:rPr lang="en-US"/>
                      <a:t>Buckinghamshire</a:t>
                    </a:r>
                  </a:p>
                </c:rich>
              </c:tx>
              <c:showLegendKey val="0"/>
              <c:showVal val="0"/>
              <c:showCatName val="1"/>
              <c:showSerName val="0"/>
              <c:showPercent val="0"/>
              <c:showBubbleSize val="0"/>
            </c:dLbl>
            <c:dLbl>
              <c:idx val="3"/>
              <c:layout/>
              <c:tx>
                <c:rich>
                  <a:bodyPr/>
                  <a:lstStyle/>
                  <a:p>
                    <a:r>
                      <a:rPr lang="en-US"/>
                      <a:t>East Sussex</a:t>
                    </a:r>
                  </a:p>
                </c:rich>
              </c:tx>
              <c:showLegendKey val="0"/>
              <c:showVal val="0"/>
              <c:showCatName val="1"/>
              <c:showSerName val="0"/>
              <c:showPercent val="0"/>
              <c:showBubbleSize val="0"/>
            </c:dLbl>
            <c:dLbl>
              <c:idx val="4"/>
              <c:layout/>
              <c:tx>
                <c:rich>
                  <a:bodyPr/>
                  <a:lstStyle/>
                  <a:p>
                    <a:r>
                      <a:rPr lang="en-US"/>
                      <a:t>Hampshire</a:t>
                    </a:r>
                  </a:p>
                </c:rich>
              </c:tx>
              <c:dLblPos val="l"/>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tx>
                <c:rich>
                  <a:bodyPr/>
                  <a:lstStyle/>
                  <a:p>
                    <a:r>
                      <a:rPr lang="en-US"/>
                      <a:t>Kent</a:t>
                    </a:r>
                  </a:p>
                </c:rich>
              </c:tx>
              <c:showLegendKey val="0"/>
              <c:showVal val="0"/>
              <c:showCatName val="1"/>
              <c:showSerName val="0"/>
              <c:showPercent val="0"/>
              <c:showBubbleSize val="0"/>
            </c:dLbl>
            <c:dLbl>
              <c:idx val="7"/>
              <c:layout/>
              <c:tx>
                <c:rich>
                  <a:bodyPr/>
                  <a:lstStyle/>
                  <a:p>
                    <a:r>
                      <a:rPr lang="en-US"/>
                      <a:t>Medway</a:t>
                    </a:r>
                  </a:p>
                </c:rich>
              </c:tx>
              <c:dLblPos val="l"/>
              <c:showLegendKey val="0"/>
              <c:showVal val="0"/>
              <c:showCatName val="1"/>
              <c:showSerName val="0"/>
              <c:showPercent val="0"/>
              <c:showBubbleSize val="0"/>
            </c:dLbl>
            <c:dLbl>
              <c:idx val="8"/>
              <c:layout/>
              <c:tx>
                <c:rich>
                  <a:bodyPr/>
                  <a:lstStyle/>
                  <a:p>
                    <a:r>
                      <a:rPr lang="en-US"/>
                      <a:t>Milton Keynes</a:t>
                    </a:r>
                  </a:p>
                </c:rich>
              </c:tx>
              <c:showLegendKey val="0"/>
              <c:showVal val="0"/>
              <c:showCatName val="1"/>
              <c:showSerName val="0"/>
              <c:showPercent val="0"/>
              <c:showBubbleSize val="0"/>
            </c:dLbl>
            <c:dLbl>
              <c:idx val="9"/>
              <c:layout/>
              <c:tx>
                <c:rich>
                  <a:bodyPr/>
                  <a:lstStyle/>
                  <a:p>
                    <a:r>
                      <a:rPr lang="en-US"/>
                      <a:t>Oxfordshire</a:t>
                    </a:r>
                  </a:p>
                </c:rich>
              </c:tx>
              <c:dLblPos val="l"/>
              <c:showLegendKey val="0"/>
              <c:showVal val="0"/>
              <c:showCatName val="1"/>
              <c:showSerName val="0"/>
              <c:showPercent val="0"/>
              <c:showBubbleSize val="0"/>
            </c:dLbl>
            <c:dLbl>
              <c:idx val="10"/>
              <c:layout/>
              <c:tx>
                <c:rich>
                  <a:bodyPr/>
                  <a:lstStyle/>
                  <a:p>
                    <a:r>
                      <a:rPr lang="en-US"/>
                      <a:t>Portsmouth</a:t>
                    </a:r>
                  </a:p>
                </c:rich>
              </c:tx>
              <c:showLegendKey val="0"/>
              <c:showVal val="0"/>
              <c:showCatName val="1"/>
              <c:showSerName val="0"/>
              <c:showPercent val="0"/>
              <c:showBubbleSize val="0"/>
            </c:dLbl>
            <c:dLbl>
              <c:idx val="11"/>
              <c:layout/>
              <c:tx>
                <c:rich>
                  <a:bodyPr/>
                  <a:lstStyle/>
                  <a:p>
                    <a:r>
                      <a:rPr lang="en-US"/>
                      <a:t>Reading</a:t>
                    </a:r>
                  </a:p>
                </c:rich>
              </c:tx>
              <c:dLblPos val="l"/>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tx>
                <c:rich>
                  <a:bodyPr/>
                  <a:lstStyle/>
                  <a:p>
                    <a:r>
                      <a:rPr lang="en-US"/>
                      <a:t>Southampton</a:t>
                    </a:r>
                  </a:p>
                </c:rich>
              </c:tx>
              <c:dLblPos val="l"/>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tx>
                <c:rich>
                  <a:bodyPr/>
                  <a:lstStyle/>
                  <a:p>
                    <a:r>
                      <a:rPr lang="en-US"/>
                      <a:t>West Berkshire</a:t>
                    </a:r>
                  </a:p>
                </c:rich>
              </c:tx>
              <c:dLblPos val="l"/>
              <c:showLegendKey val="0"/>
              <c:showVal val="0"/>
              <c:showCatName val="1"/>
              <c:showSerName val="0"/>
              <c:showPercent val="0"/>
              <c:showBubbleSize val="0"/>
            </c:dLbl>
            <c:dLbl>
              <c:idx val="16"/>
              <c:layout/>
              <c:tx>
                <c:rich>
                  <a:bodyPr/>
                  <a:lstStyle/>
                  <a:p>
                    <a:r>
                      <a:rPr lang="en-US"/>
                      <a:t>West Sussex</a:t>
                    </a:r>
                  </a:p>
                </c:rich>
              </c:tx>
              <c:showLegendKey val="0"/>
              <c:showVal val="0"/>
              <c:showCatName val="1"/>
              <c:showSerName val="0"/>
              <c:showPercent val="0"/>
              <c:showBubbleSize val="0"/>
            </c:dLbl>
            <c:dLbl>
              <c:idx val="17"/>
              <c:layout/>
              <c:tx>
                <c:rich>
                  <a:bodyPr/>
                  <a:lstStyle/>
                  <a:p>
                    <a:r>
                      <a:rPr lang="en-US"/>
                      <a:t>Windsor &amp; Maidenhead</a:t>
                    </a:r>
                  </a:p>
                </c:rich>
              </c:tx>
              <c:showLegendKey val="0"/>
              <c:showVal val="0"/>
              <c:showCatName val="1"/>
              <c:showSerName val="0"/>
              <c:showPercent val="0"/>
              <c:showBubbleSize val="0"/>
            </c:dLbl>
            <c:dLbl>
              <c:idx val="18"/>
              <c:layout/>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('Child Protection Plans'!$R$12:$R$24,'Child Protection Plans'!$R$26:$R$31)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('Child Protection Plans'!$O$12:$O$24,'Child Protection Plans'!$O$26:$O$31)</c:f>
              <c:numCache>
                <c:formatCode>#,##0.0</c:formatCode>
                <c:ptCount val="19"/>
                <c:pt idx="0">
                  <c:v>43.884892086330929</c:v>
                </c:pt>
                <c:pt idx="1">
                  <c:v>60.588235294117652</c:v>
                </c:pt>
                <c:pt idx="2">
                  <c:v>27.922624053826748</c:v>
                </c:pt>
                <c:pt idx="3">
                  <c:v>44.497153700189756</c:v>
                </c:pt>
                <c:pt idx="4">
                  <c:v>48.099467140319717</c:v>
                </c:pt>
                <c:pt idx="5">
                  <c:v>99.607843137254903</c:v>
                </c:pt>
                <c:pt idx="6">
                  <c:v>37.831251903746576</c:v>
                </c:pt>
                <c:pt idx="7">
                  <c:v>76</c:v>
                </c:pt>
                <c:pt idx="8">
                  <c:v>8.7423312883435589</c:v>
                </c:pt>
                <c:pt idx="9">
                  <c:v>40.297450424929174</c:v>
                </c:pt>
                <c:pt idx="10">
                  <c:v>53.456221198156683</c:v>
                </c:pt>
                <c:pt idx="11">
                  <c:v>56.824512534818943</c:v>
                </c:pt>
                <c:pt idx="12">
                  <c:v>28.07017543859649</c:v>
                </c:pt>
                <c:pt idx="13">
                  <c:v>66.666666666666671</c:v>
                </c:pt>
                <c:pt idx="14">
                  <c:v>39.080911233307155</c:v>
                </c:pt>
                <c:pt idx="15">
                  <c:v>35.393258426966291</c:v>
                </c:pt>
                <c:pt idx="16">
                  <c:v>29.739336492890995</c:v>
                </c:pt>
                <c:pt idx="17">
                  <c:v>19.161676646706585</c:v>
                </c:pt>
                <c:pt idx="18">
                  <c:v>13.008130081300813</c:v>
                </c:pt>
              </c:numCache>
            </c:numRef>
          </c:yVal>
          <c:smooth val="0"/>
        </c:ser>
        <c:ser>
          <c:idx val="3"/>
          <c:order val="1"/>
          <c:tx>
            <c:strRef>
              <c:f>'Child Protection Plans'!$B$25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'Child Protection Plans'!$R$25</c:f>
              <c:numCache>
                <c:formatCode>0.0</c:formatCode>
                <c:ptCount val="1"/>
                <c:pt idx="0">
                  <c:v>14.8</c:v>
                </c:pt>
              </c:numCache>
            </c:numRef>
          </c:xVal>
          <c:yVal>
            <c:numRef>
              <c:f>'Child Protection Plans'!$O$25</c:f>
              <c:numCache>
                <c:formatCode>#,##0.0</c:formatCode>
                <c:ptCount val="1"/>
                <c:pt idx="0">
                  <c:v>47.933884297520663</c:v>
                </c:pt>
              </c:numCache>
            </c:numRef>
          </c:yVal>
          <c:smooth val="0"/>
        </c:ser>
        <c:ser>
          <c:idx val="1"/>
          <c:order val="2"/>
          <c:tx>
            <c:strRef>
              <c:f>'Child Protection Plans'!$Y$5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'Child Protection Plans'!$X$53</c:f>
              <c:numCache>
                <c:formatCode>0.00</c:formatCode>
                <c:ptCount val="1"/>
                <c:pt idx="0">
                  <c:v>#N/A</c:v>
                </c:pt>
              </c:numCache>
            </c:numRef>
          </c:xVal>
          <c:yVal>
            <c:numRef>
              <c:f>'Child Protection Plans'!$Y$53</c:f>
              <c:numCache>
                <c:formatCode>0.0</c:formatCode>
                <c:ptCount val="1"/>
                <c:pt idx="0">
                  <c:v>#N/A</c:v>
                </c:pt>
              </c:numCache>
            </c:numRef>
          </c:yVal>
          <c:smooth val="0"/>
        </c:ser>
        <c:ser>
          <c:idx val="2"/>
          <c:order val="3"/>
          <c:tx>
            <c:strRef>
              <c:f>'Child Protection Plans'!$W$84</c:f>
              <c:strCache>
                <c:ptCount val="1"/>
                <c:pt idx="0">
                  <c:v>South East LA Trend 2015</c:v>
                </c:pt>
              </c:strCache>
            </c:strRef>
          </c:tx>
          <c:spPr>
            <a:ln w="25400">
              <a:solidFill>
                <a:srgbClr val="BA1400"/>
              </a:solidFill>
              <a:prstDash val="solid"/>
            </a:ln>
          </c:spPr>
          <c:marker>
            <c:symbol val="none"/>
          </c:marker>
          <c:xVal>
            <c:numRef>
              <c:f>'Child Protection Plans'!$Z$84:$Z$85</c:f>
              <c:numCache>
                <c:formatCode>#,##0</c:formatCode>
                <c:ptCount val="2"/>
                <c:pt idx="0" formatCode="General">
                  <c:v>0</c:v>
                </c:pt>
                <c:pt idx="1">
                  <c:v>40</c:v>
                </c:pt>
              </c:numCache>
            </c:numRef>
          </c:xVal>
          <c:yVal>
            <c:numRef>
              <c:f>'Child Protection Plans'!$AA$84:$AA$85</c:f>
              <c:numCache>
                <c:formatCode>General</c:formatCode>
                <c:ptCount val="2"/>
                <c:pt idx="0">
                  <c:v>16.45</c:v>
                </c:pt>
                <c:pt idx="1">
                  <c:v>80.59</c:v>
                </c:pt>
              </c:numCache>
            </c:numRef>
          </c:yVal>
          <c:smooth val="0"/>
        </c:ser>
        <c:ser>
          <c:idx val="4"/>
          <c:order val="4"/>
          <c:tx>
            <c:strRef>
              <c:f>'Child Protection Plans'!$B$32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'Child Protection Plans'!$R$32</c:f>
              <c:numCache>
                <c:formatCode>0.0</c:formatCode>
                <c:ptCount val="1"/>
                <c:pt idx="0">
                  <c:v>14.452234633847041</c:v>
                </c:pt>
              </c:numCache>
            </c:numRef>
          </c:xVal>
          <c:yVal>
            <c:numRef>
              <c:f>'Child Protection Plans'!$O$32</c:f>
              <c:numCache>
                <c:formatCode>#,##0.0</c:formatCode>
                <c:ptCount val="1"/>
                <c:pt idx="0">
                  <c:v>40.962083814725347</c:v>
                </c:pt>
              </c:numCache>
            </c:numRef>
          </c:yVal>
          <c:smooth val="0"/>
        </c:ser>
        <c:dLbls>
          <c:showLegendKey val="0"/>
          <c:showVal val="0"/>
          <c:showCatName val="0"/>
          <c:showSerName val="0"/>
          <c:showPercent val="0"/>
          <c:showBubbleSize val="0"/>
        </c:dLbls>
        <c:axId val="148245120"/>
        <c:axId val="148255872"/>
      </c:scatterChart>
      <c:valAx>
        <c:axId val="148245120"/>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255872"/>
        <c:crosses val="autoZero"/>
        <c:crossBetween val="midCat"/>
      </c:valAx>
      <c:valAx>
        <c:axId val="148255872"/>
        <c:scaling>
          <c:orientation val="minMax"/>
          <c:max val="90"/>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Children subject to a CP Plan per 10,000 0-17 year olds</a:t>
                </a:r>
              </a:p>
            </c:rich>
          </c:tx>
          <c:layout>
            <c:manualLayout>
              <c:xMode val="edge"/>
              <c:yMode val="edge"/>
              <c:x val="4.306620763313676E-2"/>
              <c:y val="0.1494621956039278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245120"/>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Care Applications to Court</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'Court Applications'!$T$11</c:f>
              <c:strCache>
                <c:ptCount val="1"/>
                <c:pt idx="0">
                  <c:v>Distance</c:v>
                </c:pt>
              </c:strCache>
            </c:strRef>
          </c:tx>
          <c:spPr>
            <a:solidFill>
              <a:srgbClr val="FB994F"/>
            </a:solidFill>
            <a:ln w="25400">
              <a:noFill/>
            </a:ln>
          </c:spPr>
          <c:invertIfNegative val="0"/>
          <c:cat>
            <c:strRef>
              <c:f>'Court Applications'!$B$12:$B$32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'Court Applications'!$T$12:$T$32</c:f>
              <c:numCache>
                <c:formatCode>#,##0</c:formatCode>
                <c:ptCount val="21"/>
                <c:pt idx="0">
                  <c:v>-0.90050431654676277</c:v>
                </c:pt>
                <c:pt idx="1">
                  <c:v>6.2928745098039212</c:v>
                </c:pt>
                <c:pt idx="2">
                  <c:v>-1.5801640874684608</c:v>
                </c:pt>
                <c:pt idx="3">
                  <c:v>-2.9837937381404167</c:v>
                </c:pt>
                <c:pt idx="4">
                  <c:v>-0.81025168738898756</c:v>
                </c:pt>
                <c:pt idx="5">
                  <c:v>4.7210607843137264</c:v>
                </c:pt>
                <c:pt idx="6">
                  <c:v>-1.7432134328358204</c:v>
                </c:pt>
                <c:pt idx="7">
                  <c:v>3.6191000000000013</c:v>
                </c:pt>
                <c:pt idx="8">
                  <c:v>-3.9368049079754588</c:v>
                </c:pt>
                <c:pt idx="9">
                  <c:v>0.97611133144475914</c:v>
                </c:pt>
                <c:pt idx="10">
                  <c:v>2.1385700460829504</c:v>
                </c:pt>
                <c:pt idx="11">
                  <c:v>0.62905821727019529</c:v>
                </c:pt>
                <c:pt idx="12">
                  <c:v>-0.57021704260651518</c:v>
                </c:pt>
                <c:pt idx="13">
                  <c:v>3.8566573921028464</c:v>
                </c:pt>
                <c:pt idx="14">
                  <c:v>7.8471864197530863</c:v>
                </c:pt>
                <c:pt idx="15">
                  <c:v>-1.9657291437549098</c:v>
                </c:pt>
                <c:pt idx="16">
                  <c:v>1.9960662921348318</c:v>
                </c:pt>
                <c:pt idx="17">
                  <c:v>-2.1551298578199054</c:v>
                </c:pt>
                <c:pt idx="18">
                  <c:v>-2.0880856287425154</c:v>
                </c:pt>
                <c:pt idx="19">
                  <c:v>-1.8288674796747966</c:v>
                </c:pt>
                <c:pt idx="20">
                  <c:v>-0.64558304073328721</c:v>
                </c:pt>
              </c:numCache>
            </c:numRef>
          </c:val>
        </c:ser>
        <c:ser>
          <c:idx val="0"/>
          <c:order val="1"/>
          <c:tx>
            <c:strRef>
              <c:f>'Court Applications'!$Y$5</c:f>
              <c:strCache>
                <c:ptCount val="1"/>
                <c:pt idx="0">
                  <c:v>Selected LA- (none)</c:v>
                </c:pt>
              </c:strCache>
            </c:strRef>
          </c:tx>
          <c:spPr>
            <a:solidFill>
              <a:srgbClr val="66FF99"/>
            </a:solidFill>
            <a:ln w="12700">
              <a:solidFill>
                <a:srgbClr val="000000"/>
              </a:solidFill>
              <a:prstDash val="solid"/>
            </a:ln>
          </c:spPr>
          <c:invertIfNegative val="0"/>
          <c:cat>
            <c:strRef>
              <c:f>'Court Applications'!$B$12:$B$32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'Court Applications'!$X$98:$X$117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8485248"/>
        <c:axId val="148486784"/>
      </c:barChart>
      <c:catAx>
        <c:axId val="14848524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486784"/>
        <c:crossesAt val="0"/>
        <c:auto val="1"/>
        <c:lblAlgn val="ctr"/>
        <c:lblOffset val="100"/>
        <c:noMultiLvlLbl val="0"/>
      </c:catAx>
      <c:valAx>
        <c:axId val="148486784"/>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485248"/>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Care Applications</a:t>
            </a:r>
            <a:r>
              <a:rPr lang="en-GB" baseline="0"/>
              <a:t> to Court</a:t>
            </a:r>
            <a:r>
              <a:rPr lang="en-GB" sz="1000" b="1" i="0" u="none" strike="noStrike" baseline="0">
                <a:effectLst/>
              </a:rPr>
              <a:t> </a:t>
            </a:r>
            <a:r>
              <a:rPr lang="en-GB"/>
              <a:t>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'Court Applications'!$I$9</c:f>
              <c:strCache>
                <c:ptCount val="1"/>
                <c:pt idx="0">
                  <c:v>% Change 2012-15</c:v>
                </c:pt>
              </c:strCache>
            </c:strRef>
          </c:tx>
          <c:spPr>
            <a:solidFill>
              <a:srgbClr val="FB994F"/>
            </a:solidFill>
            <a:ln w="25400">
              <a:noFill/>
            </a:ln>
          </c:spPr>
          <c:invertIfNegative val="0"/>
          <c:cat>
            <c:strRef>
              <c:f>'Court Applications'!$B$12:$B$33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'Court Applications'!$I$12:$I$33</c:f>
              <c:numCache>
                <c:formatCode>0.0%</c:formatCode>
                <c:ptCount val="22"/>
                <c:pt idx="0">
                  <c:v>6.6666666666666666E-2</c:v>
                </c:pt>
                <c:pt idx="1">
                  <c:v>-0.16666666666666666</c:v>
                </c:pt>
                <c:pt idx="2">
                  <c:v>-5.1724137931034482E-2</c:v>
                </c:pt>
                <c:pt idx="3">
                  <c:v>-0.43859649122807015</c:v>
                </c:pt>
                <c:pt idx="4">
                  <c:v>0.3515625</c:v>
                </c:pt>
                <c:pt idx="5">
                  <c:v>1.1111111111111112</c:v>
                </c:pt>
                <c:pt idx="6">
                  <c:v>-0.2367601246105919</c:v>
                </c:pt>
                <c:pt idx="7">
                  <c:v>0.6071428571428571</c:v>
                </c:pt>
                <c:pt idx="8">
                  <c:v>0</c:v>
                </c:pt>
                <c:pt idx="9">
                  <c:v>0.53424657534246578</c:v>
                </c:pt>
                <c:pt idx="10">
                  <c:v>0.59459459459459463</c:v>
                </c:pt>
                <c:pt idx="11">
                  <c:v>-0.17391304347826086</c:v>
                </c:pt>
                <c:pt idx="12">
                  <c:v>0.32142857142857145</c:v>
                </c:pt>
                <c:pt idx="13">
                  <c:v>0.19266055045871561</c:v>
                </c:pt>
                <c:pt idx="14">
                  <c:v>0.15662650602409639</c:v>
                </c:pt>
                <c:pt idx="15">
                  <c:v>-0.18320610687022901</c:v>
                </c:pt>
                <c:pt idx="16">
                  <c:v>1.5</c:v>
                </c:pt>
                <c:pt idx="17">
                  <c:v>0.15789473684210525</c:v>
                </c:pt>
                <c:pt idx="18">
                  <c:v>-0.14285714285714285</c:v>
                </c:pt>
                <c:pt idx="19">
                  <c:v>-0.2</c:v>
                </c:pt>
                <c:pt idx="20">
                  <c:v>2.2794117647058822E-2</c:v>
                </c:pt>
                <c:pt idx="21">
                  <c:v>9.064212999216914E-2</c:v>
                </c:pt>
              </c:numCache>
            </c:numRef>
          </c:val>
        </c:ser>
        <c:ser>
          <c:idx val="1"/>
          <c:order val="1"/>
          <c:tx>
            <c:strRef>
              <c:f>'Court Applications'!$Y$5</c:f>
              <c:strCache>
                <c:ptCount val="1"/>
                <c:pt idx="0">
                  <c:v>Selected LA- (none)</c:v>
                </c:pt>
              </c:strCache>
            </c:strRef>
          </c:tx>
          <c:spPr>
            <a:solidFill>
              <a:srgbClr val="66FF99"/>
            </a:solidFill>
            <a:ln w="12700">
              <a:solidFill>
                <a:srgbClr val="000000"/>
              </a:solidFill>
              <a:prstDash val="solid"/>
            </a:ln>
          </c:spPr>
          <c:invertIfNegative val="0"/>
          <c:cat>
            <c:strRef>
              <c:f>'Court Applications'!$B$12:$B$33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'Court Applications'!$W$98:$W$119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6108416"/>
        <c:axId val="146109952"/>
      </c:barChart>
      <c:catAx>
        <c:axId val="14610841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109952"/>
        <c:crosses val="autoZero"/>
        <c:auto val="1"/>
        <c:lblAlgn val="ctr"/>
        <c:lblOffset val="100"/>
        <c:noMultiLvlLbl val="0"/>
      </c:catAx>
      <c:valAx>
        <c:axId val="14610995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108416"/>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Referrals,</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Referrals!$B$12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Referrals!$K$11:$O$11</c:f>
              <c:numCache>
                <c:formatCode>General</c:formatCode>
                <c:ptCount val="5"/>
                <c:pt idx="0">
                  <c:v>2011</c:v>
                </c:pt>
                <c:pt idx="1">
                  <c:v>2012</c:v>
                </c:pt>
                <c:pt idx="2">
                  <c:v>2013</c:v>
                </c:pt>
                <c:pt idx="3">
                  <c:v>2014</c:v>
                </c:pt>
                <c:pt idx="4">
                  <c:v>2015</c:v>
                </c:pt>
              </c:numCache>
            </c:numRef>
          </c:cat>
          <c:val>
            <c:numRef>
              <c:f>Referrals!$K$12:$O$12</c:f>
              <c:numCache>
                <c:formatCode>#,##0.0</c:formatCode>
                <c:ptCount val="5"/>
                <c:pt idx="0">
                  <c:v>481.059212945936</c:v>
                </c:pt>
                <c:pt idx="1">
                  <c:v>494.36090225563908</c:v>
                </c:pt>
                <c:pt idx="2">
                  <c:v>412.78195488721803</c:v>
                </c:pt>
                <c:pt idx="3">
                  <c:v>419.18819188191884</c:v>
                </c:pt>
                <c:pt idx="4">
                  <c:v>381.29496402877697</c:v>
                </c:pt>
              </c:numCache>
            </c:numRef>
          </c:val>
          <c:smooth val="0"/>
        </c:ser>
        <c:ser>
          <c:idx val="1"/>
          <c:order val="1"/>
          <c:tx>
            <c:strRef>
              <c:f>Referrals!$B$13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Referrals!$K$13:$O$13</c:f>
              <c:numCache>
                <c:formatCode>#,##0.0</c:formatCode>
                <c:ptCount val="5"/>
                <c:pt idx="0">
                  <c:v>954.84558040468585</c:v>
                </c:pt>
                <c:pt idx="1">
                  <c:v>942.08416833667332</c:v>
                </c:pt>
                <c:pt idx="2">
                  <c:v>955.17928286852589</c:v>
                </c:pt>
                <c:pt idx="3">
                  <c:v>838.01980198019805</c:v>
                </c:pt>
                <c:pt idx="4">
                  <c:v>1432.7450980392157</c:v>
                </c:pt>
              </c:numCache>
            </c:numRef>
          </c:val>
          <c:smooth val="0"/>
        </c:ser>
        <c:ser>
          <c:idx val="2"/>
          <c:order val="2"/>
          <c:tx>
            <c:strRef>
              <c:f>Referrals!$B$14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Referrals!$K$14:$O$14</c:f>
              <c:numCache>
                <c:formatCode>#,##0.0</c:formatCode>
                <c:ptCount val="5"/>
                <c:pt idx="0">
                  <c:v>321.67953500477137</c:v>
                </c:pt>
                <c:pt idx="1">
                  <c:v>317.14285714285717</c:v>
                </c:pt>
                <c:pt idx="2">
                  <c:v>379.87962166809973</c:v>
                </c:pt>
                <c:pt idx="3">
                  <c:v>622.19387755102036</c:v>
                </c:pt>
                <c:pt idx="4">
                  <c:v>431.37089991589573</c:v>
                </c:pt>
              </c:numCache>
            </c:numRef>
          </c:val>
          <c:smooth val="0"/>
        </c:ser>
        <c:ser>
          <c:idx val="5"/>
          <c:order val="3"/>
          <c:tx>
            <c:strRef>
              <c:f>Referrals!$B$15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Referrals!$K$15:$O$15</c:f>
              <c:numCache>
                <c:formatCode>#,##0.0</c:formatCode>
                <c:ptCount val="5"/>
                <c:pt idx="0">
                  <c:v>1462.6420181012902</c:v>
                </c:pt>
                <c:pt idx="1">
                  <c:v>1542.1860019175456</c:v>
                </c:pt>
                <c:pt idx="2">
                  <c:v>927.29885057471267</c:v>
                </c:pt>
                <c:pt idx="3">
                  <c:v>708.96946564885502</c:v>
                </c:pt>
                <c:pt idx="4">
                  <c:v>378.55787476280835</c:v>
                </c:pt>
              </c:numCache>
            </c:numRef>
          </c:val>
          <c:smooth val="0"/>
        </c:ser>
        <c:ser>
          <c:idx val="9"/>
          <c:order val="4"/>
          <c:tx>
            <c:strRef>
              <c:f>Referrals!$B$16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Referrals!$K$16:$O$16</c:f>
              <c:numCache>
                <c:formatCode>#,##0.0</c:formatCode>
                <c:ptCount val="5"/>
                <c:pt idx="0">
                  <c:v>364.50769677606735</c:v>
                </c:pt>
                <c:pt idx="1">
                  <c:v>361.74161313347611</c:v>
                </c:pt>
                <c:pt idx="2">
                  <c:v>366.57173371306516</c:v>
                </c:pt>
                <c:pt idx="3">
                  <c:v>575.09755232351893</c:v>
                </c:pt>
                <c:pt idx="4">
                  <c:v>594.99111900532853</c:v>
                </c:pt>
              </c:numCache>
            </c:numRef>
          </c:val>
          <c:smooth val="0"/>
        </c:ser>
        <c:ser>
          <c:idx val="10"/>
          <c:order val="5"/>
          <c:tx>
            <c:strRef>
              <c:f>Referrals!$B$17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Referrals!$K$17:$O$17</c:f>
              <c:numCache>
                <c:formatCode>#,##0.0</c:formatCode>
                <c:ptCount val="5"/>
                <c:pt idx="0">
                  <c:v>601.29474485910123</c:v>
                </c:pt>
                <c:pt idx="1">
                  <c:v>686.59003831417624</c:v>
                </c:pt>
                <c:pt idx="2">
                  <c:v>1148.4615384615386</c:v>
                </c:pt>
                <c:pt idx="3">
                  <c:v>856.97674418604652</c:v>
                </c:pt>
                <c:pt idx="4">
                  <c:v>931.37254901960785</c:v>
                </c:pt>
              </c:numCache>
            </c:numRef>
          </c:val>
          <c:smooth val="0"/>
        </c:ser>
        <c:ser>
          <c:idx val="11"/>
          <c:order val="6"/>
          <c:tx>
            <c:strRef>
              <c:f>Referrals!$B$18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Referrals!$K$18:$O$18</c:f>
              <c:numCache>
                <c:formatCode>#,##0.0</c:formatCode>
                <c:ptCount val="5"/>
                <c:pt idx="0">
                  <c:v>722.76373398101691</c:v>
                </c:pt>
                <c:pt idx="1">
                  <c:v>534.83111248837929</c:v>
                </c:pt>
                <c:pt idx="2">
                  <c:v>452.11485026242673</c:v>
                </c:pt>
                <c:pt idx="3">
                  <c:v>588.57493857493853</c:v>
                </c:pt>
                <c:pt idx="4">
                  <c:v>503.4724337496192</c:v>
                </c:pt>
              </c:numCache>
            </c:numRef>
          </c:val>
          <c:smooth val="0"/>
        </c:ser>
        <c:ser>
          <c:idx val="12"/>
          <c:order val="7"/>
          <c:tx>
            <c:strRef>
              <c:f>Referrals!$B$19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Referrals!$K$19:$O$19</c:f>
              <c:numCache>
                <c:formatCode>#,##0.0</c:formatCode>
                <c:ptCount val="5"/>
                <c:pt idx="0">
                  <c:v>574.15290311595436</c:v>
                </c:pt>
                <c:pt idx="1">
                  <c:v>890</c:v>
                </c:pt>
                <c:pt idx="2">
                  <c:v>1208.7027914614123</c:v>
                </c:pt>
                <c:pt idx="3">
                  <c:v>691.39610389610391</c:v>
                </c:pt>
                <c:pt idx="4">
                  <c:v>492.79999999999995</c:v>
                </c:pt>
              </c:numCache>
            </c:numRef>
          </c:val>
          <c:smooth val="0"/>
        </c:ser>
        <c:ser>
          <c:idx val="13"/>
          <c:order val="8"/>
          <c:tx>
            <c:strRef>
              <c:f>Referrals!$B$20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Referrals!$K$20:$O$20</c:f>
              <c:numCache>
                <c:formatCode>#,##0.0</c:formatCode>
                <c:ptCount val="5"/>
                <c:pt idx="0">
                  <c:v>517.56480218281035</c:v>
                </c:pt>
                <c:pt idx="1">
                  <c:v>382.41935483870969</c:v>
                </c:pt>
                <c:pt idx="2">
                  <c:v>515.61514195583595</c:v>
                </c:pt>
                <c:pt idx="3">
                  <c:v>490.3125</c:v>
                </c:pt>
                <c:pt idx="4">
                  <c:v>394.01840490797548</c:v>
                </c:pt>
              </c:numCache>
            </c:numRef>
          </c:val>
          <c:smooth val="0"/>
        </c:ser>
        <c:ser>
          <c:idx val="15"/>
          <c:order val="9"/>
          <c:tx>
            <c:strRef>
              <c:f>Referrals!$B$21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Referrals!$K$21:$O$21</c:f>
              <c:numCache>
                <c:formatCode>#,##0.0</c:formatCode>
                <c:ptCount val="5"/>
                <c:pt idx="0">
                  <c:v>389.45848375451266</c:v>
                </c:pt>
                <c:pt idx="1">
                  <c:v>460.79710144927537</c:v>
                </c:pt>
                <c:pt idx="2">
                  <c:v>460.56034482758622</c:v>
                </c:pt>
                <c:pt idx="3">
                  <c:v>420.88382038488953</c:v>
                </c:pt>
                <c:pt idx="4">
                  <c:v>401.06232294617564</c:v>
                </c:pt>
              </c:numCache>
            </c:numRef>
          </c:val>
          <c:smooth val="0"/>
        </c:ser>
        <c:ser>
          <c:idx val="16"/>
          <c:order val="10"/>
          <c:tx>
            <c:strRef>
              <c:f>Referrals!$B$22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Referrals!$K$22:$O$22</c:f>
              <c:numCache>
                <c:formatCode>#,##0.0</c:formatCode>
                <c:ptCount val="5"/>
                <c:pt idx="0">
                  <c:v>775.61608300907915</c:v>
                </c:pt>
                <c:pt idx="1">
                  <c:v>546.35294117647061</c:v>
                </c:pt>
                <c:pt idx="2">
                  <c:v>433.33333333333337</c:v>
                </c:pt>
                <c:pt idx="3">
                  <c:v>427.69953051643188</c:v>
                </c:pt>
                <c:pt idx="4">
                  <c:v>442.62672811059912</c:v>
                </c:pt>
              </c:numCache>
            </c:numRef>
          </c:val>
          <c:smooth val="0"/>
        </c:ser>
        <c:ser>
          <c:idx val="17"/>
          <c:order val="11"/>
          <c:tx>
            <c:strRef>
              <c:f>Referrals!$B$23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Referrals!$K$23:$O$23</c:f>
              <c:numCache>
                <c:formatCode>#,##0.0</c:formatCode>
                <c:ptCount val="5"/>
                <c:pt idx="0">
                  <c:v>762.87657920310971</c:v>
                </c:pt>
                <c:pt idx="1">
                  <c:v>625.14970059880238</c:v>
                </c:pt>
                <c:pt idx="2">
                  <c:v>494.41176470588238</c:v>
                </c:pt>
                <c:pt idx="3">
                  <c:v>499.135446685879</c:v>
                </c:pt>
                <c:pt idx="4">
                  <c:v>466.01671309192204</c:v>
                </c:pt>
              </c:numCache>
            </c:numRef>
          </c:val>
          <c:smooth val="0"/>
        </c:ser>
        <c:ser>
          <c:idx val="19"/>
          <c:order val="12"/>
          <c:tx>
            <c:strRef>
              <c:f>Referrals!$B$24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Referrals!$K$24:$O$24</c:f>
              <c:numCache>
                <c:formatCode>#,##0.0</c:formatCode>
                <c:ptCount val="5"/>
                <c:pt idx="0">
                  <c:v>598.17207689883389</c:v>
                </c:pt>
                <c:pt idx="1">
                  <c:v>502.40641711229944</c:v>
                </c:pt>
                <c:pt idx="2">
                  <c:v>455.26315789473688</c:v>
                </c:pt>
                <c:pt idx="3">
                  <c:v>644.47300771208222</c:v>
                </c:pt>
                <c:pt idx="4">
                  <c:v>571.92982456140351</c:v>
                </c:pt>
              </c:numCache>
            </c:numRef>
          </c:val>
          <c:smooth val="0"/>
        </c:ser>
        <c:ser>
          <c:idx val="3"/>
          <c:order val="13"/>
          <c:tx>
            <c:strRef>
              <c:f>Referrals!$B$25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Referrals!$K$25:$O$25</c:f>
              <c:numCache>
                <c:formatCode>#,##0.0</c:formatCode>
                <c:ptCount val="5"/>
                <c:pt idx="0">
                  <c:v>507.89473684210526</c:v>
                </c:pt>
                <c:pt idx="1">
                  <c:v>502.48161764705884</c:v>
                </c:pt>
                <c:pt idx="2">
                  <c:v>567.09558823529414</c:v>
                </c:pt>
                <c:pt idx="3">
                  <c:v>674.44852941176475</c:v>
                </c:pt>
                <c:pt idx="4">
                  <c:v>513.40679522497703</c:v>
                </c:pt>
              </c:numCache>
            </c:numRef>
          </c:val>
          <c:smooth val="0"/>
        </c:ser>
        <c:ser>
          <c:idx val="20"/>
          <c:order val="14"/>
          <c:tx>
            <c:strRef>
              <c:f>Referrals!$B$26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Referrals!$K$26:$O$26</c:f>
              <c:numCache>
                <c:formatCode>#,##0.0</c:formatCode>
                <c:ptCount val="5"/>
                <c:pt idx="0">
                  <c:v>732.91782086795934</c:v>
                </c:pt>
                <c:pt idx="1">
                  <c:v>794.8051948051949</c:v>
                </c:pt>
                <c:pt idx="2">
                  <c:v>821.9354838709678</c:v>
                </c:pt>
                <c:pt idx="3">
                  <c:v>732.27848101265829</c:v>
                </c:pt>
                <c:pt idx="4">
                  <c:v>1318.3127572016463</c:v>
                </c:pt>
              </c:numCache>
            </c:numRef>
          </c:val>
          <c:smooth val="0"/>
        </c:ser>
        <c:ser>
          <c:idx val="22"/>
          <c:order val="15"/>
          <c:tx>
            <c:strRef>
              <c:f>Referrals!$B$27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Referrals!$K$27:$O$27</c:f>
              <c:numCache>
                <c:formatCode>#,##0.0</c:formatCode>
                <c:ptCount val="5"/>
                <c:pt idx="0">
                  <c:v>323.7433459303507</c:v>
                </c:pt>
                <c:pt idx="1">
                  <c:v>457.28744939271252</c:v>
                </c:pt>
                <c:pt idx="2">
                  <c:v>470.03205128205127</c:v>
                </c:pt>
                <c:pt idx="3">
                  <c:v>467.30158730158735</c:v>
                </c:pt>
                <c:pt idx="4">
                  <c:v>391.9481539670071</c:v>
                </c:pt>
              </c:numCache>
            </c:numRef>
          </c:val>
          <c:smooth val="0"/>
        </c:ser>
        <c:ser>
          <c:idx val="23"/>
          <c:order val="16"/>
          <c:tx>
            <c:strRef>
              <c:f>Referrals!$B$28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Referrals!$K$28:$O$28</c:f>
              <c:numCache>
                <c:formatCode>#,##0.0</c:formatCode>
                <c:ptCount val="5"/>
                <c:pt idx="0">
                  <c:v>295.86281981491561</c:v>
                </c:pt>
                <c:pt idx="1">
                  <c:v>307.34463276836158</c:v>
                </c:pt>
                <c:pt idx="2">
                  <c:v>291.3649025069638</c:v>
                </c:pt>
                <c:pt idx="3">
                  <c:v>348.17927170868347</c:v>
                </c:pt>
                <c:pt idx="4">
                  <c:v>353.65168539325845</c:v>
                </c:pt>
              </c:numCache>
            </c:numRef>
          </c:val>
          <c:smooth val="0"/>
        </c:ser>
        <c:ser>
          <c:idx val="24"/>
          <c:order val="17"/>
          <c:tx>
            <c:strRef>
              <c:f>Referrals!$B$29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Referrals!$K$29:$O$29</c:f>
              <c:numCache>
                <c:formatCode>#,##0.0</c:formatCode>
                <c:ptCount val="5"/>
                <c:pt idx="0">
                  <c:v>380.57758672882483</c:v>
                </c:pt>
                <c:pt idx="1">
                  <c:v>464.17274939172751</c:v>
                </c:pt>
                <c:pt idx="2">
                  <c:v>443.47826086956519</c:v>
                </c:pt>
                <c:pt idx="3">
                  <c:v>395.50898203592817</c:v>
                </c:pt>
                <c:pt idx="4">
                  <c:v>409.7748815165877</c:v>
                </c:pt>
              </c:numCache>
            </c:numRef>
          </c:val>
          <c:smooth val="0"/>
        </c:ser>
        <c:ser>
          <c:idx val="25"/>
          <c:order val="18"/>
          <c:tx>
            <c:strRef>
              <c:f>Referrals!$B$30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Referrals!$K$30:$O$30</c:f>
              <c:numCache>
                <c:formatCode>#,##0.0</c:formatCode>
                <c:ptCount val="5"/>
                <c:pt idx="0">
                  <c:v>233.96115361977633</c:v>
                </c:pt>
                <c:pt idx="1">
                  <c:v>331.9018404907975</c:v>
                </c:pt>
                <c:pt idx="2">
                  <c:v>315.40785498489424</c:v>
                </c:pt>
                <c:pt idx="3">
                  <c:v>313.21321321321324</c:v>
                </c:pt>
                <c:pt idx="4">
                  <c:v>313.77245508982037</c:v>
                </c:pt>
              </c:numCache>
            </c:numRef>
          </c:val>
          <c:smooth val="0"/>
        </c:ser>
        <c:ser>
          <c:idx val="26"/>
          <c:order val="19"/>
          <c:tx>
            <c:strRef>
              <c:f>Referrals!$B$31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Referrals!$K$11:$O$11</c:f>
              <c:numCache>
                <c:formatCode>General</c:formatCode>
                <c:ptCount val="5"/>
                <c:pt idx="0">
                  <c:v>2011</c:v>
                </c:pt>
                <c:pt idx="1">
                  <c:v>2012</c:v>
                </c:pt>
                <c:pt idx="2">
                  <c:v>2013</c:v>
                </c:pt>
                <c:pt idx="3">
                  <c:v>2014</c:v>
                </c:pt>
                <c:pt idx="4">
                  <c:v>2015</c:v>
                </c:pt>
              </c:numCache>
            </c:numRef>
          </c:cat>
          <c:val>
            <c:numRef>
              <c:f>Referrals!$K$31:$O$31</c:f>
              <c:numCache>
                <c:formatCode>#,##0.0</c:formatCode>
                <c:ptCount val="5"/>
                <c:pt idx="0">
                  <c:v>298.39601769911502</c:v>
                </c:pt>
                <c:pt idx="1">
                  <c:v>298.87640449438203</c:v>
                </c:pt>
                <c:pt idx="2">
                  <c:v>318.71508379888269</c:v>
                </c:pt>
                <c:pt idx="3">
                  <c:v>391.16022099447514</c:v>
                </c:pt>
                <c:pt idx="4">
                  <c:v>268.29268292682929</c:v>
                </c:pt>
              </c:numCache>
            </c:numRef>
          </c:val>
          <c:smooth val="0"/>
        </c:ser>
        <c:ser>
          <c:idx val="4"/>
          <c:order val="20"/>
          <c:tx>
            <c:strRef>
              <c:f>Referrals!$B$32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Referrals!$K$11:$O$11</c:f>
              <c:numCache>
                <c:formatCode>General</c:formatCode>
                <c:ptCount val="5"/>
                <c:pt idx="0">
                  <c:v>2011</c:v>
                </c:pt>
                <c:pt idx="1">
                  <c:v>2012</c:v>
                </c:pt>
                <c:pt idx="2">
                  <c:v>2013</c:v>
                </c:pt>
                <c:pt idx="3">
                  <c:v>2014</c:v>
                </c:pt>
                <c:pt idx="4">
                  <c:v>2015</c:v>
                </c:pt>
              </c:numCache>
            </c:numRef>
          </c:cat>
          <c:val>
            <c:numRef>
              <c:f>Referrals!$K$32:$O$32</c:f>
              <c:numCache>
                <c:formatCode>#,##0.0</c:formatCode>
                <c:ptCount val="5"/>
                <c:pt idx="0">
                  <c:v>538.56431035426817</c:v>
                </c:pt>
                <c:pt idx="1">
                  <c:v>544.01870163370597</c:v>
                </c:pt>
                <c:pt idx="2">
                  <c:v>514.43447612944567</c:v>
                </c:pt>
                <c:pt idx="3">
                  <c:v>543.77782488870037</c:v>
                </c:pt>
                <c:pt idx="4">
                  <c:v>508.87511815985715</c:v>
                </c:pt>
              </c:numCache>
            </c:numRef>
          </c:val>
          <c:smooth val="0"/>
        </c:ser>
        <c:ser>
          <c:idx val="6"/>
          <c:order val="21"/>
          <c:tx>
            <c:strRef>
              <c:f>Referrals!$B$33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Referrals!$K$11:$O$11</c:f>
              <c:numCache>
                <c:formatCode>General</c:formatCode>
                <c:ptCount val="5"/>
                <c:pt idx="0">
                  <c:v>2011</c:v>
                </c:pt>
                <c:pt idx="1">
                  <c:v>2012</c:v>
                </c:pt>
                <c:pt idx="2">
                  <c:v>2013</c:v>
                </c:pt>
                <c:pt idx="3">
                  <c:v>2014</c:v>
                </c:pt>
                <c:pt idx="4">
                  <c:v>2015</c:v>
                </c:pt>
              </c:numCache>
            </c:numRef>
          </c:cat>
          <c:val>
            <c:numRef>
              <c:f>Referrals!$K$33:$O$33</c:f>
              <c:numCache>
                <c:formatCode>#,##0.0</c:formatCode>
                <c:ptCount val="5"/>
                <c:pt idx="0">
                  <c:v>556.792873051225</c:v>
                </c:pt>
                <c:pt idx="1">
                  <c:v>533.56024266365694</c:v>
                </c:pt>
                <c:pt idx="2">
                  <c:v>520.7282298749725</c:v>
                </c:pt>
                <c:pt idx="3">
                  <c:v>573.05142478808943</c:v>
                </c:pt>
                <c:pt idx="4">
                  <c:v>548.32336930734925</c:v>
                </c:pt>
              </c:numCache>
            </c:numRef>
          </c:val>
          <c:smooth val="0"/>
        </c:ser>
        <c:ser>
          <c:idx val="7"/>
          <c:order val="22"/>
          <c:tx>
            <c:strRef>
              <c:f>Referrals!$Y$5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Referrals!$K$11:$O$11</c:f>
              <c:numCache>
                <c:formatCode>General</c:formatCode>
                <c:ptCount val="5"/>
                <c:pt idx="0">
                  <c:v>2011</c:v>
                </c:pt>
                <c:pt idx="1">
                  <c:v>2012</c:v>
                </c:pt>
                <c:pt idx="2">
                  <c:v>2013</c:v>
                </c:pt>
                <c:pt idx="3">
                  <c:v>2014</c:v>
                </c:pt>
                <c:pt idx="4">
                  <c:v>2015</c:v>
                </c:pt>
              </c:numCache>
            </c:numRef>
          </c:cat>
          <c:val>
            <c:numRef>
              <c:f>Referrals!$W$88:$AA$88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224960"/>
        <c:axId val="137226880"/>
      </c:lineChart>
      <c:catAx>
        <c:axId val="137224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7226880"/>
        <c:crosses val="autoZero"/>
        <c:auto val="1"/>
        <c:lblAlgn val="ctr"/>
        <c:lblOffset val="100"/>
        <c:tickLblSkip val="1"/>
        <c:tickMarkSkip val="1"/>
        <c:noMultiLvlLbl val="0"/>
      </c:catAx>
      <c:valAx>
        <c:axId val="137226880"/>
        <c:scaling>
          <c:orientation val="minMax"/>
          <c:max val="1600"/>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7224960"/>
        <c:crosses val="autoZero"/>
        <c:crossBetween val="between"/>
      </c:valAx>
      <c:spPr>
        <a:noFill/>
        <a:ln w="3175">
          <a:solidFill>
            <a:srgbClr val="000000"/>
          </a:solidFill>
          <a:prstDash val="solid"/>
        </a:ln>
      </c:spPr>
    </c:plotArea>
    <c:legend>
      <c:legendPos val="r"/>
      <c:legendEntry>
        <c:idx val="15"/>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0.67044981446284735"/>
          <c:y val="6.3535643810946979E-2"/>
          <c:w val="0.31213587594912523"/>
          <c:h val="0.9364643561890529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Care Applications to Court per 10,000 0-17 </a:t>
            </a:r>
            <a:br>
              <a:rPr lang="en-GB"/>
            </a:br>
            <a:r>
              <a:rPr lang="en-GB"/>
              <a:t>year olds</a:t>
            </a:r>
          </a:p>
        </c:rich>
      </c:tx>
      <c:layout>
        <c:manualLayout>
          <c:xMode val="edge"/>
          <c:yMode val="edge"/>
          <c:x val="0.12036545219983096"/>
          <c:y val="8.9430593327732774E-3"/>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'Court Applications'!$B$12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'Court Applications'!$K$11:$O$11</c:f>
              <c:numCache>
                <c:formatCode>General</c:formatCode>
                <c:ptCount val="5"/>
                <c:pt idx="0">
                  <c:v>2011</c:v>
                </c:pt>
                <c:pt idx="1">
                  <c:v>2012</c:v>
                </c:pt>
                <c:pt idx="2">
                  <c:v>2013</c:v>
                </c:pt>
                <c:pt idx="3">
                  <c:v>2014</c:v>
                </c:pt>
                <c:pt idx="4">
                  <c:v>2015</c:v>
                </c:pt>
              </c:numCache>
            </c:numRef>
          </c:cat>
          <c:val>
            <c:numRef>
              <c:f>'Court Applications'!$K$12:$O$12</c:f>
              <c:numCache>
                <c:formatCode>#,##0.0</c:formatCode>
                <c:ptCount val="5"/>
                <c:pt idx="0">
                  <c:v>5.1489518205222513</c:v>
                </c:pt>
                <c:pt idx="1">
                  <c:v>5.6390977443609023</c:v>
                </c:pt>
                <c:pt idx="2">
                  <c:v>6.7669172932330826</c:v>
                </c:pt>
                <c:pt idx="3">
                  <c:v>8.1180811808118083</c:v>
                </c:pt>
                <c:pt idx="4">
                  <c:v>5.7553956834532372</c:v>
                </c:pt>
              </c:numCache>
            </c:numRef>
          </c:val>
          <c:smooth val="0"/>
        </c:ser>
        <c:ser>
          <c:idx val="1"/>
          <c:order val="1"/>
          <c:tx>
            <c:strRef>
              <c:f>'Court Applications'!$B$13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Applications'!$K$13:$O$13</c:f>
              <c:numCache>
                <c:formatCode>#,##0.0</c:formatCode>
                <c:ptCount val="5"/>
                <c:pt idx="0">
                  <c:v>22.364217252396166</c:v>
                </c:pt>
                <c:pt idx="1">
                  <c:v>19.238476953907817</c:v>
                </c:pt>
                <c:pt idx="2">
                  <c:v>14.9402390438247</c:v>
                </c:pt>
                <c:pt idx="3">
                  <c:v>13.663366336633663</c:v>
                </c:pt>
                <c:pt idx="4">
                  <c:v>15.686274509803921</c:v>
                </c:pt>
              </c:numCache>
            </c:numRef>
          </c:val>
          <c:smooth val="0"/>
        </c:ser>
        <c:ser>
          <c:idx val="2"/>
          <c:order val="2"/>
          <c:tx>
            <c:strRef>
              <c:f>'Court Applications'!$B$14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Applications'!$K$14:$O$14</c:f>
              <c:numCache>
                <c:formatCode>#,##0.0</c:formatCode>
                <c:ptCount val="5"/>
                <c:pt idx="0">
                  <c:v>5.8991931985772537</c:v>
                </c:pt>
                <c:pt idx="1">
                  <c:v>5.0216450216450221</c:v>
                </c:pt>
                <c:pt idx="2">
                  <c:v>4.3852106620808255</c:v>
                </c:pt>
                <c:pt idx="3">
                  <c:v>5.1870748299319729</c:v>
                </c:pt>
                <c:pt idx="4">
                  <c:v>4.6257359125315389</c:v>
                </c:pt>
              </c:numCache>
            </c:numRef>
          </c:val>
          <c:smooth val="0"/>
        </c:ser>
        <c:ser>
          <c:idx val="5"/>
          <c:order val="3"/>
          <c:tx>
            <c:strRef>
              <c:f>'Court Applications'!$B$15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Applications'!$K$15:$O$15</c:f>
              <c:numCache>
                <c:formatCode>#,##0.0</c:formatCode>
                <c:ptCount val="5"/>
                <c:pt idx="0">
                  <c:v>12.227999229732331</c:v>
                </c:pt>
                <c:pt idx="1">
                  <c:v>10.930009587727708</c:v>
                </c:pt>
                <c:pt idx="2">
                  <c:v>8.3333333333333339</c:v>
                </c:pt>
                <c:pt idx="3">
                  <c:v>7.3473282442748094</c:v>
                </c:pt>
                <c:pt idx="4">
                  <c:v>6.0721062618595827</c:v>
                </c:pt>
              </c:numCache>
            </c:numRef>
          </c:val>
          <c:smooth val="0"/>
        </c:ser>
        <c:ser>
          <c:idx val="9"/>
          <c:order val="4"/>
          <c:tx>
            <c:strRef>
              <c:f>'Court Applications'!$B$16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Applications'!$K$16:$O$16</c:f>
              <c:numCache>
                <c:formatCode>#,##0.0</c:formatCode>
                <c:ptCount val="5"/>
                <c:pt idx="0">
                  <c:v>3.4853325588149873</c:v>
                </c:pt>
                <c:pt idx="1">
                  <c:v>4.5681655960028555</c:v>
                </c:pt>
                <c:pt idx="2">
                  <c:v>5.6603773584905666</c:v>
                </c:pt>
                <c:pt idx="3">
                  <c:v>5.9240865555161406</c:v>
                </c:pt>
                <c:pt idx="4">
                  <c:v>6.1456483126110122</c:v>
                </c:pt>
              </c:numCache>
            </c:numRef>
          </c:val>
          <c:smooth val="0"/>
        </c:ser>
        <c:ser>
          <c:idx val="10"/>
          <c:order val="5"/>
          <c:tx>
            <c:strRef>
              <c:f>'Court Applications'!$B$17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Applications'!$K$17:$O$17</c:f>
              <c:numCache>
                <c:formatCode>#,##0.0</c:formatCode>
                <c:ptCount val="5"/>
                <c:pt idx="0">
                  <c:v>9.5201827875095208</c:v>
                </c:pt>
                <c:pt idx="1">
                  <c:v>6.8965517241379306</c:v>
                </c:pt>
                <c:pt idx="2">
                  <c:v>11.53846153846154</c:v>
                </c:pt>
                <c:pt idx="3">
                  <c:v>15.116279069767442</c:v>
                </c:pt>
                <c:pt idx="4">
                  <c:v>14.901960784313726</c:v>
                </c:pt>
              </c:numCache>
            </c:numRef>
          </c:val>
          <c:smooth val="0"/>
        </c:ser>
        <c:ser>
          <c:idx val="11"/>
          <c:order val="6"/>
          <c:tx>
            <c:strRef>
              <c:f>'Court Applications'!$B$18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Applications'!$K$18:$O$18</c:f>
              <c:numCache>
                <c:formatCode>#,##0.0</c:formatCode>
                <c:ptCount val="5"/>
                <c:pt idx="0">
                  <c:v>8.2132242497842824</c:v>
                </c:pt>
                <c:pt idx="1">
                  <c:v>9.9473194917880399</c:v>
                </c:pt>
                <c:pt idx="2">
                  <c:v>8.7990120407533201</c:v>
                </c:pt>
                <c:pt idx="3">
                  <c:v>8.4766584766584767</c:v>
                </c:pt>
                <c:pt idx="4">
                  <c:v>7.4626865671641793</c:v>
                </c:pt>
              </c:numCache>
            </c:numRef>
          </c:val>
          <c:smooth val="0"/>
        </c:ser>
        <c:ser>
          <c:idx val="12"/>
          <c:order val="7"/>
          <c:tx>
            <c:strRef>
              <c:f>'Court Applications'!$B$19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Applications'!$K$19:$O$19</c:f>
              <c:numCache>
                <c:formatCode>#,##0.0</c:formatCode>
                <c:ptCount val="5"/>
                <c:pt idx="0">
                  <c:v>8.8540779839945518</c:v>
                </c:pt>
                <c:pt idx="1">
                  <c:v>9.1803278688524586</c:v>
                </c:pt>
                <c:pt idx="2">
                  <c:v>8.7027914614121507</c:v>
                </c:pt>
                <c:pt idx="3">
                  <c:v>7.954545454545455</c:v>
                </c:pt>
                <c:pt idx="4">
                  <c:v>14.4</c:v>
                </c:pt>
              </c:numCache>
            </c:numRef>
          </c:val>
          <c:smooth val="0"/>
        </c:ser>
        <c:ser>
          <c:idx val="13"/>
          <c:order val="8"/>
          <c:tx>
            <c:strRef>
              <c:f>'Court Applications'!$B$20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Applications'!$K$20:$O$20</c:f>
              <c:numCache>
                <c:formatCode>#,##0.0</c:formatCode>
                <c:ptCount val="5"/>
                <c:pt idx="0">
                  <c:v>6.4802182810368354</c:v>
                </c:pt>
                <c:pt idx="1">
                  <c:v>6.290322580645161</c:v>
                </c:pt>
                <c:pt idx="2">
                  <c:v>6.1514195583596214</c:v>
                </c:pt>
                <c:pt idx="3">
                  <c:v>7.65625</c:v>
                </c:pt>
                <c:pt idx="4">
                  <c:v>5.9815950920245395</c:v>
                </c:pt>
              </c:numCache>
            </c:numRef>
          </c:val>
          <c:smooth val="0"/>
        </c:ser>
        <c:ser>
          <c:idx val="15"/>
          <c:order val="9"/>
          <c:tx>
            <c:strRef>
              <c:f>'Court Applications'!$B$21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Applications'!$K$21:$O$21</c:f>
              <c:numCache>
                <c:formatCode>#,##0.0</c:formatCode>
                <c:ptCount val="5"/>
                <c:pt idx="0">
                  <c:v>4.4765342960288814</c:v>
                </c:pt>
                <c:pt idx="1">
                  <c:v>5.2898550724637676</c:v>
                </c:pt>
                <c:pt idx="2">
                  <c:v>6.4655172413793105</c:v>
                </c:pt>
                <c:pt idx="3">
                  <c:v>6.2722736992159653</c:v>
                </c:pt>
                <c:pt idx="4">
                  <c:v>7.9320113314447589</c:v>
                </c:pt>
              </c:numCache>
            </c:numRef>
          </c:val>
          <c:smooth val="0"/>
        </c:ser>
        <c:ser>
          <c:idx val="16"/>
          <c:order val="10"/>
          <c:tx>
            <c:strRef>
              <c:f>'Court Applications'!$B$22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Applications'!$K$22:$O$22</c:f>
              <c:numCache>
                <c:formatCode>#,##0.0</c:formatCode>
                <c:ptCount val="5"/>
                <c:pt idx="0">
                  <c:v>19.195849546044098</c:v>
                </c:pt>
                <c:pt idx="1">
                  <c:v>8.7058823529411775</c:v>
                </c:pt>
                <c:pt idx="2">
                  <c:v>11.583924349881796</c:v>
                </c:pt>
                <c:pt idx="3">
                  <c:v>11.03286384976526</c:v>
                </c:pt>
                <c:pt idx="4">
                  <c:v>13.59447004608295</c:v>
                </c:pt>
              </c:numCache>
            </c:numRef>
          </c:val>
          <c:smooth val="0"/>
        </c:ser>
        <c:ser>
          <c:idx val="17"/>
          <c:order val="11"/>
          <c:tx>
            <c:strRef>
              <c:f>'Court Applications'!$B$23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Applications'!$K$23:$O$23</c:f>
              <c:numCache>
                <c:formatCode>#,##0.0</c:formatCode>
                <c:ptCount val="5"/>
                <c:pt idx="0">
                  <c:v>16.844833171363785</c:v>
                </c:pt>
                <c:pt idx="1">
                  <c:v>13.77245508982036</c:v>
                </c:pt>
                <c:pt idx="2">
                  <c:v>17.058823529411764</c:v>
                </c:pt>
                <c:pt idx="3">
                  <c:v>7.2046109510086449</c:v>
                </c:pt>
                <c:pt idx="4">
                  <c:v>10.584958217270195</c:v>
                </c:pt>
              </c:numCache>
            </c:numRef>
          </c:val>
          <c:smooth val="0"/>
        </c:ser>
        <c:ser>
          <c:idx val="19"/>
          <c:order val="12"/>
          <c:tx>
            <c:strRef>
              <c:f>'Court Applications'!$B$24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Applications'!$K$24:$O$24</c:f>
              <c:numCache>
                <c:formatCode>#,##0.0</c:formatCode>
                <c:ptCount val="5"/>
                <c:pt idx="0">
                  <c:v>6.9335014182161991</c:v>
                </c:pt>
                <c:pt idx="1">
                  <c:v>7.4866310160427805</c:v>
                </c:pt>
                <c:pt idx="2">
                  <c:v>7.8947368421052628</c:v>
                </c:pt>
                <c:pt idx="3">
                  <c:v>10.025706940874036</c:v>
                </c:pt>
                <c:pt idx="4">
                  <c:v>9.2731829573934839</c:v>
                </c:pt>
              </c:numCache>
            </c:numRef>
          </c:val>
          <c:smooth val="0"/>
        </c:ser>
        <c:ser>
          <c:idx val="3"/>
          <c:order val="13"/>
          <c:tx>
            <c:strRef>
              <c:f>'Court Applications'!$B$25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Applications'!$K$25:$O$25</c:f>
              <c:numCache>
                <c:formatCode>#,##0.0</c:formatCode>
                <c:ptCount val="5"/>
                <c:pt idx="0">
                  <c:v>7.8039927404718696</c:v>
                </c:pt>
                <c:pt idx="1">
                  <c:v>10.018382352941176</c:v>
                </c:pt>
                <c:pt idx="2">
                  <c:v>11.305147058823531</c:v>
                </c:pt>
                <c:pt idx="3">
                  <c:v>9.5588235294117645</c:v>
                </c:pt>
                <c:pt idx="4">
                  <c:v>11.937557392102846</c:v>
                </c:pt>
              </c:numCache>
            </c:numRef>
          </c:val>
          <c:smooth val="0"/>
        </c:ser>
        <c:ser>
          <c:idx val="20"/>
          <c:order val="14"/>
          <c:tx>
            <c:strRef>
              <c:f>'Court Applications'!$B$26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Applications'!$K$26:$O$26</c:f>
              <c:numCache>
                <c:formatCode>#,##0.0</c:formatCode>
                <c:ptCount val="5"/>
                <c:pt idx="0">
                  <c:v>18.467220683287163</c:v>
                </c:pt>
                <c:pt idx="1">
                  <c:v>17.965367965367967</c:v>
                </c:pt>
                <c:pt idx="2">
                  <c:v>21.72043010752688</c:v>
                </c:pt>
                <c:pt idx="3">
                  <c:v>21.308016877637129</c:v>
                </c:pt>
                <c:pt idx="4">
                  <c:v>19.753086419753085</c:v>
                </c:pt>
              </c:numCache>
            </c:numRef>
          </c:val>
          <c:smooth val="0"/>
        </c:ser>
        <c:ser>
          <c:idx val="22"/>
          <c:order val="15"/>
          <c:tx>
            <c:strRef>
              <c:f>'Court Applications'!$B$27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Applications'!$K$27:$O$27</c:f>
              <c:numCache>
                <c:formatCode>#,##0.0</c:formatCode>
                <c:ptCount val="5"/>
                <c:pt idx="0">
                  <c:v>4.1854606038441222</c:v>
                </c:pt>
                <c:pt idx="1">
                  <c:v>5.3036437246963564</c:v>
                </c:pt>
                <c:pt idx="2">
                  <c:v>5.0080128205128203</c:v>
                </c:pt>
                <c:pt idx="3">
                  <c:v>4.7619047619047619</c:v>
                </c:pt>
                <c:pt idx="4">
                  <c:v>4.2026708562450903</c:v>
                </c:pt>
              </c:numCache>
            </c:numRef>
          </c:val>
          <c:smooth val="0"/>
        </c:ser>
        <c:ser>
          <c:idx val="23"/>
          <c:order val="16"/>
          <c:tx>
            <c:strRef>
              <c:f>'Court Applications'!$B$28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Applications'!$K$28:$O$28</c:f>
              <c:numCache>
                <c:formatCode>#,##0.0</c:formatCode>
                <c:ptCount val="5"/>
                <c:pt idx="0">
                  <c:v>3.8105606967882419</c:v>
                </c:pt>
                <c:pt idx="1">
                  <c:v>3.3898305084745766</c:v>
                </c:pt>
                <c:pt idx="2">
                  <c:v>3.0640668523676879</c:v>
                </c:pt>
                <c:pt idx="3">
                  <c:v>5.8823529411764701</c:v>
                </c:pt>
                <c:pt idx="4">
                  <c:v>8.4269662921348321</c:v>
                </c:pt>
              </c:numCache>
            </c:numRef>
          </c:val>
          <c:smooth val="0"/>
        </c:ser>
        <c:ser>
          <c:idx val="24"/>
          <c:order val="17"/>
          <c:tx>
            <c:strRef>
              <c:f>'Court Applications'!$B$29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Applications'!$K$29:$O$29</c:f>
              <c:numCache>
                <c:formatCode>#,##0.0</c:formatCode>
                <c:ptCount val="5"/>
                <c:pt idx="0">
                  <c:v>5.3883877217412364</c:v>
                </c:pt>
                <c:pt idx="1">
                  <c:v>4.6228710462287106</c:v>
                </c:pt>
                <c:pt idx="2">
                  <c:v>4.2270531400966185</c:v>
                </c:pt>
                <c:pt idx="3">
                  <c:v>4.0718562874251498</c:v>
                </c:pt>
                <c:pt idx="4">
                  <c:v>5.2132701421800949</c:v>
                </c:pt>
              </c:numCache>
            </c:numRef>
          </c:val>
          <c:smooth val="0"/>
        </c:ser>
        <c:ser>
          <c:idx val="25"/>
          <c:order val="18"/>
          <c:tx>
            <c:strRef>
              <c:f>'Court Applications'!$B$30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Applications'!$K$30:$O$30</c:f>
              <c:numCache>
                <c:formatCode>#,##0.0</c:formatCode>
                <c:ptCount val="5"/>
                <c:pt idx="0">
                  <c:v>5.8858151854031782</c:v>
                </c:pt>
                <c:pt idx="1">
                  <c:v>4.294478527607362</c:v>
                </c:pt>
                <c:pt idx="2">
                  <c:v>6.6465256797583079</c:v>
                </c:pt>
                <c:pt idx="3">
                  <c:v>5.4054054054054053</c:v>
                </c:pt>
                <c:pt idx="4">
                  <c:v>3.5928143712574849</c:v>
                </c:pt>
              </c:numCache>
            </c:numRef>
          </c:val>
          <c:smooth val="0"/>
        </c:ser>
        <c:ser>
          <c:idx val="26"/>
          <c:order val="19"/>
          <c:tx>
            <c:strRef>
              <c:f>'Court Applications'!$B$31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Applications'!$K$31:$O$31</c:f>
              <c:numCache>
                <c:formatCode>#,##0.0</c:formatCode>
                <c:ptCount val="5"/>
                <c:pt idx="0">
                  <c:v>3.0420353982300883</c:v>
                </c:pt>
                <c:pt idx="1">
                  <c:v>4.213483146067416</c:v>
                </c:pt>
                <c:pt idx="2">
                  <c:v>4.1899441340782122</c:v>
                </c:pt>
                <c:pt idx="3">
                  <c:v>5.2486187845303869</c:v>
                </c:pt>
                <c:pt idx="4">
                  <c:v>3.2520325203252032</c:v>
                </c:pt>
              </c:numCache>
            </c:numRef>
          </c:val>
          <c:smooth val="0"/>
        </c:ser>
        <c:ser>
          <c:idx val="4"/>
          <c:order val="20"/>
          <c:tx>
            <c:strRef>
              <c:f>'Court Applications'!$B$32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Applications'!$K$32:$O$32</c:f>
              <c:numCache>
                <c:formatCode>#,##0.0</c:formatCode>
                <c:ptCount val="5"/>
                <c:pt idx="0">
                  <c:v>7.1674971253353776</c:v>
                </c:pt>
                <c:pt idx="1">
                  <c:v>7.3086844368013759</c:v>
                </c:pt>
                <c:pt idx="2">
                  <c:v>7.3053508490868309</c:v>
                </c:pt>
                <c:pt idx="3">
                  <c:v>7.1814712741149034</c:v>
                </c:pt>
                <c:pt idx="4">
                  <c:v>7.3049049469593532</c:v>
                </c:pt>
              </c:numCache>
            </c:numRef>
          </c:val>
          <c:smooth val="0"/>
        </c:ser>
        <c:ser>
          <c:idx val="6"/>
          <c:order val="21"/>
          <c:tx>
            <c:strRef>
              <c:f>'Court Applications'!$B$33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Applications'!$K$33:$O$33</c:f>
              <c:numCache>
                <c:formatCode>#,##0.0</c:formatCode>
                <c:ptCount val="5"/>
                <c:pt idx="0">
                  <c:v>8.3328806562007713</c:v>
                </c:pt>
                <c:pt idx="1">
                  <c:v>9.008182844243791</c:v>
                </c:pt>
                <c:pt idx="2">
                  <c:v>9.7451195437595963</c:v>
                </c:pt>
                <c:pt idx="3">
                  <c:v>9.2491440817499928</c:v>
                </c:pt>
                <c:pt idx="4">
                  <c:v>9.6120500012940298</c:v>
                </c:pt>
              </c:numCache>
            </c:numRef>
          </c:val>
          <c:smooth val="0"/>
        </c:ser>
        <c:ser>
          <c:idx val="7"/>
          <c:order val="22"/>
          <c:tx>
            <c:strRef>
              <c:f>'Court Applications'!$Y$5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'Court Applications'!$K$11:$O$11</c:f>
              <c:numCache>
                <c:formatCode>General</c:formatCode>
                <c:ptCount val="5"/>
                <c:pt idx="0">
                  <c:v>2011</c:v>
                </c:pt>
                <c:pt idx="1">
                  <c:v>2012</c:v>
                </c:pt>
                <c:pt idx="2">
                  <c:v>2013</c:v>
                </c:pt>
                <c:pt idx="3">
                  <c:v>2014</c:v>
                </c:pt>
                <c:pt idx="4">
                  <c:v>2015</c:v>
                </c:pt>
              </c:numCache>
            </c:numRef>
          </c:cat>
          <c:val>
            <c:numRef>
              <c:f>'Court Applications'!$W$88:$AA$88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048896"/>
        <c:axId val="146063360"/>
      </c:lineChart>
      <c:catAx>
        <c:axId val="146048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063360"/>
        <c:crosses val="autoZero"/>
        <c:auto val="1"/>
        <c:lblAlgn val="ctr"/>
        <c:lblOffset val="100"/>
        <c:tickLblSkip val="1"/>
        <c:tickMarkSkip val="1"/>
        <c:noMultiLvlLbl val="0"/>
      </c:catAx>
      <c:valAx>
        <c:axId val="14606336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6048896"/>
        <c:crosses val="autoZero"/>
        <c:crossBetween val="between"/>
      </c:valAx>
      <c:spPr>
        <a:noFill/>
        <a:ln w="3175">
          <a:solidFill>
            <a:srgbClr val="000000"/>
          </a:solidFill>
          <a:prstDash val="solid"/>
        </a:ln>
      </c:spPr>
    </c:plotArea>
    <c:legend>
      <c:legendPos val="r"/>
      <c:legendEntry>
        <c:idx val="15"/>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0.67044981446284735"/>
          <c:y val="6.5968733835277876E-2"/>
          <c:w val="0.31213587594912523"/>
          <c:h val="0.934031266164722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Care Applications</a:t>
            </a:r>
            <a:r>
              <a:rPr lang="en-GB" baseline="0"/>
              <a:t> to Court </a:t>
            </a:r>
            <a:r>
              <a:rPr lang="en-GB"/>
              <a:t>vs. IDACI</a:t>
            </a:r>
          </a:p>
        </c:rich>
      </c:tx>
      <c:layout>
        <c:manualLayout>
          <c:xMode val="edge"/>
          <c:yMode val="edge"/>
          <c:x val="0.2376046176046176"/>
          <c:y val="3.8007073440144305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'Court Applications'!$W$82</c:f>
              <c:strCache>
                <c:ptCount val="1"/>
                <c:pt idx="0">
                  <c:v>National Trend 2015</c:v>
                </c:pt>
              </c:strCache>
            </c:strRef>
          </c:tx>
          <c:spPr>
            <a:ln w="19050">
              <a:solidFill>
                <a:sysClr val="windowText" lastClr="000000">
                  <a:lumMod val="75000"/>
                  <a:lumOff val="25000"/>
                </a:sysClr>
              </a:solidFill>
            </a:ln>
          </c:spPr>
          <c:marker>
            <c:symbol val="none"/>
          </c:marker>
          <c:xVal>
            <c:numRef>
              <c:f>'Court Applications'!$Z$82:$Z$83</c:f>
              <c:numCache>
                <c:formatCode>#,##0</c:formatCode>
                <c:ptCount val="2"/>
                <c:pt idx="0" formatCode="General">
                  <c:v>0</c:v>
                </c:pt>
                <c:pt idx="1">
                  <c:v>40</c:v>
                </c:pt>
              </c:numCache>
            </c:numRef>
          </c:xVal>
          <c:yVal>
            <c:numRef>
              <c:f>'Court Applications'!$AA$82:$AA$83</c:f>
              <c:numCache>
                <c:formatCode>General</c:formatCode>
                <c:ptCount val="2"/>
                <c:pt idx="0">
                  <c:v>2.5308999999999999</c:v>
                </c:pt>
                <c:pt idx="1">
                  <c:v>17.530899999999999</c:v>
                </c:pt>
              </c:numCache>
            </c:numRef>
          </c:yVal>
          <c:smooth val="1"/>
        </c:ser>
        <c:dLbls>
          <c:showLegendKey val="0"/>
          <c:showVal val="0"/>
          <c:showCatName val="0"/>
          <c:showSerName val="0"/>
          <c:showPercent val="0"/>
          <c:showBubbleSize val="0"/>
        </c:dLbls>
        <c:axId val="149155200"/>
        <c:axId val="148816256"/>
      </c:scatterChart>
      <c:scatterChart>
        <c:scatterStyle val="lineMarker"/>
        <c:varyColors val="0"/>
        <c:ser>
          <c:idx val="0"/>
          <c:order val="0"/>
          <c:tx>
            <c:strRef>
              <c:f>'Court Applications'!$R$11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tx>
                <c:rich>
                  <a:bodyPr/>
                  <a:lstStyle/>
                  <a:p>
                    <a:r>
                      <a:rPr lang="en-US"/>
                      <a:t>Bracknell Forest</a:t>
                    </a:r>
                  </a:p>
                </c:rich>
              </c:tx>
              <c:dLblPos val="l"/>
              <c:showLegendKey val="0"/>
              <c:showVal val="0"/>
              <c:showCatName val="1"/>
              <c:showSerName val="0"/>
              <c:showPercent val="0"/>
              <c:showBubbleSize val="0"/>
            </c:dLbl>
            <c:dLbl>
              <c:idx val="1"/>
              <c:layout/>
              <c:tx>
                <c:rich>
                  <a:bodyPr/>
                  <a:lstStyle/>
                  <a:p>
                    <a:r>
                      <a:rPr lang="en-US"/>
                      <a:t>Brighton &amp; Hove</a:t>
                    </a:r>
                  </a:p>
                </c:rich>
              </c:tx>
              <c:dLblPos val="l"/>
              <c:showLegendKey val="0"/>
              <c:showVal val="0"/>
              <c:showCatName val="1"/>
              <c:showSerName val="0"/>
              <c:showPercent val="0"/>
              <c:showBubbleSize val="0"/>
            </c:dLbl>
            <c:dLbl>
              <c:idx val="2"/>
              <c:layout/>
              <c:tx>
                <c:rich>
                  <a:bodyPr/>
                  <a:lstStyle/>
                  <a:p>
                    <a:r>
                      <a:rPr lang="en-US"/>
                      <a:t>Buckinghamshire</a:t>
                    </a:r>
                  </a:p>
                </c:rich>
              </c:tx>
              <c:showLegendKey val="0"/>
              <c:showVal val="0"/>
              <c:showCatName val="1"/>
              <c:showSerName val="0"/>
              <c:showPercent val="0"/>
              <c:showBubbleSize val="0"/>
            </c:dLbl>
            <c:dLbl>
              <c:idx val="3"/>
              <c:layout>
                <c:manualLayout>
                  <c:x val="-1.443001443001443E-2"/>
                  <c:y val="-1.2870012870012869E-2"/>
                </c:manualLayout>
              </c:layout>
              <c:tx>
                <c:rich>
                  <a:bodyPr/>
                  <a:lstStyle/>
                  <a:p>
                    <a:r>
                      <a:rPr lang="en-US"/>
                      <a:t>East Sussex</a:t>
                    </a:r>
                  </a:p>
                </c:rich>
              </c:tx>
              <c:showLegendKey val="0"/>
              <c:showVal val="0"/>
              <c:showCatName val="1"/>
              <c:showSerName val="0"/>
              <c:showPercent val="0"/>
              <c:showBubbleSize val="0"/>
            </c:dLbl>
            <c:dLbl>
              <c:idx val="4"/>
              <c:layout/>
              <c:tx>
                <c:rich>
                  <a:bodyPr/>
                  <a:lstStyle/>
                  <a:p>
                    <a:r>
                      <a:rPr lang="en-US"/>
                      <a:t>Hampshire</a:t>
                    </a:r>
                  </a:p>
                </c:rich>
              </c:tx>
              <c:dLblPos val="l"/>
              <c:showLegendKey val="0"/>
              <c:showVal val="0"/>
              <c:showCatName val="1"/>
              <c:showSerName val="0"/>
              <c:showPercent val="0"/>
              <c:showBubbleSize val="0"/>
            </c:dLbl>
            <c:dLbl>
              <c:idx val="5"/>
              <c:layout/>
              <c:tx>
                <c:rich>
                  <a:bodyPr/>
                  <a:lstStyle/>
                  <a:p>
                    <a:r>
                      <a:rPr lang="en-US"/>
                      <a:t>Isle of Wight</a:t>
                    </a:r>
                  </a:p>
                </c:rich>
              </c:tx>
              <c:dLblPos val="l"/>
              <c:showLegendKey val="0"/>
              <c:showVal val="0"/>
              <c:showCatName val="1"/>
              <c:showSerName val="0"/>
              <c:showPercent val="0"/>
              <c:showBubbleSize val="0"/>
            </c:dLbl>
            <c:dLbl>
              <c:idx val="6"/>
              <c:layout/>
              <c:tx>
                <c:rich>
                  <a:bodyPr/>
                  <a:lstStyle/>
                  <a:p>
                    <a:r>
                      <a:rPr lang="en-US"/>
                      <a:t>Kent</a:t>
                    </a:r>
                  </a:p>
                </c:rich>
              </c:tx>
              <c:showLegendKey val="0"/>
              <c:showVal val="0"/>
              <c:showCatName val="1"/>
              <c:showSerName val="0"/>
              <c:showPercent val="0"/>
              <c:showBubbleSize val="0"/>
            </c:dLbl>
            <c:dLbl>
              <c:idx val="7"/>
              <c:layout/>
              <c:tx>
                <c:rich>
                  <a:bodyPr/>
                  <a:lstStyle/>
                  <a:p>
                    <a:r>
                      <a:rPr lang="en-US"/>
                      <a:t>Medway</a:t>
                    </a:r>
                  </a:p>
                </c:rich>
              </c:tx>
              <c:showLegendKey val="0"/>
              <c:showVal val="0"/>
              <c:showCatName val="1"/>
              <c:showSerName val="0"/>
              <c:showPercent val="0"/>
              <c:showBubbleSize val="0"/>
            </c:dLbl>
            <c:dLbl>
              <c:idx val="8"/>
              <c:layout>
                <c:manualLayout>
                  <c:x val="-1.443001443001443E-2"/>
                  <c:y val="7.7220077220077222E-3"/>
                </c:manualLayout>
              </c:layout>
              <c:tx>
                <c:rich>
                  <a:bodyPr/>
                  <a:lstStyle/>
                  <a:p>
                    <a:r>
                      <a:rPr lang="en-US"/>
                      <a:t>Milton Keynes</a:t>
                    </a:r>
                  </a:p>
                </c:rich>
              </c:tx>
              <c:showLegendKey val="0"/>
              <c:showVal val="0"/>
              <c:showCatName val="1"/>
              <c:showSerName val="0"/>
              <c:showPercent val="0"/>
              <c:showBubbleSize val="0"/>
            </c:dLbl>
            <c:dLbl>
              <c:idx val="9"/>
              <c:layout/>
              <c:tx>
                <c:rich>
                  <a:bodyPr/>
                  <a:lstStyle/>
                  <a:p>
                    <a:r>
                      <a:rPr lang="en-US"/>
                      <a:t>Oxfordshire</a:t>
                    </a:r>
                  </a:p>
                </c:rich>
              </c:tx>
              <c:dLblPos val="l"/>
              <c:showLegendKey val="0"/>
              <c:showVal val="0"/>
              <c:showCatName val="1"/>
              <c:showSerName val="0"/>
              <c:showPercent val="0"/>
              <c:showBubbleSize val="0"/>
            </c:dLbl>
            <c:dLbl>
              <c:idx val="10"/>
              <c:layout/>
              <c:tx>
                <c:rich>
                  <a:bodyPr/>
                  <a:lstStyle/>
                  <a:p>
                    <a:r>
                      <a:rPr lang="en-US"/>
                      <a:t>Portsmouth</a:t>
                    </a:r>
                  </a:p>
                </c:rich>
              </c:tx>
              <c:showLegendKey val="0"/>
              <c:showVal val="0"/>
              <c:showCatName val="1"/>
              <c:showSerName val="0"/>
              <c:showPercent val="0"/>
              <c:showBubbleSize val="0"/>
            </c:dLbl>
            <c:dLbl>
              <c:idx val="11"/>
              <c:layout/>
              <c:tx>
                <c:rich>
                  <a:bodyPr/>
                  <a:lstStyle/>
                  <a:p>
                    <a:r>
                      <a:rPr lang="en-US"/>
                      <a:t>Reading</a:t>
                    </a:r>
                  </a:p>
                </c:rich>
              </c:tx>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tx>
                <c:rich>
                  <a:bodyPr/>
                  <a:lstStyle/>
                  <a:p>
                    <a:r>
                      <a:rPr lang="en-US"/>
                      <a:t>Southampton</a:t>
                    </a:r>
                  </a:p>
                </c:rich>
              </c:tx>
              <c:dLblPos val="l"/>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tx>
                <c:rich>
                  <a:bodyPr/>
                  <a:lstStyle/>
                  <a:p>
                    <a:r>
                      <a:rPr lang="en-US"/>
                      <a:t>West Berkshire</a:t>
                    </a:r>
                  </a:p>
                </c:rich>
              </c:tx>
              <c:dLblPos val="l"/>
              <c:showLegendKey val="0"/>
              <c:showVal val="0"/>
              <c:showCatName val="1"/>
              <c:showSerName val="0"/>
              <c:showPercent val="0"/>
              <c:showBubbleSize val="0"/>
            </c:dLbl>
            <c:dLbl>
              <c:idx val="16"/>
              <c:layout/>
              <c:tx>
                <c:rich>
                  <a:bodyPr/>
                  <a:lstStyle/>
                  <a:p>
                    <a:r>
                      <a:rPr lang="en-US"/>
                      <a:t>West Sussex</a:t>
                    </a:r>
                  </a:p>
                </c:rich>
              </c:tx>
              <c:showLegendKey val="0"/>
              <c:showVal val="0"/>
              <c:showCatName val="1"/>
              <c:showSerName val="0"/>
              <c:showPercent val="0"/>
              <c:showBubbleSize val="0"/>
            </c:dLbl>
            <c:dLbl>
              <c:idx val="17"/>
              <c:layout/>
              <c:tx>
                <c:rich>
                  <a:bodyPr/>
                  <a:lstStyle/>
                  <a:p>
                    <a:r>
                      <a:rPr lang="en-US"/>
                      <a:t>Windsor &amp; Maidenhead</a:t>
                    </a:r>
                  </a:p>
                </c:rich>
              </c:tx>
              <c:showLegendKey val="0"/>
              <c:showVal val="0"/>
              <c:showCatName val="1"/>
              <c:showSerName val="0"/>
              <c:showPercent val="0"/>
              <c:showBubbleSize val="0"/>
            </c:dLbl>
            <c:dLbl>
              <c:idx val="18"/>
              <c:layout/>
              <c:tx>
                <c:rich>
                  <a:bodyPr/>
                  <a:lstStyle/>
                  <a:p>
                    <a:r>
                      <a:rPr lang="en-US"/>
                      <a:t>Wokingham</a:t>
                    </a:r>
                  </a:p>
                </c:rich>
              </c:tx>
              <c:dLblPos val="l"/>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('Court Applications'!$R$12:$R$24,'Court Applications'!$R$26:$R$31)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('Court Applications'!$O$12:$O$24,'Court Applications'!$O$26:$O$31)</c:f>
              <c:numCache>
                <c:formatCode>#,##0.0</c:formatCode>
                <c:ptCount val="19"/>
                <c:pt idx="0">
                  <c:v>5.7553956834532372</c:v>
                </c:pt>
                <c:pt idx="1">
                  <c:v>15.686274509803921</c:v>
                </c:pt>
                <c:pt idx="2">
                  <c:v>4.6257359125315389</c:v>
                </c:pt>
                <c:pt idx="3">
                  <c:v>6.0721062618595827</c:v>
                </c:pt>
                <c:pt idx="4">
                  <c:v>6.1456483126110122</c:v>
                </c:pt>
                <c:pt idx="5">
                  <c:v>14.901960784313726</c:v>
                </c:pt>
                <c:pt idx="6">
                  <c:v>7.4626865671641793</c:v>
                </c:pt>
                <c:pt idx="7">
                  <c:v>14.4</c:v>
                </c:pt>
                <c:pt idx="8">
                  <c:v>5.9815950920245395</c:v>
                </c:pt>
                <c:pt idx="9">
                  <c:v>7.9320113314447589</c:v>
                </c:pt>
                <c:pt idx="10">
                  <c:v>13.59447004608295</c:v>
                </c:pt>
                <c:pt idx="11">
                  <c:v>10.584958217270195</c:v>
                </c:pt>
                <c:pt idx="12">
                  <c:v>9.2731829573934839</c:v>
                </c:pt>
                <c:pt idx="13">
                  <c:v>19.753086419753085</c:v>
                </c:pt>
                <c:pt idx="14">
                  <c:v>4.2026708562450903</c:v>
                </c:pt>
                <c:pt idx="15">
                  <c:v>8.4269662921348321</c:v>
                </c:pt>
                <c:pt idx="16">
                  <c:v>5.2132701421800949</c:v>
                </c:pt>
                <c:pt idx="17">
                  <c:v>3.5928143712574849</c:v>
                </c:pt>
                <c:pt idx="18">
                  <c:v>3.2520325203252032</c:v>
                </c:pt>
              </c:numCache>
            </c:numRef>
          </c:yVal>
          <c:smooth val="0"/>
        </c:ser>
        <c:ser>
          <c:idx val="3"/>
          <c:order val="1"/>
          <c:tx>
            <c:strRef>
              <c:f>'Court Applications'!$B$25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xVal>
            <c:numRef>
              <c:f>'Court Applications'!$R$25</c:f>
              <c:numCache>
                <c:formatCode>0.0</c:formatCode>
                <c:ptCount val="1"/>
                <c:pt idx="0">
                  <c:v>14.8</c:v>
                </c:pt>
              </c:numCache>
            </c:numRef>
          </c:xVal>
          <c:yVal>
            <c:numRef>
              <c:f>'Court Applications'!$O$25</c:f>
              <c:numCache>
                <c:formatCode>#,##0.0</c:formatCode>
                <c:ptCount val="1"/>
                <c:pt idx="0">
                  <c:v>11.937557392102846</c:v>
                </c:pt>
              </c:numCache>
            </c:numRef>
          </c:yVal>
          <c:smooth val="0"/>
        </c:ser>
        <c:ser>
          <c:idx val="1"/>
          <c:order val="2"/>
          <c:tx>
            <c:strRef>
              <c:f>'Court Applications'!$Y$5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'Court Applications'!$X$53</c:f>
              <c:numCache>
                <c:formatCode>0.00</c:formatCode>
                <c:ptCount val="1"/>
                <c:pt idx="0">
                  <c:v>#N/A</c:v>
                </c:pt>
              </c:numCache>
            </c:numRef>
          </c:xVal>
          <c:yVal>
            <c:numRef>
              <c:f>'Court Applications'!$Y$53</c:f>
              <c:numCache>
                <c:formatCode>0.0</c:formatCode>
                <c:ptCount val="1"/>
                <c:pt idx="0">
                  <c:v>#N/A</c:v>
                </c:pt>
              </c:numCache>
            </c:numRef>
          </c:yVal>
          <c:smooth val="0"/>
        </c:ser>
        <c:ser>
          <c:idx val="2"/>
          <c:order val="3"/>
          <c:tx>
            <c:strRef>
              <c:f>'Court Applications'!$W$84</c:f>
              <c:strCache>
                <c:ptCount val="1"/>
                <c:pt idx="0">
                  <c:v>South East LA Trend 2015</c:v>
                </c:pt>
              </c:strCache>
            </c:strRef>
          </c:tx>
          <c:spPr>
            <a:ln w="25400">
              <a:solidFill>
                <a:srgbClr val="BA1400"/>
              </a:solidFill>
              <a:prstDash val="solid"/>
            </a:ln>
          </c:spPr>
          <c:marker>
            <c:symbol val="none"/>
          </c:marker>
          <c:xVal>
            <c:numRef>
              <c:f>'Court Applications'!$Z$84:$Z$85</c:f>
              <c:numCache>
                <c:formatCode>#,##0</c:formatCode>
                <c:ptCount val="2"/>
                <c:pt idx="0" formatCode="General">
                  <c:v>1.18</c:v>
                </c:pt>
                <c:pt idx="1">
                  <c:v>40</c:v>
                </c:pt>
              </c:numCache>
            </c:numRef>
          </c:xVal>
          <c:yVal>
            <c:numRef>
              <c:f>'Court Applications'!$AA$84:$AA$85</c:f>
              <c:numCache>
                <c:formatCode>General</c:formatCode>
                <c:ptCount val="2"/>
                <c:pt idx="0">
                  <c:v>3.4199999999984243E-4</c:v>
                </c:pt>
                <c:pt idx="1">
                  <c:v>21.619199999999996</c:v>
                </c:pt>
              </c:numCache>
            </c:numRef>
          </c:yVal>
          <c:smooth val="0"/>
        </c:ser>
        <c:ser>
          <c:idx val="4"/>
          <c:order val="4"/>
          <c:tx>
            <c:strRef>
              <c:f>'Court Applications'!$B$32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'Court Applications'!$R$32</c:f>
              <c:numCache>
                <c:formatCode>0.0</c:formatCode>
                <c:ptCount val="1"/>
                <c:pt idx="0">
                  <c:v>14.452234633847041</c:v>
                </c:pt>
              </c:numCache>
            </c:numRef>
          </c:xVal>
          <c:yVal>
            <c:numRef>
              <c:f>'Court Applications'!$O$32</c:f>
              <c:numCache>
                <c:formatCode>#,##0.0</c:formatCode>
                <c:ptCount val="1"/>
                <c:pt idx="0">
                  <c:v>7.3049049469593532</c:v>
                </c:pt>
              </c:numCache>
            </c:numRef>
          </c:yVal>
          <c:smooth val="0"/>
        </c:ser>
        <c:ser>
          <c:idx val="6"/>
          <c:order val="6"/>
          <c:spPr>
            <a:ln w="28575">
              <a:noFill/>
            </a:ln>
          </c:spPr>
          <c:xVal>
            <c:strRef>
              <c:f>'Child Protection Plans'!$L$84</c:f>
              <c:strCache>
                <c:ptCount val="1"/>
                <c:pt idx="0">
                  <c:v>National Trend 2015</c:v>
                </c:pt>
              </c:strCache>
            </c:strRef>
          </c:xVal>
          <c:yVal>
            <c:numRef>
              <c:f>'Child Protection Plans'!$M$84</c:f>
              <c:numCache>
                <c:formatCode>General</c:formatCode>
                <c:ptCount val="1"/>
              </c:numCache>
            </c:numRef>
          </c:yVal>
          <c:smooth val="0"/>
        </c:ser>
        <c:ser>
          <c:idx val="7"/>
          <c:order val="7"/>
          <c:spPr>
            <a:ln w="28575">
              <a:noFill/>
            </a:ln>
          </c:spPr>
          <c:xVal>
            <c:strRef>
              <c:f>'Child Protection Plans'!$L$84</c:f>
              <c:strCache>
                <c:ptCount val="1"/>
                <c:pt idx="0">
                  <c:v>National Trend 2015</c:v>
                </c:pt>
              </c:strCache>
            </c:strRef>
          </c:xVal>
          <c:yVal>
            <c:numRef>
              <c:f>'Child Protection Plans'!$N$84</c:f>
              <c:numCache>
                <c:formatCode>General</c:formatCode>
                <c:ptCount val="1"/>
              </c:numCache>
            </c:numRef>
          </c:yVal>
          <c:smooth val="0"/>
        </c:ser>
        <c:ser>
          <c:idx val="8"/>
          <c:order val="8"/>
          <c:spPr>
            <a:ln w="28575">
              <a:noFill/>
            </a:ln>
          </c:spPr>
          <c:xVal>
            <c:strRef>
              <c:f>'Child Protection Plans'!$L$84</c:f>
              <c:strCache>
                <c:ptCount val="1"/>
                <c:pt idx="0">
                  <c:v>National Trend 2015</c:v>
                </c:pt>
              </c:strCache>
            </c:strRef>
          </c:xVal>
          <c:yVal>
            <c:numRef>
              <c:f>'Child Protection Plans'!$O$84</c:f>
              <c:numCache>
                <c:formatCode>General</c:formatCode>
                <c:ptCount val="1"/>
              </c:numCache>
            </c:numRef>
          </c:yVal>
          <c:smooth val="0"/>
        </c:ser>
        <c:dLbls>
          <c:showLegendKey val="0"/>
          <c:showVal val="0"/>
          <c:showCatName val="0"/>
          <c:showSerName val="0"/>
          <c:showPercent val="0"/>
          <c:showBubbleSize val="0"/>
        </c:dLbls>
        <c:axId val="149155200"/>
        <c:axId val="148816256"/>
      </c:scatterChart>
      <c:valAx>
        <c:axId val="149155200"/>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816256"/>
        <c:crosses val="autoZero"/>
        <c:crossBetween val="midCat"/>
      </c:valAx>
      <c:valAx>
        <c:axId val="148816256"/>
        <c:scaling>
          <c:orientation val="minMax"/>
          <c:max val="20"/>
          <c:min val="0"/>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Care Applications to Court</a:t>
                </a:r>
                <a:r>
                  <a:rPr lang="en-GB" baseline="0"/>
                  <a:t> </a:t>
                </a:r>
                <a:r>
                  <a:rPr lang="en-GB"/>
                  <a:t>per 10,000 0-17 year olds</a:t>
                </a:r>
              </a:p>
            </c:rich>
          </c:tx>
          <c:layout>
            <c:manualLayout>
              <c:xMode val="edge"/>
              <c:yMode val="edge"/>
              <c:x val="4.306620763313676E-2"/>
              <c:y val="0.1494621956039278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155200"/>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Looked After</a:t>
            </a:r>
            <a:r>
              <a:rPr lang="en-GB" baseline="0"/>
              <a:t> </a:t>
            </a:r>
            <a:r>
              <a:rPr lang="en-GB" sz="1000" b="1" i="0" u="none" strike="noStrike" baseline="0">
                <a:effectLst/>
              </a:rPr>
              <a:t>Children</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'Looked After Children'!$T$11</c:f>
              <c:strCache>
                <c:ptCount val="1"/>
                <c:pt idx="0">
                  <c:v>Distance</c:v>
                </c:pt>
              </c:strCache>
            </c:strRef>
          </c:tx>
          <c:spPr>
            <a:solidFill>
              <a:srgbClr val="FB994F"/>
            </a:solidFill>
            <a:ln w="25400">
              <a:noFill/>
            </a:ln>
          </c:spPr>
          <c:invertIfNegative val="0"/>
          <c:cat>
            <c:strRef>
              <c:f>'Looked After Children'!$B$12:$B$32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'Looked After Children'!$T$12:$T$32</c:f>
              <c:numCache>
                <c:formatCode>#,##0</c:formatCode>
                <c:ptCount val="21"/>
                <c:pt idx="0">
                  <c:v>-4.5335000000000036</c:v>
                </c:pt>
                <c:pt idx="1">
                  <c:v>33.468449999999997</c:v>
                </c:pt>
                <c:pt idx="2">
                  <c:v>-1.7393000000000001</c:v>
                </c:pt>
                <c:pt idx="3">
                  <c:v>-4.4358999999999966</c:v>
                </c:pt>
                <c:pt idx="4">
                  <c:v>4.6037000000000035</c:v>
                </c:pt>
                <c:pt idx="5">
                  <c:v>16.578600000000002</c:v>
                </c:pt>
                <c:pt idx="6">
                  <c:v>-0.36730000000000018</c:v>
                </c:pt>
                <c:pt idx="7">
                  <c:v>0.85299999999999443</c:v>
                </c:pt>
                <c:pt idx="8">
                  <c:v>-9.7914499999999975</c:v>
                </c:pt>
                <c:pt idx="9">
                  <c:v>-7.3962999999999965</c:v>
                </c:pt>
                <c:pt idx="10">
                  <c:v>2.6617000000000104</c:v>
                </c:pt>
                <c:pt idx="11">
                  <c:v>-5.0243000000000038</c:v>
                </c:pt>
                <c:pt idx="12">
                  <c:v>-12.325749999999999</c:v>
                </c:pt>
                <c:pt idx="13">
                  <c:v>-5.3818000000000055</c:v>
                </c:pt>
                <c:pt idx="14">
                  <c:v>45.867500000000007</c:v>
                </c:pt>
                <c:pt idx="15">
                  <c:v>-7.506450000000001</c:v>
                </c:pt>
                <c:pt idx="16">
                  <c:v>6.8635999999999981</c:v>
                </c:pt>
                <c:pt idx="17">
                  <c:v>-7.957650000000001</c:v>
                </c:pt>
                <c:pt idx="18">
                  <c:v>-5.4793999999999983</c:v>
                </c:pt>
                <c:pt idx="19">
                  <c:v>-11.753800000000002</c:v>
                </c:pt>
                <c:pt idx="20">
                  <c:v>-0.57202834491283738</c:v>
                </c:pt>
              </c:numCache>
            </c:numRef>
          </c:val>
        </c:ser>
        <c:ser>
          <c:idx val="0"/>
          <c:order val="1"/>
          <c:tx>
            <c:strRef>
              <c:f>'Looked After Children'!$Y$5</c:f>
              <c:strCache>
                <c:ptCount val="1"/>
                <c:pt idx="0">
                  <c:v>Selected LA- (none)</c:v>
                </c:pt>
              </c:strCache>
            </c:strRef>
          </c:tx>
          <c:spPr>
            <a:solidFill>
              <a:srgbClr val="66FF99"/>
            </a:solidFill>
            <a:ln w="12700">
              <a:solidFill>
                <a:srgbClr val="000000"/>
              </a:solidFill>
              <a:prstDash val="solid"/>
            </a:ln>
          </c:spPr>
          <c:invertIfNegative val="0"/>
          <c:cat>
            <c:strRef>
              <c:f>'Looked After Children'!$B$12:$B$32</c:f>
              <c:strCache>
                <c:ptCount val="21"/>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strCache>
            </c:strRef>
          </c:cat>
          <c:val>
            <c:numRef>
              <c:f>'Looked After Children'!$X$98:$X$117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8834176"/>
        <c:axId val="148835712"/>
      </c:barChart>
      <c:catAx>
        <c:axId val="14883417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835712"/>
        <c:crossesAt val="0"/>
        <c:auto val="1"/>
        <c:lblAlgn val="ctr"/>
        <c:lblOffset val="100"/>
        <c:noMultiLvlLbl val="0"/>
      </c:catAx>
      <c:valAx>
        <c:axId val="148835712"/>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834176"/>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Looked After</a:t>
            </a:r>
            <a:r>
              <a:rPr lang="en-GB" baseline="0"/>
              <a:t> </a:t>
            </a:r>
            <a:r>
              <a:rPr lang="en-GB" sz="1000" b="1" i="0" u="none" strike="noStrike" baseline="0">
                <a:effectLst/>
              </a:rPr>
              <a:t>Children </a:t>
            </a:r>
            <a:r>
              <a:rPr lang="en-GB"/>
              <a:t>2012-2015</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'Looked After Children'!$I$9</c:f>
              <c:strCache>
                <c:ptCount val="1"/>
                <c:pt idx="0">
                  <c:v>% Change 2011-14</c:v>
                </c:pt>
              </c:strCache>
            </c:strRef>
          </c:tx>
          <c:spPr>
            <a:solidFill>
              <a:srgbClr val="FB994F"/>
            </a:solidFill>
            <a:ln w="25400">
              <a:noFill/>
            </a:ln>
          </c:spPr>
          <c:invertIfNegative val="0"/>
          <c:cat>
            <c:strRef>
              <c:f>'Looked After Children'!$B$12:$B$33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'Looked After Children'!$I$12:$I$33</c:f>
              <c:numCache>
                <c:formatCode>0.0%</c:formatCode>
                <c:ptCount val="22"/>
                <c:pt idx="0">
                  <c:v>0.05</c:v>
                </c:pt>
                <c:pt idx="1">
                  <c:v>-3.0927835051546393E-2</c:v>
                </c:pt>
                <c:pt idx="2">
                  <c:v>0.16</c:v>
                </c:pt>
                <c:pt idx="3">
                  <c:v>-0.12096774193548387</c:v>
                </c:pt>
                <c:pt idx="4">
                  <c:v>0.21266968325791855</c:v>
                </c:pt>
                <c:pt idx="5">
                  <c:v>0.28125</c:v>
                </c:pt>
                <c:pt idx="6">
                  <c:v>3.888888888888889E-2</c:v>
                </c:pt>
                <c:pt idx="7">
                  <c:v>-3.4090909090909088E-2</c:v>
                </c:pt>
                <c:pt idx="8">
                  <c:v>0.21428571428571427</c:v>
                </c:pt>
                <c:pt idx="9">
                  <c:v>0.14444444444444443</c:v>
                </c:pt>
                <c:pt idx="10">
                  <c:v>6.6666666666666666E-2</c:v>
                </c:pt>
                <c:pt idx="11">
                  <c:v>-0.1276595744680851</c:v>
                </c:pt>
                <c:pt idx="12">
                  <c:v>0.14705882352941177</c:v>
                </c:pt>
                <c:pt idx="13">
                  <c:v>-1.0101010101010102E-2</c:v>
                </c:pt>
                <c:pt idx="14">
                  <c:v>0.34883720930232559</c:v>
                </c:pt>
                <c:pt idx="15">
                  <c:v>-3.1055900621118012E-2</c:v>
                </c:pt>
                <c:pt idx="16">
                  <c:v>0.36</c:v>
                </c:pt>
                <c:pt idx="17">
                  <c:v>-4.4776119402985072E-2</c:v>
                </c:pt>
                <c:pt idx="18">
                  <c:v>5.2631578947368418E-2</c:v>
                </c:pt>
                <c:pt idx="19">
                  <c:v>7.1428571428571425E-2</c:v>
                </c:pt>
                <c:pt idx="20">
                  <c:v>6.7660550458715593E-2</c:v>
                </c:pt>
                <c:pt idx="21">
                  <c:v>3.6827195467422094E-2</c:v>
                </c:pt>
              </c:numCache>
            </c:numRef>
          </c:val>
        </c:ser>
        <c:ser>
          <c:idx val="1"/>
          <c:order val="1"/>
          <c:tx>
            <c:strRef>
              <c:f>'Looked After Children'!$Y$5</c:f>
              <c:strCache>
                <c:ptCount val="1"/>
                <c:pt idx="0">
                  <c:v>Selected LA- (none)</c:v>
                </c:pt>
              </c:strCache>
            </c:strRef>
          </c:tx>
          <c:spPr>
            <a:solidFill>
              <a:srgbClr val="66FF99"/>
            </a:solidFill>
            <a:ln w="12700">
              <a:solidFill>
                <a:srgbClr val="000000"/>
              </a:solidFill>
              <a:prstDash val="solid"/>
            </a:ln>
          </c:spPr>
          <c:invertIfNegative val="0"/>
          <c:cat>
            <c:strRef>
              <c:f>'Looked After Children'!$B$12:$B$33</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'Looked After Children'!$W$98:$W$119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8878080"/>
        <c:axId val="148879616"/>
      </c:barChart>
      <c:catAx>
        <c:axId val="14887808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879616"/>
        <c:crosses val="autoZero"/>
        <c:auto val="1"/>
        <c:lblAlgn val="ctr"/>
        <c:lblOffset val="100"/>
        <c:noMultiLvlLbl val="0"/>
      </c:catAx>
      <c:valAx>
        <c:axId val="148879616"/>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878080"/>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Looked After Children,</a:t>
            </a:r>
            <a:r>
              <a:rPr lang="en-GB" baseline="0"/>
              <a:t> </a:t>
            </a:r>
            <a:r>
              <a:rPr lang="en-GB"/>
              <a:t>per 10,000 0-17 year olds</a:t>
            </a:r>
          </a:p>
        </c:rich>
      </c:tx>
      <c:layout>
        <c:manualLayout>
          <c:xMode val="edge"/>
          <c:yMode val="edge"/>
          <c:x val="0.11170740021133722"/>
          <c:y val="1.6242312776596355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'Looked After Children'!$B$12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'Looked After Children'!$K$11:$O$11</c:f>
              <c:numCache>
                <c:formatCode>General</c:formatCode>
                <c:ptCount val="5"/>
                <c:pt idx="0">
                  <c:v>2010</c:v>
                </c:pt>
                <c:pt idx="1">
                  <c:v>2011</c:v>
                </c:pt>
                <c:pt idx="2">
                  <c:v>2012</c:v>
                </c:pt>
                <c:pt idx="3">
                  <c:v>2013</c:v>
                </c:pt>
                <c:pt idx="4">
                  <c:v>2014</c:v>
                </c:pt>
              </c:numCache>
            </c:numRef>
          </c:cat>
          <c:val>
            <c:numRef>
              <c:f>'Looked After Children'!$K$12:$O$12</c:f>
              <c:numCache>
                <c:formatCode>#,##0</c:formatCode>
                <c:ptCount val="5"/>
                <c:pt idx="0">
                  <c:v>33</c:v>
                </c:pt>
                <c:pt idx="1">
                  <c:v>38</c:v>
                </c:pt>
                <c:pt idx="2">
                  <c:v>38</c:v>
                </c:pt>
                <c:pt idx="3">
                  <c:v>41</c:v>
                </c:pt>
                <c:pt idx="4">
                  <c:v>37</c:v>
                </c:pt>
              </c:numCache>
            </c:numRef>
          </c:val>
          <c:smooth val="0"/>
        </c:ser>
        <c:ser>
          <c:idx val="1"/>
          <c:order val="1"/>
          <c:tx>
            <c:strRef>
              <c:f>'Looked After Children'!$B$13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Children'!$K$13:$O$13</c:f>
              <c:numCache>
                <c:formatCode>#,##0</c:formatCode>
                <c:ptCount val="5"/>
                <c:pt idx="0">
                  <c:v>97</c:v>
                </c:pt>
                <c:pt idx="1">
                  <c:v>97</c:v>
                </c:pt>
                <c:pt idx="2">
                  <c:v>89</c:v>
                </c:pt>
                <c:pt idx="3">
                  <c:v>91</c:v>
                </c:pt>
                <c:pt idx="4">
                  <c:v>92</c:v>
                </c:pt>
              </c:numCache>
            </c:numRef>
          </c:val>
          <c:smooth val="0"/>
        </c:ser>
        <c:ser>
          <c:idx val="2"/>
          <c:order val="2"/>
          <c:tx>
            <c:strRef>
              <c:f>'Looked After Children'!$B$14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Children'!$K$14:$O$14</c:f>
              <c:numCache>
                <c:formatCode>#,##0</c:formatCode>
                <c:ptCount val="5"/>
                <c:pt idx="0">
                  <c:v>34</c:v>
                </c:pt>
                <c:pt idx="1">
                  <c:v>33</c:v>
                </c:pt>
                <c:pt idx="2">
                  <c:v>34</c:v>
                </c:pt>
                <c:pt idx="3">
                  <c:v>37</c:v>
                </c:pt>
                <c:pt idx="4">
                  <c:v>37</c:v>
                </c:pt>
              </c:numCache>
            </c:numRef>
          </c:val>
          <c:smooth val="0"/>
        </c:ser>
        <c:ser>
          <c:idx val="5"/>
          <c:order val="3"/>
          <c:tx>
            <c:strRef>
              <c:f>'Looked After Children'!$B$15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Children'!$K$15:$O$15</c:f>
              <c:numCache>
                <c:formatCode>#,##0</c:formatCode>
                <c:ptCount val="5"/>
                <c:pt idx="0">
                  <c:v>57</c:v>
                </c:pt>
                <c:pt idx="1">
                  <c:v>60</c:v>
                </c:pt>
                <c:pt idx="2">
                  <c:v>57</c:v>
                </c:pt>
                <c:pt idx="3">
                  <c:v>55</c:v>
                </c:pt>
                <c:pt idx="4">
                  <c:v>52</c:v>
                </c:pt>
              </c:numCache>
            </c:numRef>
          </c:val>
          <c:smooth val="0"/>
        </c:ser>
        <c:ser>
          <c:idx val="9"/>
          <c:order val="4"/>
          <c:tx>
            <c:strRef>
              <c:f>'Looked After Children'!$B$16</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Children'!$K$16:$O$16</c:f>
              <c:numCache>
                <c:formatCode>#,##0</c:formatCode>
                <c:ptCount val="5"/>
                <c:pt idx="0">
                  <c:v>39</c:v>
                </c:pt>
                <c:pt idx="1">
                  <c:v>39</c:v>
                </c:pt>
                <c:pt idx="2">
                  <c:v>40</c:v>
                </c:pt>
                <c:pt idx="3">
                  <c:v>45</c:v>
                </c:pt>
                <c:pt idx="4">
                  <c:v>48</c:v>
                </c:pt>
              </c:numCache>
            </c:numRef>
          </c:val>
          <c:smooth val="0"/>
        </c:ser>
        <c:ser>
          <c:idx val="10"/>
          <c:order val="5"/>
          <c:tx>
            <c:strRef>
              <c:f>'Looked After Children'!$B$17</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Children'!$K$17:$O$17</c:f>
              <c:numCache>
                <c:formatCode>#,##0</c:formatCode>
                <c:ptCount val="5"/>
                <c:pt idx="0">
                  <c:v>66</c:v>
                </c:pt>
                <c:pt idx="1">
                  <c:v>60</c:v>
                </c:pt>
                <c:pt idx="2">
                  <c:v>69</c:v>
                </c:pt>
                <c:pt idx="3">
                  <c:v>74</c:v>
                </c:pt>
                <c:pt idx="4">
                  <c:v>80</c:v>
                </c:pt>
              </c:numCache>
            </c:numRef>
          </c:val>
          <c:smooth val="0"/>
        </c:ser>
        <c:ser>
          <c:idx val="11"/>
          <c:order val="6"/>
          <c:tx>
            <c:strRef>
              <c:f>'Looked After Children'!$B$18</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Children'!$K$18:$O$18</c:f>
              <c:numCache>
                <c:formatCode>#,##0</c:formatCode>
                <c:ptCount val="5"/>
                <c:pt idx="0">
                  <c:v>53</c:v>
                </c:pt>
                <c:pt idx="1">
                  <c:v>56</c:v>
                </c:pt>
                <c:pt idx="2">
                  <c:v>56</c:v>
                </c:pt>
                <c:pt idx="3">
                  <c:v>56</c:v>
                </c:pt>
                <c:pt idx="4">
                  <c:v>57</c:v>
                </c:pt>
              </c:numCache>
            </c:numRef>
          </c:val>
          <c:smooth val="0"/>
        </c:ser>
        <c:ser>
          <c:idx val="12"/>
          <c:order val="7"/>
          <c:tx>
            <c:strRef>
              <c:f>'Looked After Children'!$B$19</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Children'!$K$19:$O$19</c:f>
              <c:numCache>
                <c:formatCode>#,##0</c:formatCode>
                <c:ptCount val="5"/>
                <c:pt idx="0">
                  <c:v>69</c:v>
                </c:pt>
                <c:pt idx="1">
                  <c:v>73</c:v>
                </c:pt>
                <c:pt idx="2">
                  <c:v>67</c:v>
                </c:pt>
                <c:pt idx="3">
                  <c:v>61</c:v>
                </c:pt>
                <c:pt idx="4">
                  <c:v>68</c:v>
                </c:pt>
              </c:numCache>
            </c:numRef>
          </c:val>
          <c:smooth val="0"/>
        </c:ser>
        <c:ser>
          <c:idx val="13"/>
          <c:order val="8"/>
          <c:tx>
            <c:strRef>
              <c:f>'Looked After Children'!$B$20</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Children'!$K$20:$O$20</c:f>
              <c:numCache>
                <c:formatCode>#,##0</c:formatCode>
                <c:ptCount val="5"/>
                <c:pt idx="0">
                  <c:v>45</c:v>
                </c:pt>
                <c:pt idx="1">
                  <c:v>45</c:v>
                </c:pt>
                <c:pt idx="2">
                  <c:v>45</c:v>
                </c:pt>
                <c:pt idx="3">
                  <c:v>47</c:v>
                </c:pt>
                <c:pt idx="4">
                  <c:v>52</c:v>
                </c:pt>
              </c:numCache>
            </c:numRef>
          </c:val>
          <c:smooth val="0"/>
        </c:ser>
        <c:ser>
          <c:idx val="15"/>
          <c:order val="9"/>
          <c:tx>
            <c:strRef>
              <c:f>'Looked After Children'!$B$21</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Children'!$K$21:$O$21</c:f>
              <c:numCache>
                <c:formatCode>#,##0</c:formatCode>
                <c:ptCount val="5"/>
                <c:pt idx="0">
                  <c:v>31</c:v>
                </c:pt>
                <c:pt idx="1">
                  <c:v>33</c:v>
                </c:pt>
                <c:pt idx="2">
                  <c:v>30</c:v>
                </c:pt>
                <c:pt idx="3">
                  <c:v>33</c:v>
                </c:pt>
                <c:pt idx="4">
                  <c:v>36</c:v>
                </c:pt>
              </c:numCache>
            </c:numRef>
          </c:val>
          <c:smooth val="0"/>
        </c:ser>
        <c:ser>
          <c:idx val="16"/>
          <c:order val="10"/>
          <c:tx>
            <c:strRef>
              <c:f>'Looked After Children'!$B$22</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Children'!$K$22:$O$22</c:f>
              <c:numCache>
                <c:formatCode>#,##0</c:formatCode>
                <c:ptCount val="5"/>
                <c:pt idx="0">
                  <c:v>75</c:v>
                </c:pt>
                <c:pt idx="1">
                  <c:v>70</c:v>
                </c:pt>
                <c:pt idx="2">
                  <c:v>72</c:v>
                </c:pt>
                <c:pt idx="3">
                  <c:v>74</c:v>
                </c:pt>
                <c:pt idx="4">
                  <c:v>74</c:v>
                </c:pt>
              </c:numCache>
            </c:numRef>
          </c:val>
          <c:smooth val="0"/>
        </c:ser>
        <c:ser>
          <c:idx val="17"/>
          <c:order val="11"/>
          <c:tx>
            <c:strRef>
              <c:f>'Looked After Children'!$B$23</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Children'!$K$23:$O$23</c:f>
              <c:numCache>
                <c:formatCode>#,##0</c:formatCode>
                <c:ptCount val="5"/>
                <c:pt idx="0">
                  <c:v>65</c:v>
                </c:pt>
                <c:pt idx="1">
                  <c:v>71</c:v>
                </c:pt>
                <c:pt idx="2">
                  <c:v>66</c:v>
                </c:pt>
                <c:pt idx="3">
                  <c:v>59</c:v>
                </c:pt>
                <c:pt idx="4">
                  <c:v>57</c:v>
                </c:pt>
              </c:numCache>
            </c:numRef>
          </c:val>
          <c:smooth val="0"/>
        </c:ser>
        <c:ser>
          <c:idx val="19"/>
          <c:order val="12"/>
          <c:tx>
            <c:strRef>
              <c:f>'Looked After Children'!$B$24</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Children'!$K$24:$O$24</c:f>
              <c:numCache>
                <c:formatCode>#,##0</c:formatCode>
                <c:ptCount val="5"/>
                <c:pt idx="0">
                  <c:v>46</c:v>
                </c:pt>
                <c:pt idx="1">
                  <c:v>45</c:v>
                </c:pt>
                <c:pt idx="2">
                  <c:v>48</c:v>
                </c:pt>
                <c:pt idx="3">
                  <c:v>48</c:v>
                </c:pt>
                <c:pt idx="4">
                  <c:v>49</c:v>
                </c:pt>
              </c:numCache>
            </c:numRef>
          </c:val>
          <c:smooth val="0"/>
        </c:ser>
        <c:ser>
          <c:idx val="3"/>
          <c:order val="13"/>
          <c:tx>
            <c:strRef>
              <c:f>'Looked After Children'!$B$25</c:f>
              <c:strCache>
                <c:ptCount val="1"/>
                <c:pt idx="0">
                  <c:v>Somerset</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Children'!$K$25:$O$25</c:f>
              <c:numCache>
                <c:formatCode>#,##0</c:formatCode>
                <c:ptCount val="5"/>
                <c:pt idx="0">
                  <c:v>41</c:v>
                </c:pt>
                <c:pt idx="1">
                  <c:v>45</c:v>
                </c:pt>
                <c:pt idx="2">
                  <c:v>47</c:v>
                </c:pt>
                <c:pt idx="3">
                  <c:v>45</c:v>
                </c:pt>
                <c:pt idx="4">
                  <c:v>45</c:v>
                </c:pt>
              </c:numCache>
            </c:numRef>
          </c:val>
          <c:smooth val="0"/>
        </c:ser>
        <c:ser>
          <c:idx val="20"/>
          <c:order val="14"/>
          <c:tx>
            <c:strRef>
              <c:f>'Looked After Children'!$B$26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Children'!$K$26:$O$26</c:f>
              <c:numCache>
                <c:formatCode>#,##0</c:formatCode>
                <c:ptCount val="5"/>
                <c:pt idx="0">
                  <c:v>85</c:v>
                </c:pt>
                <c:pt idx="1">
                  <c:v>93</c:v>
                </c:pt>
                <c:pt idx="2">
                  <c:v>103</c:v>
                </c:pt>
                <c:pt idx="3">
                  <c:v>104</c:v>
                </c:pt>
                <c:pt idx="4">
                  <c:v>120</c:v>
                </c:pt>
              </c:numCache>
            </c:numRef>
          </c:val>
          <c:smooth val="0"/>
        </c:ser>
        <c:ser>
          <c:idx val="22"/>
          <c:order val="15"/>
          <c:tx>
            <c:strRef>
              <c:f>'Looked After Children'!$B$27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Children'!$K$27:$O$27</c:f>
              <c:numCache>
                <c:formatCode>#,##0</c:formatCode>
                <c:ptCount val="5"/>
                <c:pt idx="0">
                  <c:v>30</c:v>
                </c:pt>
                <c:pt idx="1">
                  <c:v>33</c:v>
                </c:pt>
                <c:pt idx="2">
                  <c:v>33</c:v>
                </c:pt>
                <c:pt idx="3">
                  <c:v>31</c:v>
                </c:pt>
                <c:pt idx="4">
                  <c:v>31</c:v>
                </c:pt>
              </c:numCache>
            </c:numRef>
          </c:val>
          <c:smooth val="0"/>
        </c:ser>
        <c:ser>
          <c:idx val="23"/>
          <c:order val="16"/>
          <c:tx>
            <c:strRef>
              <c:f>'Looked After Children'!$B$28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Children'!$K$28:$O$28</c:f>
              <c:numCache>
                <c:formatCode>#,##0</c:formatCode>
                <c:ptCount val="5"/>
                <c:pt idx="0">
                  <c:v>35</c:v>
                </c:pt>
                <c:pt idx="1">
                  <c:v>35</c:v>
                </c:pt>
                <c:pt idx="2">
                  <c:v>41</c:v>
                </c:pt>
                <c:pt idx="3">
                  <c:v>44</c:v>
                </c:pt>
                <c:pt idx="4">
                  <c:v>47</c:v>
                </c:pt>
              </c:numCache>
            </c:numRef>
          </c:val>
          <c:smooth val="0"/>
        </c:ser>
        <c:ser>
          <c:idx val="24"/>
          <c:order val="17"/>
          <c:tx>
            <c:strRef>
              <c:f>'Looked After Children'!$B$29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Children'!$K$29:$O$29</c:f>
              <c:numCache>
                <c:formatCode>#,##0</c:formatCode>
                <c:ptCount val="5"/>
                <c:pt idx="0">
                  <c:v>46</c:v>
                </c:pt>
                <c:pt idx="1">
                  <c:v>41</c:v>
                </c:pt>
                <c:pt idx="2">
                  <c:v>40</c:v>
                </c:pt>
                <c:pt idx="3">
                  <c:v>36</c:v>
                </c:pt>
                <c:pt idx="4">
                  <c:v>38</c:v>
                </c:pt>
              </c:numCache>
            </c:numRef>
          </c:val>
          <c:smooth val="0"/>
        </c:ser>
        <c:ser>
          <c:idx val="25"/>
          <c:order val="18"/>
          <c:tx>
            <c:strRef>
              <c:f>'Looked After Children'!$B$30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Children'!$K$30:$O$30</c:f>
              <c:numCache>
                <c:formatCode>#,##0</c:formatCode>
                <c:ptCount val="5"/>
                <c:pt idx="0">
                  <c:v>32</c:v>
                </c:pt>
                <c:pt idx="1">
                  <c:v>30</c:v>
                </c:pt>
                <c:pt idx="2">
                  <c:v>32</c:v>
                </c:pt>
                <c:pt idx="3">
                  <c:v>32</c:v>
                </c:pt>
                <c:pt idx="4">
                  <c:v>30</c:v>
                </c:pt>
              </c:numCache>
            </c:numRef>
          </c:val>
          <c:smooth val="0"/>
        </c:ser>
        <c:ser>
          <c:idx val="26"/>
          <c:order val="19"/>
          <c:tx>
            <c:strRef>
              <c:f>'Looked After Children'!$B$31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Children'!$K$31:$O$31</c:f>
              <c:numCache>
                <c:formatCode>#,##0</c:formatCode>
                <c:ptCount val="5"/>
                <c:pt idx="0">
                  <c:v>21</c:v>
                </c:pt>
                <c:pt idx="1">
                  <c:v>20</c:v>
                </c:pt>
                <c:pt idx="2">
                  <c:v>24</c:v>
                </c:pt>
                <c:pt idx="3">
                  <c:v>20</c:v>
                </c:pt>
                <c:pt idx="4">
                  <c:v>20</c:v>
                </c:pt>
              </c:numCache>
            </c:numRef>
          </c:val>
          <c:smooth val="0"/>
        </c:ser>
        <c:ser>
          <c:idx val="4"/>
          <c:order val="20"/>
          <c:tx>
            <c:strRef>
              <c:f>'Looked After Children'!$B$32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Children'!$K$32:$O$32</c:f>
              <c:numCache>
                <c:formatCode>#,##0</c:formatCode>
                <c:ptCount val="5"/>
                <c:pt idx="0">
                  <c:v>46</c:v>
                </c:pt>
                <c:pt idx="1">
                  <c:v>47</c:v>
                </c:pt>
                <c:pt idx="2">
                  <c:v>47</c:v>
                </c:pt>
                <c:pt idx="3">
                  <c:v>47</c:v>
                </c:pt>
                <c:pt idx="4">
                  <c:v>49</c:v>
                </c:pt>
              </c:numCache>
            </c:numRef>
          </c:val>
          <c:smooth val="0"/>
        </c:ser>
        <c:ser>
          <c:idx val="6"/>
          <c:order val="21"/>
          <c:tx>
            <c:strRef>
              <c:f>'Looked After Children'!$B$33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Children'!$K$33:$O$33</c:f>
              <c:numCache>
                <c:formatCode>#,##0</c:formatCode>
                <c:ptCount val="5"/>
                <c:pt idx="0">
                  <c:v>58</c:v>
                </c:pt>
                <c:pt idx="1">
                  <c:v>59</c:v>
                </c:pt>
                <c:pt idx="2">
                  <c:v>60</c:v>
                </c:pt>
                <c:pt idx="3">
                  <c:v>60</c:v>
                </c:pt>
                <c:pt idx="4">
                  <c:v>60</c:v>
                </c:pt>
              </c:numCache>
            </c:numRef>
          </c:val>
          <c:smooth val="0"/>
        </c:ser>
        <c:ser>
          <c:idx val="7"/>
          <c:order val="22"/>
          <c:tx>
            <c:strRef>
              <c:f>'Looked After Children'!$Y$5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367424"/>
        <c:axId val="149377792"/>
      </c:lineChart>
      <c:catAx>
        <c:axId val="14936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377792"/>
        <c:crosses val="autoZero"/>
        <c:auto val="1"/>
        <c:lblAlgn val="ctr"/>
        <c:lblOffset val="100"/>
        <c:tickLblSkip val="1"/>
        <c:tickMarkSkip val="1"/>
        <c:noMultiLvlLbl val="0"/>
      </c:catAx>
      <c:valAx>
        <c:axId val="14937779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367424"/>
        <c:crosses val="autoZero"/>
        <c:crossBetween val="between"/>
      </c:valAx>
      <c:spPr>
        <a:noFill/>
        <a:ln w="3175">
          <a:solidFill>
            <a:srgbClr val="000000"/>
          </a:solidFill>
          <a:prstDash val="solid"/>
        </a:ln>
      </c:spPr>
    </c:plotArea>
    <c:legend>
      <c:legendPos val="r"/>
      <c:legendEntry>
        <c:idx val="15"/>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0.67044981446284735"/>
          <c:y val="6.8401823859608774E-2"/>
          <c:w val="0.31213587594912523"/>
          <c:h val="0.931598176140391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Looked After Children vs. IDACI</a:t>
            </a:r>
          </a:p>
        </c:rich>
      </c:tx>
      <c:layout>
        <c:manualLayout>
          <c:xMode val="edge"/>
          <c:yMode val="edge"/>
          <c:x val="0.2376046176046176"/>
          <c:y val="3.8007073440144305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'Looked After Children'!$W$82</c:f>
              <c:strCache>
                <c:ptCount val="1"/>
                <c:pt idx="0">
                  <c:v>National Trend 2015</c:v>
                </c:pt>
              </c:strCache>
            </c:strRef>
          </c:tx>
          <c:spPr>
            <a:ln w="19050">
              <a:solidFill>
                <a:sysClr val="windowText" lastClr="000000">
                  <a:lumMod val="75000"/>
                  <a:lumOff val="25000"/>
                </a:sysClr>
              </a:solidFill>
            </a:ln>
          </c:spPr>
          <c:marker>
            <c:symbol val="none"/>
          </c:marker>
          <c:xVal>
            <c:numRef>
              <c:f>'Looked After Children'!$Z$82:$Z$83</c:f>
              <c:numCache>
                <c:formatCode>#,##0</c:formatCode>
                <c:ptCount val="2"/>
                <c:pt idx="0" formatCode="General">
                  <c:v>0</c:v>
                </c:pt>
                <c:pt idx="1">
                  <c:v>40</c:v>
                </c:pt>
              </c:numCache>
            </c:numRef>
          </c:xVal>
          <c:yVal>
            <c:numRef>
              <c:f>'Looked After Children'!$AA$82:$AA$83</c:f>
              <c:numCache>
                <c:formatCode>General</c:formatCode>
                <c:ptCount val="2"/>
                <c:pt idx="0">
                  <c:v>15.92</c:v>
                </c:pt>
                <c:pt idx="1">
                  <c:v>109.06</c:v>
                </c:pt>
              </c:numCache>
            </c:numRef>
          </c:yVal>
          <c:smooth val="1"/>
        </c:ser>
        <c:dLbls>
          <c:showLegendKey val="0"/>
          <c:showVal val="0"/>
          <c:showCatName val="0"/>
          <c:showSerName val="0"/>
          <c:showPercent val="0"/>
          <c:showBubbleSize val="0"/>
        </c:dLbls>
        <c:axId val="149503360"/>
        <c:axId val="149546880"/>
      </c:scatterChart>
      <c:scatterChart>
        <c:scatterStyle val="lineMarker"/>
        <c:varyColors val="0"/>
        <c:ser>
          <c:idx val="0"/>
          <c:order val="0"/>
          <c:tx>
            <c:strRef>
              <c:f>'Looked After Children'!$R$11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tx>
                <c:rich>
                  <a:bodyPr/>
                  <a:lstStyle/>
                  <a:p>
                    <a:r>
                      <a:rPr lang="en-US"/>
                      <a:t>Bracknell Forest</a:t>
                    </a:r>
                  </a:p>
                </c:rich>
              </c:tx>
              <c:showLegendKey val="0"/>
              <c:showVal val="0"/>
              <c:showCatName val="1"/>
              <c:showSerName val="0"/>
              <c:showPercent val="0"/>
              <c:showBubbleSize val="0"/>
            </c:dLbl>
            <c:dLbl>
              <c:idx val="1"/>
              <c:layout/>
              <c:tx>
                <c:rich>
                  <a:bodyPr/>
                  <a:lstStyle/>
                  <a:p>
                    <a:r>
                      <a:rPr lang="en-US"/>
                      <a:t>Brighton &amp; Hove</a:t>
                    </a:r>
                  </a:p>
                </c:rich>
              </c:tx>
              <c:showLegendKey val="0"/>
              <c:showVal val="0"/>
              <c:showCatName val="1"/>
              <c:showSerName val="0"/>
              <c:showPercent val="0"/>
              <c:showBubbleSize val="0"/>
            </c:dLbl>
            <c:dLbl>
              <c:idx val="2"/>
              <c:layout/>
              <c:tx>
                <c:rich>
                  <a:bodyPr/>
                  <a:lstStyle/>
                  <a:p>
                    <a:r>
                      <a:rPr lang="en-US"/>
                      <a:t>Buckinghamshire</a:t>
                    </a:r>
                  </a:p>
                </c:rich>
              </c:tx>
              <c:dLblPos val="l"/>
              <c:showLegendKey val="0"/>
              <c:showVal val="0"/>
              <c:showCatName val="1"/>
              <c:showSerName val="0"/>
              <c:showPercent val="0"/>
              <c:showBubbleSize val="0"/>
            </c:dLbl>
            <c:dLbl>
              <c:idx val="3"/>
              <c:layout/>
              <c:tx>
                <c:rich>
                  <a:bodyPr/>
                  <a:lstStyle/>
                  <a:p>
                    <a:r>
                      <a:rPr lang="en-US"/>
                      <a:t>East Sussex</a:t>
                    </a:r>
                  </a:p>
                </c:rich>
              </c:tx>
              <c:dLblPos val="l"/>
              <c:showLegendKey val="0"/>
              <c:showVal val="0"/>
              <c:showCatName val="1"/>
              <c:showSerName val="0"/>
              <c:showPercent val="0"/>
              <c:showBubbleSize val="0"/>
            </c:dLbl>
            <c:dLbl>
              <c:idx val="4"/>
              <c:layout>
                <c:manualLayout>
                  <c:x val="-0.11276601507668195"/>
                  <c:y val="-1.2866906943489558E-2"/>
                </c:manualLayout>
              </c:layout>
              <c:tx>
                <c:rich>
                  <a:bodyPr/>
                  <a:lstStyle/>
                  <a:p>
                    <a:r>
                      <a:rPr lang="en-US"/>
                      <a:t>Hampshire</a:t>
                    </a:r>
                  </a:p>
                </c:rich>
              </c:tx>
              <c:dLblPos val="r"/>
              <c:showLegendKey val="0"/>
              <c:showVal val="0"/>
              <c:showCatName val="1"/>
              <c:showSerName val="0"/>
              <c:showPercent val="0"/>
              <c:showBubbleSize val="0"/>
            </c:dLbl>
            <c:dLbl>
              <c:idx val="5"/>
              <c:layout/>
              <c:tx>
                <c:rich>
                  <a:bodyPr/>
                  <a:lstStyle/>
                  <a:p>
                    <a:r>
                      <a:rPr lang="en-US"/>
                      <a:t>Isle of Wight</a:t>
                    </a:r>
                  </a:p>
                </c:rich>
              </c:tx>
              <c:showLegendKey val="0"/>
              <c:showVal val="0"/>
              <c:showCatName val="1"/>
              <c:showSerName val="0"/>
              <c:showPercent val="0"/>
              <c:showBubbleSize val="0"/>
            </c:dLbl>
            <c:dLbl>
              <c:idx val="6"/>
              <c:layout/>
              <c:tx>
                <c:rich>
                  <a:bodyPr/>
                  <a:lstStyle/>
                  <a:p>
                    <a:r>
                      <a:rPr lang="en-US"/>
                      <a:t>Kent</a:t>
                    </a:r>
                  </a:p>
                </c:rich>
              </c:tx>
              <c:dLblPos val="l"/>
              <c:showLegendKey val="0"/>
              <c:showVal val="0"/>
              <c:showCatName val="1"/>
              <c:showSerName val="0"/>
              <c:showPercent val="0"/>
              <c:showBubbleSize val="0"/>
            </c:dLbl>
            <c:dLbl>
              <c:idx val="7"/>
              <c:layout/>
              <c:tx>
                <c:rich>
                  <a:bodyPr/>
                  <a:lstStyle/>
                  <a:p>
                    <a:r>
                      <a:rPr lang="en-US"/>
                      <a:t>Medway</a:t>
                    </a:r>
                  </a:p>
                </c:rich>
              </c:tx>
              <c:dLblPos val="l"/>
              <c:showLegendKey val="0"/>
              <c:showVal val="0"/>
              <c:showCatName val="1"/>
              <c:showSerName val="0"/>
              <c:showPercent val="0"/>
              <c:showBubbleSize val="0"/>
            </c:dLbl>
            <c:dLbl>
              <c:idx val="8"/>
              <c:layout/>
              <c:tx>
                <c:rich>
                  <a:bodyPr/>
                  <a:lstStyle/>
                  <a:p>
                    <a:r>
                      <a:rPr lang="en-US"/>
                      <a:t>Milton Keynes</a:t>
                    </a:r>
                  </a:p>
                </c:rich>
              </c:tx>
              <c:showLegendKey val="0"/>
              <c:showVal val="0"/>
              <c:showCatName val="1"/>
              <c:showSerName val="0"/>
              <c:showPercent val="0"/>
              <c:showBubbleSize val="0"/>
            </c:dLbl>
            <c:dLbl>
              <c:idx val="9"/>
              <c:layout>
                <c:manualLayout>
                  <c:x val="-1.7344170480904683E-2"/>
                  <c:y val="1.0293525554791646E-2"/>
                </c:manualLayout>
              </c:layout>
              <c:tx>
                <c:rich>
                  <a:bodyPr/>
                  <a:lstStyle/>
                  <a:p>
                    <a:r>
                      <a:rPr lang="en-US"/>
                      <a:t>Oxfordshire</a:t>
                    </a:r>
                  </a:p>
                </c:rich>
              </c:tx>
              <c:showLegendKey val="0"/>
              <c:showVal val="0"/>
              <c:showCatName val="1"/>
              <c:showSerName val="0"/>
              <c:showPercent val="0"/>
              <c:showBubbleSize val="0"/>
            </c:dLbl>
            <c:dLbl>
              <c:idx val="10"/>
              <c:layout/>
              <c:tx>
                <c:rich>
                  <a:bodyPr/>
                  <a:lstStyle/>
                  <a:p>
                    <a:r>
                      <a:rPr lang="en-US"/>
                      <a:t>Portsmouth</a:t>
                    </a:r>
                  </a:p>
                </c:rich>
              </c:tx>
              <c:showLegendKey val="0"/>
              <c:showVal val="0"/>
              <c:showCatName val="1"/>
              <c:showSerName val="0"/>
              <c:showPercent val="0"/>
              <c:showBubbleSize val="0"/>
            </c:dLbl>
            <c:dLbl>
              <c:idx val="11"/>
              <c:layout/>
              <c:tx>
                <c:rich>
                  <a:bodyPr/>
                  <a:lstStyle/>
                  <a:p>
                    <a:r>
                      <a:rPr lang="en-US"/>
                      <a:t>Reading</a:t>
                    </a:r>
                  </a:p>
                </c:rich>
              </c:tx>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manualLayout>
                  <c:x val="-0.14070446921944632"/>
                  <c:y val="-5.1467627773958231E-3"/>
                </c:manualLayout>
              </c:layout>
              <c:tx>
                <c:rich>
                  <a:bodyPr/>
                  <a:lstStyle/>
                  <a:p>
                    <a:r>
                      <a:rPr lang="en-US"/>
                      <a:t>Southampton</a:t>
                    </a:r>
                  </a:p>
                </c:rich>
              </c:tx>
              <c:dLblPos val="r"/>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tx>
                <c:rich>
                  <a:bodyPr/>
                  <a:lstStyle/>
                  <a:p>
                    <a:r>
                      <a:rPr lang="en-US"/>
                      <a:t>West Berkshire</a:t>
                    </a:r>
                  </a:p>
                </c:rich>
              </c:tx>
              <c:dLblPos val="l"/>
              <c:showLegendKey val="0"/>
              <c:showVal val="0"/>
              <c:showCatName val="1"/>
              <c:showSerName val="0"/>
              <c:showPercent val="0"/>
              <c:showBubbleSize val="0"/>
            </c:dLbl>
            <c:dLbl>
              <c:idx val="16"/>
              <c:layout/>
              <c:tx>
                <c:rich>
                  <a:bodyPr/>
                  <a:lstStyle/>
                  <a:p>
                    <a:r>
                      <a:rPr lang="en-US"/>
                      <a:t>West Sussex</a:t>
                    </a:r>
                  </a:p>
                </c:rich>
              </c:tx>
              <c:dLblPos val="r"/>
              <c:showLegendKey val="0"/>
              <c:showVal val="0"/>
              <c:showCatName val="1"/>
              <c:showSerName val="0"/>
              <c:showPercent val="0"/>
              <c:showBubbleSize val="0"/>
            </c:dLbl>
            <c:dLbl>
              <c:idx val="17"/>
              <c:layout/>
              <c:tx>
                <c:rich>
                  <a:bodyPr/>
                  <a:lstStyle/>
                  <a:p>
                    <a:r>
                      <a:rPr lang="en-US"/>
                      <a:t>Windsor &amp; Maidenhead</a:t>
                    </a:r>
                  </a:p>
                </c:rich>
              </c:tx>
              <c:showLegendKey val="0"/>
              <c:showVal val="0"/>
              <c:showCatName val="1"/>
              <c:showSerName val="0"/>
              <c:showPercent val="0"/>
              <c:showBubbleSize val="0"/>
            </c:dLbl>
            <c:dLbl>
              <c:idx val="18"/>
              <c:layout/>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('Looked After Children'!$R$12:$R$24,'Looked After Children'!$R$26:$R$31)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('Looked After Children'!$O$12:$O$24,'Looked After Children'!$O$26:$O$31)</c:f>
              <c:numCache>
                <c:formatCode>#,##0</c:formatCode>
                <c:ptCount val="19"/>
                <c:pt idx="0">
                  <c:v>37</c:v>
                </c:pt>
                <c:pt idx="1">
                  <c:v>92</c:v>
                </c:pt>
                <c:pt idx="2">
                  <c:v>37</c:v>
                </c:pt>
                <c:pt idx="3">
                  <c:v>52</c:v>
                </c:pt>
                <c:pt idx="4">
                  <c:v>48</c:v>
                </c:pt>
                <c:pt idx="5">
                  <c:v>80</c:v>
                </c:pt>
                <c:pt idx="6">
                  <c:v>57</c:v>
                </c:pt>
                <c:pt idx="7">
                  <c:v>68</c:v>
                </c:pt>
                <c:pt idx="8">
                  <c:v>52</c:v>
                </c:pt>
                <c:pt idx="9">
                  <c:v>36</c:v>
                </c:pt>
                <c:pt idx="10">
                  <c:v>74</c:v>
                </c:pt>
                <c:pt idx="11">
                  <c:v>57</c:v>
                </c:pt>
                <c:pt idx="12">
                  <c:v>49</c:v>
                </c:pt>
                <c:pt idx="13">
                  <c:v>120</c:v>
                </c:pt>
                <c:pt idx="14">
                  <c:v>31</c:v>
                </c:pt>
                <c:pt idx="15">
                  <c:v>47</c:v>
                </c:pt>
                <c:pt idx="16">
                  <c:v>38</c:v>
                </c:pt>
                <c:pt idx="17">
                  <c:v>30</c:v>
                </c:pt>
                <c:pt idx="18">
                  <c:v>20</c:v>
                </c:pt>
              </c:numCache>
            </c:numRef>
          </c:yVal>
          <c:smooth val="0"/>
        </c:ser>
        <c:ser>
          <c:idx val="3"/>
          <c:order val="1"/>
          <c:tx>
            <c:strRef>
              <c:f>'Looked After Children'!$B$25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dLbl>
              <c:idx val="0"/>
              <c:layout>
                <c:manualLayout>
                  <c:x val="-8.6720852404523416E-3"/>
                  <c:y val="2.5733813886979116E-3"/>
                </c:manualLayout>
              </c:layout>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'Looked After Children'!$R$25</c:f>
              <c:numCache>
                <c:formatCode>0.0</c:formatCode>
                <c:ptCount val="1"/>
                <c:pt idx="0">
                  <c:v>14.8</c:v>
                </c:pt>
              </c:numCache>
            </c:numRef>
          </c:xVal>
          <c:yVal>
            <c:numRef>
              <c:f>'Looked After Children'!$O$25</c:f>
              <c:numCache>
                <c:formatCode>#,##0</c:formatCode>
                <c:ptCount val="1"/>
                <c:pt idx="0">
                  <c:v>45</c:v>
                </c:pt>
              </c:numCache>
            </c:numRef>
          </c:yVal>
          <c:smooth val="0"/>
        </c:ser>
        <c:ser>
          <c:idx val="1"/>
          <c:order val="2"/>
          <c:tx>
            <c:strRef>
              <c:f>'Looked After Children'!$Y$5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'Looked After Children'!$X$53</c:f>
              <c:numCache>
                <c:formatCode>0.00</c:formatCode>
                <c:ptCount val="1"/>
                <c:pt idx="0">
                  <c:v>#N/A</c:v>
                </c:pt>
              </c:numCache>
            </c:numRef>
          </c:xVal>
          <c:yVal>
            <c:numRef>
              <c:f>'Looked After Children'!$Y$53</c:f>
              <c:numCache>
                <c:formatCode>0.0</c:formatCode>
                <c:ptCount val="1"/>
                <c:pt idx="0">
                  <c:v>#N/A</c:v>
                </c:pt>
              </c:numCache>
            </c:numRef>
          </c:yVal>
          <c:smooth val="0"/>
        </c:ser>
        <c:ser>
          <c:idx val="2"/>
          <c:order val="3"/>
          <c:tx>
            <c:strRef>
              <c:f>'Looked After Children'!$W$84</c:f>
              <c:strCache>
                <c:ptCount val="1"/>
                <c:pt idx="0">
                  <c:v>South East LA Trend 2015</c:v>
                </c:pt>
              </c:strCache>
            </c:strRef>
          </c:tx>
          <c:spPr>
            <a:ln w="25400">
              <a:solidFill>
                <a:srgbClr val="BA1400"/>
              </a:solidFill>
              <a:prstDash val="solid"/>
            </a:ln>
          </c:spPr>
          <c:marker>
            <c:symbol val="none"/>
          </c:marker>
          <c:xVal>
            <c:numRef>
              <c:f>'Looked After Children'!$Z$84:$Z$85</c:f>
              <c:numCache>
                <c:formatCode>#,##0</c:formatCode>
                <c:ptCount val="2"/>
                <c:pt idx="0" formatCode="General">
                  <c:v>0.2</c:v>
                </c:pt>
                <c:pt idx="1">
                  <c:v>40</c:v>
                </c:pt>
              </c:numCache>
            </c:numRef>
          </c:xVal>
          <c:yVal>
            <c:numRef>
              <c:f>'Looked After Children'!$AA$84:$AA$85</c:f>
              <c:numCache>
                <c:formatCode>General</c:formatCode>
                <c:ptCount val="2"/>
                <c:pt idx="0">
                  <c:v>5.6811000000000007</c:v>
                </c:pt>
                <c:pt idx="1">
                  <c:v>120.3847</c:v>
                </c:pt>
              </c:numCache>
            </c:numRef>
          </c:yVal>
          <c:smooth val="0"/>
        </c:ser>
        <c:ser>
          <c:idx val="4"/>
          <c:order val="4"/>
          <c:tx>
            <c:strRef>
              <c:f>'Looked After Children'!$B$32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'Looked After Children'!$R$32</c:f>
              <c:numCache>
                <c:formatCode>0.0</c:formatCode>
                <c:ptCount val="1"/>
                <c:pt idx="0">
                  <c:v>14.452234633847041</c:v>
                </c:pt>
              </c:numCache>
            </c:numRef>
          </c:xVal>
          <c:yVal>
            <c:numRef>
              <c:f>'Looked After Children'!$O$32</c:f>
              <c:numCache>
                <c:formatCode>#,##0</c:formatCode>
                <c:ptCount val="1"/>
                <c:pt idx="0">
                  <c:v>49</c:v>
                </c:pt>
              </c:numCache>
            </c:numRef>
          </c:yVal>
          <c:smooth val="0"/>
        </c:ser>
        <c:dLbls>
          <c:showLegendKey val="0"/>
          <c:showVal val="0"/>
          <c:showCatName val="0"/>
          <c:showSerName val="0"/>
          <c:showPercent val="0"/>
          <c:showBubbleSize val="0"/>
        </c:dLbls>
        <c:axId val="149503360"/>
        <c:axId val="149546880"/>
      </c:scatterChart>
      <c:valAx>
        <c:axId val="149503360"/>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546880"/>
        <c:crosses val="autoZero"/>
        <c:crossBetween val="midCat"/>
      </c:valAx>
      <c:valAx>
        <c:axId val="149546880"/>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Looked After</a:t>
                </a:r>
                <a:r>
                  <a:rPr lang="en-GB" baseline="0"/>
                  <a:t> Children </a:t>
                </a:r>
                <a:r>
                  <a:rPr lang="en-GB"/>
                  <a:t>per 10,000 0-17 year olds</a:t>
                </a:r>
              </a:p>
            </c:rich>
          </c:tx>
          <c:layout>
            <c:manualLayout>
              <c:xMode val="edge"/>
              <c:yMode val="edge"/>
              <c:x val="4.306620763313676E-2"/>
              <c:y val="0.1494621956039278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503360"/>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Referrals </a:t>
            </a:r>
            <a:r>
              <a:rPr lang="en-GB"/>
              <a:t>vs. IDACI</a:t>
            </a:r>
          </a:p>
        </c:rich>
      </c:tx>
      <c:layout>
        <c:manualLayout>
          <c:xMode val="edge"/>
          <c:yMode val="edge"/>
          <c:x val="0.31315676449534718"/>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smoothMarker"/>
        <c:varyColors val="0"/>
        <c:ser>
          <c:idx val="5"/>
          <c:order val="5"/>
          <c:tx>
            <c:strRef>
              <c:f>Referrals!$W$82</c:f>
              <c:strCache>
                <c:ptCount val="1"/>
                <c:pt idx="0">
                  <c:v>National Trend 2015</c:v>
                </c:pt>
              </c:strCache>
            </c:strRef>
          </c:tx>
          <c:spPr>
            <a:ln w="19050">
              <a:solidFill>
                <a:sysClr val="windowText" lastClr="000000">
                  <a:lumMod val="75000"/>
                  <a:lumOff val="25000"/>
                </a:sysClr>
              </a:solidFill>
            </a:ln>
          </c:spPr>
          <c:marker>
            <c:symbol val="none"/>
          </c:marker>
          <c:xVal>
            <c:numRef>
              <c:f>Referrals!$Z$82:$Z$83</c:f>
              <c:numCache>
                <c:formatCode>#,##0</c:formatCode>
                <c:ptCount val="2"/>
                <c:pt idx="0" formatCode="General">
                  <c:v>0</c:v>
                </c:pt>
                <c:pt idx="1">
                  <c:v>40</c:v>
                </c:pt>
              </c:numCache>
            </c:numRef>
          </c:xVal>
          <c:yVal>
            <c:numRef>
              <c:f>Referrals!$AA$82:$AA$83</c:f>
              <c:numCache>
                <c:formatCode>General</c:formatCode>
                <c:ptCount val="2"/>
                <c:pt idx="0">
                  <c:v>318.55</c:v>
                </c:pt>
                <c:pt idx="1">
                  <c:v>783.27</c:v>
                </c:pt>
              </c:numCache>
            </c:numRef>
          </c:yVal>
          <c:smooth val="1"/>
        </c:ser>
        <c:dLbls>
          <c:showLegendKey val="0"/>
          <c:showVal val="0"/>
          <c:showCatName val="0"/>
          <c:showSerName val="0"/>
          <c:showPercent val="0"/>
          <c:showBubbleSize val="0"/>
        </c:dLbls>
        <c:axId val="137721728"/>
        <c:axId val="137740672"/>
      </c:scatterChart>
      <c:scatterChart>
        <c:scatterStyle val="lineMarker"/>
        <c:varyColors val="0"/>
        <c:ser>
          <c:idx val="0"/>
          <c:order val="0"/>
          <c:tx>
            <c:strRef>
              <c:f>Referrals!$R$11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tx>
                <c:rich>
                  <a:bodyPr/>
                  <a:lstStyle/>
                  <a:p>
                    <a:r>
                      <a:rPr lang="en-US"/>
                      <a:t>Bracknell Forest</a:t>
                    </a:r>
                  </a:p>
                </c:rich>
              </c:tx>
              <c:showLegendKey val="0"/>
              <c:showVal val="0"/>
              <c:showCatName val="1"/>
              <c:showSerName val="0"/>
              <c:showPercent val="0"/>
              <c:showBubbleSize val="0"/>
            </c:dLbl>
            <c:dLbl>
              <c:idx val="1"/>
              <c:layout/>
              <c:tx>
                <c:rich>
                  <a:bodyPr/>
                  <a:lstStyle/>
                  <a:p>
                    <a:r>
                      <a:rPr lang="en-US"/>
                      <a:t>Brighton &amp; Hove</a:t>
                    </a:r>
                  </a:p>
                </c:rich>
              </c:tx>
              <c:showLegendKey val="0"/>
              <c:showVal val="0"/>
              <c:showCatName val="1"/>
              <c:showSerName val="0"/>
              <c:showPercent val="0"/>
              <c:showBubbleSize val="0"/>
            </c:dLbl>
            <c:dLbl>
              <c:idx val="2"/>
              <c:layout/>
              <c:tx>
                <c:rich>
                  <a:bodyPr/>
                  <a:lstStyle/>
                  <a:p>
                    <a:r>
                      <a:rPr lang="en-US"/>
                      <a:t>Buckinghamshire</a:t>
                    </a:r>
                  </a:p>
                </c:rich>
              </c:tx>
              <c:dLblPos val="l"/>
              <c:showLegendKey val="0"/>
              <c:showVal val="0"/>
              <c:showCatName val="1"/>
              <c:showSerName val="0"/>
              <c:showPercent val="0"/>
              <c:showBubbleSize val="0"/>
            </c:dLbl>
            <c:dLbl>
              <c:idx val="3"/>
              <c:layout>
                <c:manualLayout>
                  <c:x val="-1.1576846216410908E-2"/>
                  <c:y val="7.6315786310990107E-3"/>
                </c:manualLayout>
              </c:layout>
              <c:tx>
                <c:rich>
                  <a:bodyPr/>
                  <a:lstStyle/>
                  <a:p>
                    <a:r>
                      <a:rPr lang="en-US"/>
                      <a:t>East Sussex</a:t>
                    </a:r>
                  </a:p>
                </c:rich>
              </c:tx>
              <c:showLegendKey val="0"/>
              <c:showVal val="0"/>
              <c:showCatName val="1"/>
              <c:showSerName val="0"/>
              <c:showPercent val="0"/>
              <c:showBubbleSize val="0"/>
            </c:dLbl>
            <c:dLbl>
              <c:idx val="4"/>
              <c:layout/>
              <c:tx>
                <c:rich>
                  <a:bodyPr/>
                  <a:lstStyle/>
                  <a:p>
                    <a:r>
                      <a:rPr lang="en-US"/>
                      <a:t>Hampshire</a:t>
                    </a:r>
                  </a:p>
                </c:rich>
              </c:tx>
              <c:dLblPos val="l"/>
              <c:showLegendKey val="0"/>
              <c:showVal val="0"/>
              <c:showCatName val="1"/>
              <c:showSerName val="0"/>
              <c:showPercent val="0"/>
              <c:showBubbleSize val="0"/>
            </c:dLbl>
            <c:dLbl>
              <c:idx val="5"/>
              <c:layout/>
              <c:tx>
                <c:rich>
                  <a:bodyPr/>
                  <a:lstStyle/>
                  <a:p>
                    <a:r>
                      <a:rPr lang="en-US"/>
                      <a:t>Isle of Wight</a:t>
                    </a:r>
                  </a:p>
                </c:rich>
              </c:tx>
              <c:showLegendKey val="0"/>
              <c:showVal val="0"/>
              <c:showCatName val="1"/>
              <c:showSerName val="0"/>
              <c:showPercent val="0"/>
              <c:showBubbleSize val="0"/>
            </c:dLbl>
            <c:dLbl>
              <c:idx val="6"/>
              <c:layout/>
              <c:tx>
                <c:rich>
                  <a:bodyPr/>
                  <a:lstStyle/>
                  <a:p>
                    <a:r>
                      <a:rPr lang="en-US"/>
                      <a:t>Kent</a:t>
                    </a:r>
                  </a:p>
                </c:rich>
              </c:tx>
              <c:showLegendKey val="0"/>
              <c:showVal val="0"/>
              <c:showCatName val="1"/>
              <c:showSerName val="0"/>
              <c:showPercent val="0"/>
              <c:showBubbleSize val="0"/>
            </c:dLbl>
            <c:dLbl>
              <c:idx val="7"/>
              <c:layout/>
              <c:tx>
                <c:rich>
                  <a:bodyPr/>
                  <a:lstStyle/>
                  <a:p>
                    <a:r>
                      <a:rPr lang="en-US"/>
                      <a:t>Medway</a:t>
                    </a:r>
                  </a:p>
                </c:rich>
              </c:tx>
              <c:showLegendKey val="0"/>
              <c:showVal val="0"/>
              <c:showCatName val="1"/>
              <c:showSerName val="0"/>
              <c:showPercent val="0"/>
              <c:showBubbleSize val="0"/>
            </c:dLbl>
            <c:dLbl>
              <c:idx val="8"/>
              <c:layout/>
              <c:tx>
                <c:rich>
                  <a:bodyPr/>
                  <a:lstStyle/>
                  <a:p>
                    <a:r>
                      <a:rPr lang="en-US"/>
                      <a:t>Milton Keynes</a:t>
                    </a:r>
                  </a:p>
                </c:rich>
              </c:tx>
              <c:showLegendKey val="0"/>
              <c:showVal val="0"/>
              <c:showCatName val="1"/>
              <c:showSerName val="0"/>
              <c:showPercent val="0"/>
              <c:showBubbleSize val="0"/>
            </c:dLbl>
            <c:dLbl>
              <c:idx val="9"/>
              <c:layout/>
              <c:tx>
                <c:rich>
                  <a:bodyPr/>
                  <a:lstStyle/>
                  <a:p>
                    <a:r>
                      <a:rPr lang="en-US"/>
                      <a:t>Oxfordshire</a:t>
                    </a:r>
                  </a:p>
                </c:rich>
              </c:tx>
              <c:dLblPos val="l"/>
              <c:showLegendKey val="0"/>
              <c:showVal val="0"/>
              <c:showCatName val="1"/>
              <c:showSerName val="0"/>
              <c:showPercent val="0"/>
              <c:showBubbleSize val="0"/>
            </c:dLbl>
            <c:dLbl>
              <c:idx val="10"/>
              <c:layout/>
              <c:tx>
                <c:rich>
                  <a:bodyPr/>
                  <a:lstStyle/>
                  <a:p>
                    <a:r>
                      <a:rPr lang="en-US"/>
                      <a:t>Portsmouth</a:t>
                    </a:r>
                  </a:p>
                </c:rich>
              </c:tx>
              <c:showLegendKey val="0"/>
              <c:showVal val="0"/>
              <c:showCatName val="1"/>
              <c:showSerName val="0"/>
              <c:showPercent val="0"/>
              <c:showBubbleSize val="0"/>
            </c:dLbl>
            <c:dLbl>
              <c:idx val="11"/>
              <c:layout/>
              <c:tx>
                <c:rich>
                  <a:bodyPr/>
                  <a:lstStyle/>
                  <a:p>
                    <a:r>
                      <a:rPr lang="en-US"/>
                      <a:t>Reading</a:t>
                    </a:r>
                  </a:p>
                </c:rich>
              </c:tx>
              <c:showLegendKey val="0"/>
              <c:showVal val="0"/>
              <c:showCatName val="1"/>
              <c:showSerName val="0"/>
              <c:showPercent val="0"/>
              <c:showBubbleSize val="0"/>
            </c:dLbl>
            <c:dLbl>
              <c:idx val="12"/>
              <c:layout/>
              <c:tx>
                <c:rich>
                  <a:bodyPr/>
                  <a:lstStyle/>
                  <a:p>
                    <a:r>
                      <a:rPr lang="en-US"/>
                      <a:t>Slough</a:t>
                    </a:r>
                  </a:p>
                </c:rich>
              </c:tx>
              <c:showLegendKey val="0"/>
              <c:showVal val="0"/>
              <c:showCatName val="1"/>
              <c:showSerName val="0"/>
              <c:showPercent val="0"/>
              <c:showBubbleSize val="0"/>
            </c:dLbl>
            <c:dLbl>
              <c:idx val="13"/>
              <c:layout/>
              <c:tx>
                <c:rich>
                  <a:bodyPr/>
                  <a:lstStyle/>
                  <a:p>
                    <a:r>
                      <a:rPr lang="en-US"/>
                      <a:t>Southampton</a:t>
                    </a:r>
                  </a:p>
                </c:rich>
              </c:tx>
              <c:dLblPos val="l"/>
              <c:showLegendKey val="0"/>
              <c:showVal val="0"/>
              <c:showCatName val="1"/>
              <c:showSerName val="0"/>
              <c:showPercent val="0"/>
              <c:showBubbleSize val="0"/>
            </c:dLbl>
            <c:dLbl>
              <c:idx val="14"/>
              <c:layout/>
              <c:tx>
                <c:rich>
                  <a:bodyPr/>
                  <a:lstStyle/>
                  <a:p>
                    <a:r>
                      <a:rPr lang="en-US"/>
                      <a:t>Surrey</a:t>
                    </a:r>
                  </a:p>
                </c:rich>
              </c:tx>
              <c:showLegendKey val="0"/>
              <c:showVal val="0"/>
              <c:showCatName val="1"/>
              <c:showSerName val="0"/>
              <c:showPercent val="0"/>
              <c:showBubbleSize val="0"/>
            </c:dLbl>
            <c:dLbl>
              <c:idx val="15"/>
              <c:layout/>
              <c:tx>
                <c:rich>
                  <a:bodyPr/>
                  <a:lstStyle/>
                  <a:p>
                    <a:r>
                      <a:rPr lang="en-US"/>
                      <a:t>West Berkshire</a:t>
                    </a:r>
                  </a:p>
                </c:rich>
              </c:tx>
              <c:dLblPos val="l"/>
              <c:showLegendKey val="0"/>
              <c:showVal val="0"/>
              <c:showCatName val="1"/>
              <c:showSerName val="0"/>
              <c:showPercent val="0"/>
              <c:showBubbleSize val="0"/>
            </c:dLbl>
            <c:dLbl>
              <c:idx val="16"/>
              <c:layout>
                <c:manualLayout>
                  <c:x val="-1.4471057770513582E-2"/>
                  <c:y val="-5.0877190873994957E-3"/>
                </c:manualLayout>
              </c:layout>
              <c:tx>
                <c:rich>
                  <a:bodyPr/>
                  <a:lstStyle/>
                  <a:p>
                    <a:r>
                      <a:rPr lang="en-US"/>
                      <a:t>West Sussex</a:t>
                    </a:r>
                  </a:p>
                </c:rich>
              </c:tx>
              <c:showLegendKey val="0"/>
              <c:showVal val="0"/>
              <c:showCatName val="1"/>
              <c:showSerName val="0"/>
              <c:showPercent val="0"/>
              <c:showBubbleSize val="0"/>
            </c:dLbl>
            <c:dLbl>
              <c:idx val="17"/>
              <c:layout/>
              <c:tx>
                <c:rich>
                  <a:bodyPr/>
                  <a:lstStyle/>
                  <a:p>
                    <a:r>
                      <a:rPr lang="en-US"/>
                      <a:t>Windsor &amp; Maidenhead</a:t>
                    </a:r>
                  </a:p>
                </c:rich>
              </c:tx>
              <c:showLegendKey val="0"/>
              <c:showVal val="0"/>
              <c:showCatName val="1"/>
              <c:showSerName val="0"/>
              <c:showPercent val="0"/>
              <c:showBubbleSize val="0"/>
            </c:dLbl>
            <c:dLbl>
              <c:idx val="18"/>
              <c:layout/>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(Referrals!$R$12:$R$24,Referrals!$R$26:$R$31)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(Referrals!$O$12:$O$24,Referrals!$O$26:$O$31)</c:f>
              <c:numCache>
                <c:formatCode>#,##0.0</c:formatCode>
                <c:ptCount val="19"/>
                <c:pt idx="0">
                  <c:v>381.29496402877697</c:v>
                </c:pt>
                <c:pt idx="1">
                  <c:v>1432.7450980392157</c:v>
                </c:pt>
                <c:pt idx="2">
                  <c:v>431.37089991589573</c:v>
                </c:pt>
                <c:pt idx="3">
                  <c:v>378.55787476280835</c:v>
                </c:pt>
                <c:pt idx="4">
                  <c:v>594.99111900532853</c:v>
                </c:pt>
                <c:pt idx="5">
                  <c:v>931.37254901960785</c:v>
                </c:pt>
                <c:pt idx="6">
                  <c:v>503.4724337496192</c:v>
                </c:pt>
                <c:pt idx="7">
                  <c:v>492.79999999999995</c:v>
                </c:pt>
                <c:pt idx="8">
                  <c:v>394.01840490797548</c:v>
                </c:pt>
                <c:pt idx="9">
                  <c:v>401.06232294617564</c:v>
                </c:pt>
                <c:pt idx="10">
                  <c:v>442.62672811059912</c:v>
                </c:pt>
                <c:pt idx="11">
                  <c:v>466.01671309192204</c:v>
                </c:pt>
                <c:pt idx="12">
                  <c:v>571.92982456140351</c:v>
                </c:pt>
                <c:pt idx="13">
                  <c:v>1318.3127572016463</c:v>
                </c:pt>
                <c:pt idx="14">
                  <c:v>391.9481539670071</c:v>
                </c:pt>
                <c:pt idx="15">
                  <c:v>353.65168539325845</c:v>
                </c:pt>
                <c:pt idx="16">
                  <c:v>409.7748815165877</c:v>
                </c:pt>
                <c:pt idx="17">
                  <c:v>313.77245508982037</c:v>
                </c:pt>
                <c:pt idx="18">
                  <c:v>268.29268292682929</c:v>
                </c:pt>
              </c:numCache>
            </c:numRef>
          </c:yVal>
          <c:smooth val="0"/>
        </c:ser>
        <c:ser>
          <c:idx val="3"/>
          <c:order val="1"/>
          <c:tx>
            <c:strRef>
              <c:f>Referrals!$B$25</c:f>
              <c:strCache>
                <c:ptCount val="1"/>
                <c:pt idx="0">
                  <c:v>Somerset</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Referrals!$R$25</c:f>
              <c:numCache>
                <c:formatCode>0.0</c:formatCode>
                <c:ptCount val="1"/>
                <c:pt idx="0">
                  <c:v>14.8</c:v>
                </c:pt>
              </c:numCache>
            </c:numRef>
          </c:xVal>
          <c:yVal>
            <c:numRef>
              <c:f>Referrals!$O$25</c:f>
              <c:numCache>
                <c:formatCode>#,##0.0</c:formatCode>
                <c:ptCount val="1"/>
                <c:pt idx="0">
                  <c:v>513.40679522497703</c:v>
                </c:pt>
              </c:numCache>
            </c:numRef>
          </c:yVal>
          <c:smooth val="0"/>
        </c:ser>
        <c:ser>
          <c:idx val="1"/>
          <c:order val="2"/>
          <c:tx>
            <c:strRef>
              <c:f>Referrals!$Y$5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Referrals!$X$53</c:f>
              <c:numCache>
                <c:formatCode>0.00</c:formatCode>
                <c:ptCount val="1"/>
                <c:pt idx="0">
                  <c:v>#N/A</c:v>
                </c:pt>
              </c:numCache>
            </c:numRef>
          </c:xVal>
          <c:yVal>
            <c:numRef>
              <c:f>Referrals!$Y$53</c:f>
              <c:numCache>
                <c:formatCode>0.0</c:formatCode>
                <c:ptCount val="1"/>
                <c:pt idx="0">
                  <c:v>#N/A</c:v>
                </c:pt>
              </c:numCache>
            </c:numRef>
          </c:yVal>
          <c:smooth val="0"/>
        </c:ser>
        <c:ser>
          <c:idx val="2"/>
          <c:order val="3"/>
          <c:tx>
            <c:strRef>
              <c:f>Referrals!$W$84</c:f>
              <c:strCache>
                <c:ptCount val="1"/>
                <c:pt idx="0">
                  <c:v>South East LA Trend 2015</c:v>
                </c:pt>
              </c:strCache>
            </c:strRef>
          </c:tx>
          <c:spPr>
            <a:ln w="25400">
              <a:solidFill>
                <a:srgbClr val="BA1400"/>
              </a:solidFill>
              <a:prstDash val="solid"/>
            </a:ln>
          </c:spPr>
          <c:marker>
            <c:symbol val="none"/>
          </c:marker>
          <c:xVal>
            <c:numRef>
              <c:f>Referrals!$Z$84:$Z$85</c:f>
              <c:numCache>
                <c:formatCode>#,##0</c:formatCode>
                <c:ptCount val="2"/>
                <c:pt idx="0" formatCode="General">
                  <c:v>0</c:v>
                </c:pt>
                <c:pt idx="1">
                  <c:v>40</c:v>
                </c:pt>
              </c:numCache>
            </c:numRef>
          </c:xVal>
          <c:yVal>
            <c:numRef>
              <c:f>Referrals!$AA$84:$AA$85</c:f>
              <c:numCache>
                <c:formatCode>General</c:formatCode>
                <c:ptCount val="2"/>
                <c:pt idx="0">
                  <c:v>76.994</c:v>
                </c:pt>
                <c:pt idx="1">
                  <c:v>1294.0339999999999</c:v>
                </c:pt>
              </c:numCache>
            </c:numRef>
          </c:yVal>
          <c:smooth val="0"/>
        </c:ser>
        <c:ser>
          <c:idx val="4"/>
          <c:order val="4"/>
          <c:tx>
            <c:strRef>
              <c:f>Referrals!$B$32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xVal>
            <c:numRef>
              <c:f>Referrals!$R$32</c:f>
              <c:numCache>
                <c:formatCode>0.0</c:formatCode>
                <c:ptCount val="1"/>
                <c:pt idx="0">
                  <c:v>14.452234633847041</c:v>
                </c:pt>
              </c:numCache>
            </c:numRef>
          </c:xVal>
          <c:yVal>
            <c:numRef>
              <c:f>Referrals!$O$32</c:f>
              <c:numCache>
                <c:formatCode>#,##0.0</c:formatCode>
                <c:ptCount val="1"/>
                <c:pt idx="0">
                  <c:v>508.87511815985715</c:v>
                </c:pt>
              </c:numCache>
            </c:numRef>
          </c:yVal>
          <c:smooth val="0"/>
        </c:ser>
        <c:dLbls>
          <c:showLegendKey val="0"/>
          <c:showVal val="0"/>
          <c:showCatName val="0"/>
          <c:showSerName val="0"/>
          <c:showPercent val="0"/>
          <c:showBubbleSize val="0"/>
        </c:dLbls>
        <c:axId val="137721728"/>
        <c:axId val="137740672"/>
      </c:scatterChart>
      <c:valAx>
        <c:axId val="137721728"/>
        <c:scaling>
          <c:orientation val="minMax"/>
          <c:max val="35"/>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1417684858358225"/>
              <c:y val="0.919292165250997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7740672"/>
        <c:crosses val="autoZero"/>
        <c:crossBetween val="midCat"/>
      </c:valAx>
      <c:valAx>
        <c:axId val="137740672"/>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Referrals 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7721728"/>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rgbClr val="FE7E1E"/>
            </a:solidFill>
            <a:ln w="12700">
              <a:solidFill>
                <a:srgbClr val="000000"/>
              </a:solidFill>
              <a:prstDash val="solid"/>
            </a:ln>
          </c:spPr>
          <c:invertIfNegative val="0"/>
          <c:val>
            <c:numRef>
              <c:f>'Referral Source'!$D$10:$D$31</c:f>
              <c:numCache>
                <c:formatCode>0.0%</c:formatCode>
                <c:ptCount val="22"/>
                <c:pt idx="0">
                  <c:v>0.12547528517110265</c:v>
                </c:pt>
                <c:pt idx="1">
                  <c:v>6.213220199808403E-2</c:v>
                </c:pt>
                <c:pt idx="2">
                  <c:v>9.417040358744394E-2</c:v>
                </c:pt>
                <c:pt idx="3">
                  <c:v>7.6942355889724312E-2</c:v>
                </c:pt>
                <c:pt idx="4">
                  <c:v>0.11098335854765506</c:v>
                </c:pt>
                <c:pt idx="5">
                  <c:v>8.3049403747870523E-2</c:v>
                </c:pt>
                <c:pt idx="6">
                  <c:v>0.11428398572206425</c:v>
                </c:pt>
                <c:pt idx="7">
                  <c:v>0.11461038961038961</c:v>
                </c:pt>
                <c:pt idx="8">
                  <c:v>9.8092643051771122E-2</c:v>
                </c:pt>
                <c:pt idx="9">
                  <c:v>9.6415327564894932E-2</c:v>
                </c:pt>
                <c:pt idx="10">
                  <c:v>7.3413738856843214E-2</c:v>
                </c:pt>
                <c:pt idx="11">
                  <c:v>1.0849909584086799E-2</c:v>
                </c:pt>
                <c:pt idx="12">
                  <c:v>6.704645048203331E-2</c:v>
                </c:pt>
                <c:pt idx="13">
                  <c:v>0.10409586835986406</c:v>
                </c:pt>
                <c:pt idx="14">
                  <c:v>4.3858280006243172E-2</c:v>
                </c:pt>
                <c:pt idx="15">
                  <c:v>6.9245415372281793E-2</c:v>
                </c:pt>
                <c:pt idx="16">
                  <c:v>0.10246227164416204</c:v>
                </c:pt>
                <c:pt idx="17">
                  <c:v>0.206014167991904</c:v>
                </c:pt>
                <c:pt idx="18">
                  <c:v>7.9578139980824539E-2</c:v>
                </c:pt>
                <c:pt idx="19">
                  <c:v>0.34178498985801214</c:v>
                </c:pt>
                <c:pt idx="20">
                  <c:v>0.10020661157024793</c:v>
                </c:pt>
                <c:pt idx="21">
                  <c:v>9.7059753398672149E-2</c:v>
                </c:pt>
              </c:numCache>
            </c:numRef>
          </c:val>
        </c:ser>
        <c:dLbls>
          <c:showLegendKey val="0"/>
          <c:showVal val="0"/>
          <c:showCatName val="0"/>
          <c:showSerName val="0"/>
          <c:showPercent val="0"/>
          <c:showBubbleSize val="0"/>
        </c:dLbls>
        <c:gapWidth val="0"/>
        <c:overlap val="100"/>
        <c:axId val="137328896"/>
        <c:axId val="137330688"/>
      </c:barChart>
      <c:catAx>
        <c:axId val="137328896"/>
        <c:scaling>
          <c:orientation val="maxMin"/>
        </c:scaling>
        <c:delete val="1"/>
        <c:axPos val="l"/>
        <c:numFmt formatCode="General" sourceLinked="1"/>
        <c:majorTickMark val="out"/>
        <c:minorTickMark val="none"/>
        <c:tickLblPos val="nextTo"/>
        <c:crossAx val="137330688"/>
        <c:crosses val="autoZero"/>
        <c:auto val="1"/>
        <c:lblAlgn val="ctr"/>
        <c:lblOffset val="100"/>
        <c:noMultiLvlLbl val="0"/>
      </c:catAx>
      <c:valAx>
        <c:axId val="137330688"/>
        <c:scaling>
          <c:orientation val="minMax"/>
          <c:min val="0"/>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7328896"/>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rgbClr val="FFFF00"/>
            </a:solidFill>
            <a:ln w="12700">
              <a:solidFill>
                <a:srgbClr val="000000"/>
              </a:solidFill>
              <a:prstDash val="solid"/>
            </a:ln>
          </c:spPr>
          <c:invertIfNegative val="0"/>
          <c:val>
            <c:numRef>
              <c:f>'Referral Source'!$E$10:$E$31</c:f>
              <c:numCache>
                <c:formatCode>0.0%</c:formatCode>
                <c:ptCount val="22"/>
                <c:pt idx="0">
                  <c:v>0.20532319391634982</c:v>
                </c:pt>
                <c:pt idx="1">
                  <c:v>9.4293143560968934E-2</c:v>
                </c:pt>
                <c:pt idx="2">
                  <c:v>0.18951062585299278</c:v>
                </c:pt>
                <c:pt idx="3">
                  <c:v>9.4235588972431075E-2</c:v>
                </c:pt>
                <c:pt idx="4">
                  <c:v>0.21972768532526474</c:v>
                </c:pt>
                <c:pt idx="5">
                  <c:v>0.282793867120954</c:v>
                </c:pt>
                <c:pt idx="6">
                  <c:v>0.14840583217375522</c:v>
                </c:pt>
                <c:pt idx="7">
                  <c:v>0.25292207792207794</c:v>
                </c:pt>
                <c:pt idx="8">
                  <c:v>0.22460101206695213</c:v>
                </c:pt>
                <c:pt idx="9">
                  <c:v>0.13385131555712521</c:v>
                </c:pt>
                <c:pt idx="10">
                  <c:v>0.23020450970110121</c:v>
                </c:pt>
                <c:pt idx="11">
                  <c:v>0</c:v>
                </c:pt>
                <c:pt idx="12">
                  <c:v>0.20902716914986855</c:v>
                </c:pt>
                <c:pt idx="13">
                  <c:v>0.20693972455732426</c:v>
                </c:pt>
                <c:pt idx="14">
                  <c:v>0.16357109411581083</c:v>
                </c:pt>
                <c:pt idx="15">
                  <c:v>0.17446637939673315</c:v>
                </c:pt>
                <c:pt idx="16">
                  <c:v>0.19062748212867356</c:v>
                </c:pt>
                <c:pt idx="17">
                  <c:v>0.13474049443400318</c:v>
                </c:pt>
                <c:pt idx="18">
                  <c:v>0.17257909875359539</c:v>
                </c:pt>
                <c:pt idx="19">
                  <c:v>0.13995943204868155</c:v>
                </c:pt>
                <c:pt idx="20">
                  <c:v>0.16838842975206611</c:v>
                </c:pt>
                <c:pt idx="21">
                  <c:v>0.15412582990831489</c:v>
                </c:pt>
              </c:numCache>
            </c:numRef>
          </c:val>
        </c:ser>
        <c:dLbls>
          <c:showLegendKey val="0"/>
          <c:showVal val="0"/>
          <c:showCatName val="0"/>
          <c:showSerName val="0"/>
          <c:showPercent val="0"/>
          <c:showBubbleSize val="0"/>
        </c:dLbls>
        <c:gapWidth val="0"/>
        <c:overlap val="100"/>
        <c:axId val="137337856"/>
        <c:axId val="137356032"/>
      </c:barChart>
      <c:catAx>
        <c:axId val="137337856"/>
        <c:scaling>
          <c:orientation val="maxMin"/>
        </c:scaling>
        <c:delete val="1"/>
        <c:axPos val="l"/>
        <c:numFmt formatCode="General" sourceLinked="1"/>
        <c:majorTickMark val="out"/>
        <c:minorTickMark val="none"/>
        <c:tickLblPos val="nextTo"/>
        <c:crossAx val="137356032"/>
        <c:crosses val="autoZero"/>
        <c:auto val="1"/>
        <c:lblAlgn val="ctr"/>
        <c:lblOffset val="100"/>
        <c:noMultiLvlLbl val="0"/>
      </c:catAx>
      <c:valAx>
        <c:axId val="13735603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7337856"/>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882599134567"/>
          <c:y val="2.1592442645074223E-2"/>
          <c:w val="0.7676576576576577"/>
          <c:h val="0.93636435121723149"/>
        </c:manualLayout>
      </c:layout>
      <c:barChart>
        <c:barDir val="bar"/>
        <c:grouping val="stacked"/>
        <c:varyColors val="0"/>
        <c:ser>
          <c:idx val="0"/>
          <c:order val="0"/>
          <c:spPr>
            <a:solidFill>
              <a:srgbClr val="92D050"/>
            </a:solidFill>
            <a:ln w="12700">
              <a:solidFill>
                <a:srgbClr val="000000"/>
              </a:solidFill>
              <a:prstDash val="solid"/>
            </a:ln>
          </c:spPr>
          <c:invertIfNegative val="0"/>
          <c:val>
            <c:numRef>
              <c:f>'Referral Source'!$G$10:$G$31</c:f>
              <c:numCache>
                <c:formatCode>0.0%</c:formatCode>
                <c:ptCount val="22"/>
                <c:pt idx="0">
                  <c:v>0.10266159695817491</c:v>
                </c:pt>
                <c:pt idx="1">
                  <c:v>9.1556042151361705E-2</c:v>
                </c:pt>
                <c:pt idx="2">
                  <c:v>0.14018327159290311</c:v>
                </c:pt>
                <c:pt idx="3">
                  <c:v>0.10150375939849623</c:v>
                </c:pt>
                <c:pt idx="4">
                  <c:v>0.13990922844175491</c:v>
                </c:pt>
                <c:pt idx="5">
                  <c:v>0.12265758091993186</c:v>
                </c:pt>
                <c:pt idx="6">
                  <c:v>0.16068727690725393</c:v>
                </c:pt>
                <c:pt idx="7">
                  <c:v>0.11233766233766233</c:v>
                </c:pt>
                <c:pt idx="8">
                  <c:v>0.11015959517321915</c:v>
                </c:pt>
                <c:pt idx="9">
                  <c:v>0.17941020660427334</c:v>
                </c:pt>
                <c:pt idx="10">
                  <c:v>0.13529103303618248</c:v>
                </c:pt>
                <c:pt idx="11">
                  <c:v>2.7124773960216998E-2</c:v>
                </c:pt>
                <c:pt idx="12">
                  <c:v>0.1165644171779141</c:v>
                </c:pt>
                <c:pt idx="13">
                  <c:v>0.18046861026649974</c:v>
                </c:pt>
                <c:pt idx="14">
                  <c:v>0.11425003901982207</c:v>
                </c:pt>
                <c:pt idx="15">
                  <c:v>0.15622807896582824</c:v>
                </c:pt>
                <c:pt idx="16">
                  <c:v>9.451945988880063E-2</c:v>
                </c:pt>
                <c:pt idx="17">
                  <c:v>0.11435593465375163</c:v>
                </c:pt>
                <c:pt idx="18">
                  <c:v>0.1361457334611697</c:v>
                </c:pt>
                <c:pt idx="19">
                  <c:v>6.6937119675456389E-2</c:v>
                </c:pt>
                <c:pt idx="20">
                  <c:v>0.13223140495867769</c:v>
                </c:pt>
                <c:pt idx="21">
                  <c:v>0.14843503003477712</c:v>
                </c:pt>
              </c:numCache>
            </c:numRef>
          </c:val>
        </c:ser>
        <c:dLbls>
          <c:showLegendKey val="0"/>
          <c:showVal val="0"/>
          <c:showCatName val="0"/>
          <c:showSerName val="0"/>
          <c:showPercent val="0"/>
          <c:showBubbleSize val="0"/>
        </c:dLbls>
        <c:gapWidth val="0"/>
        <c:overlap val="100"/>
        <c:axId val="138952704"/>
        <c:axId val="138954240"/>
      </c:barChart>
      <c:catAx>
        <c:axId val="138952704"/>
        <c:scaling>
          <c:orientation val="maxMin"/>
        </c:scaling>
        <c:delete val="1"/>
        <c:axPos val="l"/>
        <c:numFmt formatCode="General" sourceLinked="1"/>
        <c:majorTickMark val="out"/>
        <c:minorTickMark val="none"/>
        <c:tickLblPos val="nextTo"/>
        <c:crossAx val="138954240"/>
        <c:crosses val="autoZero"/>
        <c:auto val="1"/>
        <c:lblAlgn val="ctr"/>
        <c:lblOffset val="100"/>
        <c:noMultiLvlLbl val="0"/>
      </c:catAx>
      <c:valAx>
        <c:axId val="138954240"/>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8952704"/>
        <c:crosses val="max"/>
        <c:crossBetween val="between"/>
      </c:valAx>
      <c:spPr>
        <a:noFill/>
        <a:ln w="3175">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image" Target="../media/image2.png"/><Relationship Id="rId5" Type="http://schemas.openxmlformats.org/officeDocument/2006/relationships/chart" Target="../charts/chart30.xml"/><Relationship Id="rId4" Type="http://schemas.openxmlformats.org/officeDocument/2006/relationships/chart" Target="../charts/chart2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image" Target="../media/image2.png"/><Relationship Id="rId5" Type="http://schemas.openxmlformats.org/officeDocument/2006/relationships/chart" Target="../charts/chart34.xml"/><Relationship Id="rId4" Type="http://schemas.openxmlformats.org/officeDocument/2006/relationships/chart" Target="../charts/chart33.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chart" Target="../charts/chart40.xml"/><Relationship Id="rId2" Type="http://schemas.openxmlformats.org/officeDocument/2006/relationships/chart" Target="../charts/chart35.xml"/><Relationship Id="rId1" Type="http://schemas.openxmlformats.org/officeDocument/2006/relationships/image" Target="../media/image2.png"/><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7.xml"/><Relationship Id="rId3" Type="http://schemas.openxmlformats.org/officeDocument/2006/relationships/chart" Target="../charts/chart42.xml"/><Relationship Id="rId7" Type="http://schemas.openxmlformats.org/officeDocument/2006/relationships/chart" Target="../charts/chart46.xml"/><Relationship Id="rId2" Type="http://schemas.openxmlformats.org/officeDocument/2006/relationships/chart" Target="../charts/chart41.xml"/><Relationship Id="rId1" Type="http://schemas.openxmlformats.org/officeDocument/2006/relationships/image" Target="../media/image2.png"/><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image" Target="../media/image2.png"/><Relationship Id="rId5" Type="http://schemas.openxmlformats.org/officeDocument/2006/relationships/chart" Target="../charts/chart51.xml"/><Relationship Id="rId4" Type="http://schemas.openxmlformats.org/officeDocument/2006/relationships/chart" Target="../charts/chart5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image" Target="../media/image2.png"/><Relationship Id="rId5" Type="http://schemas.openxmlformats.org/officeDocument/2006/relationships/chart" Target="../charts/chart55.xml"/><Relationship Id="rId4" Type="http://schemas.openxmlformats.org/officeDocument/2006/relationships/chart" Target="../charts/chart54.xml"/></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6.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9.xml"/><Relationship Id="rId7" Type="http://schemas.openxmlformats.org/officeDocument/2006/relationships/chart" Target="../charts/chart12.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image" Target="../media/image2.png"/><Relationship Id="rId9"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2.png"/><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image" Target="../media/image2.png"/><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571500</xdr:colOff>
      <xdr:row>9</xdr:row>
      <xdr:rowOff>47625</xdr:rowOff>
    </xdr:to>
    <xdr:sp macro="" textlink="">
      <xdr:nvSpPr>
        <xdr:cNvPr id="6146" name="AutoShape 2"/>
        <xdr:cNvSpPr>
          <a:spLocks noChangeArrowheads="1"/>
        </xdr:cNvSpPr>
      </xdr:nvSpPr>
      <xdr:spPr bwMode="auto">
        <a:xfrm>
          <a:off x="266700" y="266700"/>
          <a:ext cx="4095750" cy="1666875"/>
        </a:xfrm>
        <a:prstGeom prst="roundRect">
          <a:avLst>
            <a:gd name="adj" fmla="val 16667"/>
          </a:avLst>
        </a:prstGeom>
        <a:solidFill>
          <a:srgbClr val="C85100"/>
        </a:solidFill>
        <a:ln w="19050">
          <a:solidFill>
            <a:srgbClr val="C85100"/>
          </a:solidFill>
          <a:round/>
          <a:headEnd/>
          <a:tailEnd/>
        </a:ln>
      </xdr:spPr>
      <xdr:txBody>
        <a:bodyPr vertOverflow="clip" wrap="square" lIns="54864" tIns="41148" rIns="54864" bIns="41148" anchor="ctr" upright="1"/>
        <a:lstStyle/>
        <a:p>
          <a:pPr algn="ctr" rtl="0">
            <a:defRPr sz="1000"/>
          </a:pPr>
          <a:r>
            <a:rPr lang="en-GB" sz="2500" b="1" i="0" u="none" strike="noStrike" baseline="0">
              <a:solidFill>
                <a:srgbClr val="FFFFFF"/>
              </a:solidFill>
              <a:latin typeface="Arial"/>
              <a:cs typeface="Arial"/>
            </a:rPr>
            <a:t>Children's Social Care Benchmarking</a:t>
          </a:r>
        </a:p>
        <a:p>
          <a:pPr algn="ctr" rtl="0">
            <a:defRPr sz="1000"/>
          </a:pPr>
          <a:r>
            <a:rPr lang="en-GB" sz="2000" b="1" i="0" u="none" strike="noStrike" baseline="0">
              <a:solidFill>
                <a:srgbClr val="FFCC99"/>
              </a:solidFill>
              <a:latin typeface="Arial"/>
              <a:cs typeface="Arial"/>
            </a:rPr>
            <a:t>Sector Led Improvement</a:t>
          </a:r>
        </a:p>
      </xdr:txBody>
    </xdr:sp>
    <xdr:clientData/>
  </xdr:twoCellAnchor>
  <xdr:twoCellAnchor>
    <xdr:from>
      <xdr:col>7</xdr:col>
      <xdr:colOff>342900</xdr:colOff>
      <xdr:row>33</xdr:row>
      <xdr:rowOff>104775</xdr:rowOff>
    </xdr:from>
    <xdr:to>
      <xdr:col>10</xdr:col>
      <xdr:colOff>66675</xdr:colOff>
      <xdr:row>39</xdr:row>
      <xdr:rowOff>66675</xdr:rowOff>
    </xdr:to>
    <xdr:pic>
      <xdr:nvPicPr>
        <xdr:cNvPr id="6187" name="Picture 3" descr="ESCC_logo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5648325"/>
          <a:ext cx="13335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466725</xdr:colOff>
      <xdr:row>26</xdr:row>
      <xdr:rowOff>47625</xdr:rowOff>
    </xdr:from>
    <xdr:to>
      <xdr:col>4</xdr:col>
      <xdr:colOff>981075</xdr:colOff>
      <xdr:row>30</xdr:row>
      <xdr:rowOff>57150</xdr:rowOff>
    </xdr:to>
    <xdr:pic macro="[0]!Home">
      <xdr:nvPicPr>
        <xdr:cNvPr id="6188"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646" t="61760" r="39688" b="34908"/>
        <a:stretch>
          <a:fillRect/>
        </a:stretch>
      </xdr:blipFill>
      <xdr:spPr bwMode="auto">
        <a:xfrm>
          <a:off x="4257675" y="457200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19050</xdr:colOff>
      <xdr:row>31</xdr:row>
      <xdr:rowOff>104775</xdr:rowOff>
    </xdr:from>
    <xdr:to>
      <xdr:col>4</xdr:col>
      <xdr:colOff>9525</xdr:colOff>
      <xdr:row>33</xdr:row>
      <xdr:rowOff>66675</xdr:rowOff>
    </xdr:to>
    <xdr:sp macro="" textlink="">
      <xdr:nvSpPr>
        <xdr:cNvPr id="6191" name="Right Arrow 50"/>
        <xdr:cNvSpPr>
          <a:spLocks noChangeArrowheads="1"/>
        </xdr:cNvSpPr>
      </xdr:nvSpPr>
      <xdr:spPr bwMode="auto">
        <a:xfrm flipH="1">
          <a:off x="3524250" y="5362575"/>
          <a:ext cx="276225" cy="247650"/>
        </a:xfrm>
        <a:prstGeom prst="rightArrow">
          <a:avLst>
            <a:gd name="adj1" fmla="val 50000"/>
            <a:gd name="adj2" fmla="val 50001"/>
          </a:avLst>
        </a:prstGeom>
        <a:solidFill>
          <a:srgbClr val="993300"/>
        </a:solidFill>
        <a:ln w="25400" algn="ctr">
          <a:solidFill>
            <a:srgbClr val="FB994F"/>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371475</xdr:colOff>
      <xdr:row>0</xdr:row>
      <xdr:rowOff>47625</xdr:rowOff>
    </xdr:from>
    <xdr:to>
      <xdr:col>20</xdr:col>
      <xdr:colOff>180975</xdr:colOff>
      <xdr:row>3</xdr:row>
      <xdr:rowOff>104775</xdr:rowOff>
    </xdr:to>
    <xdr:sp macro="" textlink="">
      <xdr:nvSpPr>
        <xdr:cNvPr id="6"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Children in Need</a:t>
          </a:r>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7"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Children in Need</a:t>
          </a:r>
        </a:p>
      </xdr:txBody>
    </xdr:sp>
    <xdr:clientData/>
  </xdr:twoCellAnchor>
  <xdr:twoCellAnchor editAs="absolute">
    <xdr:from>
      <xdr:col>13</xdr:col>
      <xdr:colOff>371475</xdr:colOff>
      <xdr:row>88</xdr:row>
      <xdr:rowOff>47625</xdr:rowOff>
    </xdr:from>
    <xdr:to>
      <xdr:col>20</xdr:col>
      <xdr:colOff>180975</xdr:colOff>
      <xdr:row>91</xdr:row>
      <xdr:rowOff>104775</xdr:rowOff>
    </xdr:to>
    <xdr:sp macro="" textlink="">
      <xdr:nvSpPr>
        <xdr:cNvPr id="8" name="AutoShape 32"/>
        <xdr:cNvSpPr>
          <a:spLocks noChangeArrowheads="1"/>
        </xdr:cNvSpPr>
      </xdr:nvSpPr>
      <xdr:spPr bwMode="auto">
        <a:xfrm>
          <a:off x="6448425"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Children in Need</a:t>
          </a:r>
        </a:p>
      </xdr:txBody>
    </xdr:sp>
    <xdr:clientData/>
  </xdr:twoCellAnchor>
  <xdr:twoCellAnchor>
    <xdr:from>
      <xdr:col>10</xdr:col>
      <xdr:colOff>0</xdr:colOff>
      <xdr:row>93</xdr:row>
      <xdr:rowOff>0</xdr:rowOff>
    </xdr:from>
    <xdr:to>
      <xdr:col>20</xdr:col>
      <xdr:colOff>0</xdr:colOff>
      <xdr:row>128</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128</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49</xdr:row>
      <xdr:rowOff>0</xdr:rowOff>
    </xdr:from>
    <xdr:to>
      <xdr:col>20</xdr:col>
      <xdr:colOff>0</xdr:colOff>
      <xdr:row>83</xdr:row>
      <xdr:rowOff>0</xdr:rowOff>
    </xdr:to>
    <xdr:graphicFrame macro="">
      <xdr:nvGraphicFramePr>
        <xdr:cNvPr id="16"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371475</xdr:colOff>
      <xdr:row>0</xdr:row>
      <xdr:rowOff>47625</xdr:rowOff>
    </xdr:from>
    <xdr:to>
      <xdr:col>20</xdr:col>
      <xdr:colOff>180975</xdr:colOff>
      <xdr:row>3</xdr:row>
      <xdr:rowOff>104775</xdr:rowOff>
    </xdr:to>
    <xdr:sp macro="" textlink="">
      <xdr:nvSpPr>
        <xdr:cNvPr id="6"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Section 47 Enquiries</a:t>
          </a:r>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7"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Section 47 Enquiries</a:t>
          </a:r>
        </a:p>
      </xdr:txBody>
    </xdr:sp>
    <xdr:clientData/>
  </xdr:twoCellAnchor>
  <xdr:twoCellAnchor editAs="absolute">
    <xdr:from>
      <xdr:col>13</xdr:col>
      <xdr:colOff>371475</xdr:colOff>
      <xdr:row>88</xdr:row>
      <xdr:rowOff>47625</xdr:rowOff>
    </xdr:from>
    <xdr:to>
      <xdr:col>20</xdr:col>
      <xdr:colOff>180975</xdr:colOff>
      <xdr:row>91</xdr:row>
      <xdr:rowOff>104775</xdr:rowOff>
    </xdr:to>
    <xdr:sp macro="" textlink="">
      <xdr:nvSpPr>
        <xdr:cNvPr id="8" name="AutoShape 32"/>
        <xdr:cNvSpPr>
          <a:spLocks noChangeArrowheads="1"/>
        </xdr:cNvSpPr>
      </xdr:nvSpPr>
      <xdr:spPr bwMode="auto">
        <a:xfrm>
          <a:off x="6448425"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Section 47 Enquiries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49</xdr:row>
      <xdr:rowOff>0</xdr:rowOff>
    </xdr:from>
    <xdr:to>
      <xdr:col>20</xdr:col>
      <xdr:colOff>0</xdr:colOff>
      <xdr:row>83</xdr:row>
      <xdr:rowOff>0</xdr:rowOff>
    </xdr:to>
    <xdr:graphicFrame macro="">
      <xdr:nvGraphicFramePr>
        <xdr:cNvPr id="16"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371475</xdr:colOff>
      <xdr:row>0</xdr:row>
      <xdr:rowOff>47625</xdr:rowOff>
    </xdr:from>
    <xdr:to>
      <xdr:col>20</xdr:col>
      <xdr:colOff>180975</xdr:colOff>
      <xdr:row>3</xdr:row>
      <xdr:rowOff>104775</xdr:rowOff>
    </xdr:to>
    <xdr:sp macro="" textlink="">
      <xdr:nvSpPr>
        <xdr:cNvPr id="6"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7"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editAs="absolute">
    <xdr:from>
      <xdr:col>13</xdr:col>
      <xdr:colOff>371475</xdr:colOff>
      <xdr:row>88</xdr:row>
      <xdr:rowOff>47625</xdr:rowOff>
    </xdr:from>
    <xdr:to>
      <xdr:col>20</xdr:col>
      <xdr:colOff>180975</xdr:colOff>
      <xdr:row>91</xdr:row>
      <xdr:rowOff>104775</xdr:rowOff>
    </xdr:to>
    <xdr:sp macro="" textlink="">
      <xdr:nvSpPr>
        <xdr:cNvPr id="8" name="AutoShape 32"/>
        <xdr:cNvSpPr>
          <a:spLocks noChangeArrowheads="1"/>
        </xdr:cNvSpPr>
      </xdr:nvSpPr>
      <xdr:spPr bwMode="auto">
        <a:xfrm>
          <a:off x="6448425"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47625</xdr:colOff>
      <xdr:row>174</xdr:row>
      <xdr:rowOff>114300</xdr:rowOff>
    </xdr:from>
    <xdr:to>
      <xdr:col>21</xdr:col>
      <xdr:colOff>295275</xdr:colOff>
      <xdr:row>175</xdr:row>
      <xdr:rowOff>123823</xdr:rowOff>
    </xdr:to>
    <xdr:sp macro="[0]!Macro8" textlink="">
      <xdr:nvSpPr>
        <xdr:cNvPr id="16" name="Down Arrow 15"/>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137</xdr:row>
      <xdr:rowOff>0</xdr:rowOff>
    </xdr:from>
    <xdr:to>
      <xdr:col>20</xdr:col>
      <xdr:colOff>0</xdr:colOff>
      <xdr:row>173</xdr:row>
      <xdr:rowOff>0</xdr:rowOff>
    </xdr:to>
    <xdr:graphicFrame macro="">
      <xdr:nvGraphicFramePr>
        <xdr:cNvPr id="1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13</xdr:col>
      <xdr:colOff>371475</xdr:colOff>
      <xdr:row>132</xdr:row>
      <xdr:rowOff>47625</xdr:rowOff>
    </xdr:from>
    <xdr:to>
      <xdr:col>20</xdr:col>
      <xdr:colOff>180975</xdr:colOff>
      <xdr:row>135</xdr:row>
      <xdr:rowOff>104775</xdr:rowOff>
    </xdr:to>
    <xdr:sp macro="" textlink="">
      <xdr:nvSpPr>
        <xdr:cNvPr id="18" name="AutoShape 32"/>
        <xdr:cNvSpPr>
          <a:spLocks noChangeArrowheads="1"/>
        </xdr:cNvSpPr>
      </xdr:nvSpPr>
      <xdr:spPr bwMode="auto">
        <a:xfrm>
          <a:off x="6448425" y="2025015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xdr:from>
      <xdr:col>21</xdr:col>
      <xdr:colOff>47625</xdr:colOff>
      <xdr:row>218</xdr:row>
      <xdr:rowOff>114300</xdr:rowOff>
    </xdr:from>
    <xdr:to>
      <xdr:col>21</xdr:col>
      <xdr:colOff>295275</xdr:colOff>
      <xdr:row>219</xdr:row>
      <xdr:rowOff>123823</xdr:rowOff>
    </xdr:to>
    <xdr:sp macro="[0]!Macro8" textlink="">
      <xdr:nvSpPr>
        <xdr:cNvPr id="19" name="Down Arrow 18"/>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181</xdr:row>
      <xdr:rowOff>0</xdr:rowOff>
    </xdr:from>
    <xdr:to>
      <xdr:col>20</xdr:col>
      <xdr:colOff>0</xdr:colOff>
      <xdr:row>217</xdr:row>
      <xdr:rowOff>0</xdr:rowOff>
    </xdr:to>
    <xdr:graphicFrame macro="">
      <xdr:nvGraphicFramePr>
        <xdr:cNvPr id="2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13</xdr:col>
      <xdr:colOff>371475</xdr:colOff>
      <xdr:row>176</xdr:row>
      <xdr:rowOff>47625</xdr:rowOff>
    </xdr:from>
    <xdr:to>
      <xdr:col>20</xdr:col>
      <xdr:colOff>180975</xdr:colOff>
      <xdr:row>179</xdr:row>
      <xdr:rowOff>104775</xdr:rowOff>
    </xdr:to>
    <xdr:sp macro="" textlink="">
      <xdr:nvSpPr>
        <xdr:cNvPr id="21" name="AutoShape 32"/>
        <xdr:cNvSpPr>
          <a:spLocks noChangeArrowheads="1"/>
        </xdr:cNvSpPr>
      </xdr:nvSpPr>
      <xdr:spPr bwMode="auto">
        <a:xfrm>
          <a:off x="6448425" y="269843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xdr:from>
      <xdr:col>10</xdr:col>
      <xdr:colOff>0</xdr:colOff>
      <xdr:row>49</xdr:row>
      <xdr:rowOff>0</xdr:rowOff>
    </xdr:from>
    <xdr:to>
      <xdr:col>20</xdr:col>
      <xdr:colOff>0</xdr:colOff>
      <xdr:row>83</xdr:row>
      <xdr:rowOff>0</xdr:rowOff>
    </xdr:to>
    <xdr:graphicFrame macro="">
      <xdr:nvGraphicFramePr>
        <xdr:cNvPr id="23"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371475</xdr:colOff>
      <xdr:row>0</xdr:row>
      <xdr:rowOff>47625</xdr:rowOff>
    </xdr:from>
    <xdr:to>
      <xdr:col>20</xdr:col>
      <xdr:colOff>180975</xdr:colOff>
      <xdr:row>3</xdr:row>
      <xdr:rowOff>104775</xdr:rowOff>
    </xdr:to>
    <xdr:sp macro="" textlink="">
      <xdr:nvSpPr>
        <xdr:cNvPr id="6"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7"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editAs="absolute">
    <xdr:from>
      <xdr:col>13</xdr:col>
      <xdr:colOff>371475</xdr:colOff>
      <xdr:row>88</xdr:row>
      <xdr:rowOff>47625</xdr:rowOff>
    </xdr:from>
    <xdr:to>
      <xdr:col>20</xdr:col>
      <xdr:colOff>180975</xdr:colOff>
      <xdr:row>91</xdr:row>
      <xdr:rowOff>104775</xdr:rowOff>
    </xdr:to>
    <xdr:sp macro="" textlink="">
      <xdr:nvSpPr>
        <xdr:cNvPr id="8" name="AutoShape 32"/>
        <xdr:cNvSpPr>
          <a:spLocks noChangeArrowheads="1"/>
        </xdr:cNvSpPr>
      </xdr:nvSpPr>
      <xdr:spPr bwMode="auto">
        <a:xfrm>
          <a:off x="6448425"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47625</xdr:colOff>
      <xdr:row>174</xdr:row>
      <xdr:rowOff>114300</xdr:rowOff>
    </xdr:from>
    <xdr:to>
      <xdr:col>21</xdr:col>
      <xdr:colOff>295275</xdr:colOff>
      <xdr:row>175</xdr:row>
      <xdr:rowOff>123823</xdr:rowOff>
    </xdr:to>
    <xdr:sp macro="[0]!Macro8" textlink="">
      <xdr:nvSpPr>
        <xdr:cNvPr id="16" name="Down Arrow 15"/>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137</xdr:row>
      <xdr:rowOff>0</xdr:rowOff>
    </xdr:from>
    <xdr:to>
      <xdr:col>20</xdr:col>
      <xdr:colOff>0</xdr:colOff>
      <xdr:row>173</xdr:row>
      <xdr:rowOff>0</xdr:rowOff>
    </xdr:to>
    <xdr:graphicFrame macro="">
      <xdr:nvGraphicFramePr>
        <xdr:cNvPr id="1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13</xdr:col>
      <xdr:colOff>371475</xdr:colOff>
      <xdr:row>132</xdr:row>
      <xdr:rowOff>47625</xdr:rowOff>
    </xdr:from>
    <xdr:to>
      <xdr:col>20</xdr:col>
      <xdr:colOff>180975</xdr:colOff>
      <xdr:row>135</xdr:row>
      <xdr:rowOff>104775</xdr:rowOff>
    </xdr:to>
    <xdr:sp macro="" textlink="">
      <xdr:nvSpPr>
        <xdr:cNvPr id="18" name="AutoShape 32"/>
        <xdr:cNvSpPr>
          <a:spLocks noChangeArrowheads="1"/>
        </xdr:cNvSpPr>
      </xdr:nvSpPr>
      <xdr:spPr bwMode="auto">
        <a:xfrm>
          <a:off x="6448425" y="2025015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xdr:from>
      <xdr:col>21</xdr:col>
      <xdr:colOff>47625</xdr:colOff>
      <xdr:row>218</xdr:row>
      <xdr:rowOff>114300</xdr:rowOff>
    </xdr:from>
    <xdr:to>
      <xdr:col>21</xdr:col>
      <xdr:colOff>295275</xdr:colOff>
      <xdr:row>219</xdr:row>
      <xdr:rowOff>123823</xdr:rowOff>
    </xdr:to>
    <xdr:sp macro="[0]!Macro8" textlink="">
      <xdr:nvSpPr>
        <xdr:cNvPr id="19" name="Down Arrow 18"/>
        <xdr:cNvSpPr/>
      </xdr:nvSpPr>
      <xdr:spPr>
        <a:xfrm flipV="1">
          <a:off x="9229725" y="334803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181</xdr:row>
      <xdr:rowOff>0</xdr:rowOff>
    </xdr:from>
    <xdr:to>
      <xdr:col>20</xdr:col>
      <xdr:colOff>0</xdr:colOff>
      <xdr:row>217</xdr:row>
      <xdr:rowOff>0</xdr:rowOff>
    </xdr:to>
    <xdr:graphicFrame macro="">
      <xdr:nvGraphicFramePr>
        <xdr:cNvPr id="2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13</xdr:col>
      <xdr:colOff>371475</xdr:colOff>
      <xdr:row>176</xdr:row>
      <xdr:rowOff>47625</xdr:rowOff>
    </xdr:from>
    <xdr:to>
      <xdr:col>20</xdr:col>
      <xdr:colOff>180975</xdr:colOff>
      <xdr:row>179</xdr:row>
      <xdr:rowOff>104775</xdr:rowOff>
    </xdr:to>
    <xdr:sp macro="" textlink="">
      <xdr:nvSpPr>
        <xdr:cNvPr id="21" name="AutoShape 32"/>
        <xdr:cNvSpPr>
          <a:spLocks noChangeArrowheads="1"/>
        </xdr:cNvSpPr>
      </xdr:nvSpPr>
      <xdr:spPr bwMode="auto">
        <a:xfrm>
          <a:off x="6448425" y="269843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xdr:from>
      <xdr:col>21</xdr:col>
      <xdr:colOff>47625</xdr:colOff>
      <xdr:row>262</xdr:row>
      <xdr:rowOff>114300</xdr:rowOff>
    </xdr:from>
    <xdr:to>
      <xdr:col>21</xdr:col>
      <xdr:colOff>295275</xdr:colOff>
      <xdr:row>263</xdr:row>
      <xdr:rowOff>123823</xdr:rowOff>
    </xdr:to>
    <xdr:sp macro="[0]!Macro8" textlink="">
      <xdr:nvSpPr>
        <xdr:cNvPr id="22" name="Down Arrow 21"/>
        <xdr:cNvSpPr/>
      </xdr:nvSpPr>
      <xdr:spPr>
        <a:xfrm flipV="1">
          <a:off x="9229725" y="334803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225</xdr:row>
      <xdr:rowOff>0</xdr:rowOff>
    </xdr:from>
    <xdr:to>
      <xdr:col>20</xdr:col>
      <xdr:colOff>0</xdr:colOff>
      <xdr:row>261</xdr:row>
      <xdr:rowOff>0</xdr:rowOff>
    </xdr:to>
    <xdr:graphicFrame macro="">
      <xdr:nvGraphicFramePr>
        <xdr:cNvPr id="2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371475</xdr:colOff>
      <xdr:row>220</xdr:row>
      <xdr:rowOff>47625</xdr:rowOff>
    </xdr:from>
    <xdr:to>
      <xdr:col>20</xdr:col>
      <xdr:colOff>180975</xdr:colOff>
      <xdr:row>223</xdr:row>
      <xdr:rowOff>104775</xdr:rowOff>
    </xdr:to>
    <xdr:sp macro="" textlink="">
      <xdr:nvSpPr>
        <xdr:cNvPr id="24" name="AutoShape 32"/>
        <xdr:cNvSpPr>
          <a:spLocks noChangeArrowheads="1"/>
        </xdr:cNvSpPr>
      </xdr:nvSpPr>
      <xdr:spPr bwMode="auto">
        <a:xfrm>
          <a:off x="6448425" y="33718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xdr:from>
      <xdr:col>10</xdr:col>
      <xdr:colOff>0</xdr:colOff>
      <xdr:row>49</xdr:row>
      <xdr:rowOff>0</xdr:rowOff>
    </xdr:from>
    <xdr:to>
      <xdr:col>20</xdr:col>
      <xdr:colOff>0</xdr:colOff>
      <xdr:row>83</xdr:row>
      <xdr:rowOff>0</xdr:rowOff>
    </xdr:to>
    <xdr:graphicFrame macro="">
      <xdr:nvGraphicFramePr>
        <xdr:cNvPr id="2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371475</xdr:colOff>
      <xdr:row>0</xdr:row>
      <xdr:rowOff>47625</xdr:rowOff>
    </xdr:from>
    <xdr:to>
      <xdr:col>20</xdr:col>
      <xdr:colOff>180975</xdr:colOff>
      <xdr:row>3</xdr:row>
      <xdr:rowOff>104775</xdr:rowOff>
    </xdr:to>
    <xdr:sp macro="" textlink="">
      <xdr:nvSpPr>
        <xdr:cNvPr id="6"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Court Applications</a:t>
          </a:r>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7"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Court Applications</a:t>
          </a:r>
        </a:p>
      </xdr:txBody>
    </xdr:sp>
    <xdr:clientData/>
  </xdr:twoCellAnchor>
  <xdr:twoCellAnchor editAs="absolute">
    <xdr:from>
      <xdr:col>13</xdr:col>
      <xdr:colOff>371475</xdr:colOff>
      <xdr:row>88</xdr:row>
      <xdr:rowOff>47625</xdr:rowOff>
    </xdr:from>
    <xdr:to>
      <xdr:col>20</xdr:col>
      <xdr:colOff>180975</xdr:colOff>
      <xdr:row>91</xdr:row>
      <xdr:rowOff>104775</xdr:rowOff>
    </xdr:to>
    <xdr:sp macro="" textlink="">
      <xdr:nvSpPr>
        <xdr:cNvPr id="8" name="AutoShape 32"/>
        <xdr:cNvSpPr>
          <a:spLocks noChangeArrowheads="1"/>
        </xdr:cNvSpPr>
      </xdr:nvSpPr>
      <xdr:spPr bwMode="auto">
        <a:xfrm>
          <a:off x="6448425"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Court Applications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49</xdr:row>
      <xdr:rowOff>0</xdr:rowOff>
    </xdr:from>
    <xdr:to>
      <xdr:col>20</xdr:col>
      <xdr:colOff>0</xdr:colOff>
      <xdr:row>83</xdr:row>
      <xdr:rowOff>0</xdr:rowOff>
    </xdr:to>
    <xdr:graphicFrame macro="">
      <xdr:nvGraphicFramePr>
        <xdr:cNvPr id="17"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371475</xdr:colOff>
      <xdr:row>0</xdr:row>
      <xdr:rowOff>47625</xdr:rowOff>
    </xdr:from>
    <xdr:to>
      <xdr:col>20</xdr:col>
      <xdr:colOff>180975</xdr:colOff>
      <xdr:row>3</xdr:row>
      <xdr:rowOff>104775</xdr:rowOff>
    </xdr:to>
    <xdr:sp macro="" textlink="">
      <xdr:nvSpPr>
        <xdr:cNvPr id="6"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Looked After Children</a:t>
          </a:r>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7"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Looked After Children</a:t>
          </a:r>
        </a:p>
      </xdr:txBody>
    </xdr:sp>
    <xdr:clientData/>
  </xdr:twoCellAnchor>
  <xdr:twoCellAnchor editAs="absolute">
    <xdr:from>
      <xdr:col>13</xdr:col>
      <xdr:colOff>371475</xdr:colOff>
      <xdr:row>88</xdr:row>
      <xdr:rowOff>47625</xdr:rowOff>
    </xdr:from>
    <xdr:to>
      <xdr:col>20</xdr:col>
      <xdr:colOff>180975</xdr:colOff>
      <xdr:row>91</xdr:row>
      <xdr:rowOff>104775</xdr:rowOff>
    </xdr:to>
    <xdr:sp macro="" textlink="">
      <xdr:nvSpPr>
        <xdr:cNvPr id="8" name="AutoShape 32"/>
        <xdr:cNvSpPr>
          <a:spLocks noChangeArrowheads="1"/>
        </xdr:cNvSpPr>
      </xdr:nvSpPr>
      <xdr:spPr bwMode="auto">
        <a:xfrm>
          <a:off x="6448425"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Looked After Children</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49</xdr:row>
      <xdr:rowOff>0</xdr:rowOff>
    </xdr:from>
    <xdr:to>
      <xdr:col>20</xdr:col>
      <xdr:colOff>0</xdr:colOff>
      <xdr:row>83</xdr:row>
      <xdr:rowOff>0</xdr:rowOff>
    </xdr:to>
    <xdr:graphicFrame macro="">
      <xdr:nvGraphicFramePr>
        <xdr:cNvPr id="50"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285750</xdr:colOff>
      <xdr:row>0</xdr:row>
      <xdr:rowOff>47625</xdr:rowOff>
    </xdr:from>
    <xdr:to>
      <xdr:col>17</xdr:col>
      <xdr:colOff>257175</xdr:colOff>
      <xdr:row>3</xdr:row>
      <xdr:rowOff>104775</xdr:rowOff>
    </xdr:to>
    <xdr:sp macro="" textlink="">
      <xdr:nvSpPr>
        <xdr:cNvPr id="65539" name="AutoShape 2"/>
        <xdr:cNvSpPr>
          <a:spLocks noChangeArrowheads="1"/>
        </xdr:cNvSpPr>
      </xdr:nvSpPr>
      <xdr:spPr bwMode="auto">
        <a:xfrm>
          <a:off x="6457950"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Sources</a:t>
          </a:r>
        </a:p>
      </xdr:txBody>
    </xdr:sp>
    <xdr:clientData/>
  </xdr:twoCellAnchor>
  <xdr:twoCellAnchor editAs="oneCell">
    <xdr:from>
      <xdr:col>0</xdr:col>
      <xdr:colOff>9525</xdr:colOff>
      <xdr:row>2</xdr:row>
      <xdr:rowOff>38100</xdr:rowOff>
    </xdr:from>
    <xdr:to>
      <xdr:col>1</xdr:col>
      <xdr:colOff>47625</xdr:colOff>
      <xdr:row>3</xdr:row>
      <xdr:rowOff>238125</xdr:rowOff>
    </xdr:to>
    <xdr:pic macro="[0]!Home">
      <xdr:nvPicPr>
        <xdr:cNvPr id="65598"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12</xdr:col>
      <xdr:colOff>285750</xdr:colOff>
      <xdr:row>44</xdr:row>
      <xdr:rowOff>47625</xdr:rowOff>
    </xdr:from>
    <xdr:to>
      <xdr:col>17</xdr:col>
      <xdr:colOff>257175</xdr:colOff>
      <xdr:row>47</xdr:row>
      <xdr:rowOff>104775</xdr:rowOff>
    </xdr:to>
    <xdr:sp macro="" textlink="">
      <xdr:nvSpPr>
        <xdr:cNvPr id="65542" name="AutoShape 2"/>
        <xdr:cNvSpPr>
          <a:spLocks noChangeArrowheads="1"/>
        </xdr:cNvSpPr>
      </xdr:nvSpPr>
      <xdr:spPr bwMode="auto">
        <a:xfrm>
          <a:off x="6457950" y="67913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Sources</a:t>
          </a:r>
        </a:p>
      </xdr:txBody>
    </xdr:sp>
    <xdr:clientData/>
  </xdr:twoCellAnchor>
  <xdr:twoCellAnchor>
    <xdr:from>
      <xdr:col>18</xdr:col>
      <xdr:colOff>47625</xdr:colOff>
      <xdr:row>42</xdr:row>
      <xdr:rowOff>114300</xdr:rowOff>
    </xdr:from>
    <xdr:to>
      <xdr:col>18</xdr:col>
      <xdr:colOff>295275</xdr:colOff>
      <xdr:row>43</xdr:row>
      <xdr:rowOff>123823</xdr:rowOff>
    </xdr:to>
    <xdr:sp macro="[0]!Macro8" textlink="">
      <xdr:nvSpPr>
        <xdr:cNvPr id="45" name="Down Arrow 44"/>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18</xdr:col>
      <xdr:colOff>47625</xdr:colOff>
      <xdr:row>86</xdr:row>
      <xdr:rowOff>114300</xdr:rowOff>
    </xdr:from>
    <xdr:to>
      <xdr:col>18</xdr:col>
      <xdr:colOff>295275</xdr:colOff>
      <xdr:row>87</xdr:row>
      <xdr:rowOff>123823</xdr:rowOff>
    </xdr:to>
    <xdr:sp macro="[0]!Macro8" textlink="">
      <xdr:nvSpPr>
        <xdr:cNvPr id="46" name="Down Arrow 45"/>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127</xdr:row>
      <xdr:rowOff>114300</xdr:rowOff>
    </xdr:from>
    <xdr:to>
      <xdr:col>8</xdr:col>
      <xdr:colOff>276225</xdr:colOff>
      <xdr:row>128</xdr:row>
      <xdr:rowOff>123825</xdr:rowOff>
    </xdr:to>
    <xdr:sp macro="[0]!Home" textlink="">
      <xdr:nvSpPr>
        <xdr:cNvPr id="973854" name="Down Arrow 52"/>
        <xdr:cNvSpPr>
          <a:spLocks noChangeArrowheads="1"/>
        </xdr:cNvSpPr>
      </xdr:nvSpPr>
      <xdr:spPr bwMode="auto">
        <a:xfrm flipV="1">
          <a:off x="9229725" y="19983450"/>
          <a:ext cx="247650" cy="2286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8</xdr:col>
      <xdr:colOff>28575</xdr:colOff>
      <xdr:row>88</xdr:row>
      <xdr:rowOff>114300</xdr:rowOff>
    </xdr:from>
    <xdr:to>
      <xdr:col>8</xdr:col>
      <xdr:colOff>276225</xdr:colOff>
      <xdr:row>89</xdr:row>
      <xdr:rowOff>123825</xdr:rowOff>
    </xdr:to>
    <xdr:sp macro="[0]!Home" textlink="">
      <xdr:nvSpPr>
        <xdr:cNvPr id="973855" name="Down Arrow 52"/>
        <xdr:cNvSpPr>
          <a:spLocks noChangeArrowheads="1"/>
        </xdr:cNvSpPr>
      </xdr:nvSpPr>
      <xdr:spPr bwMode="auto">
        <a:xfrm flipV="1">
          <a:off x="9229725" y="13239750"/>
          <a:ext cx="247650" cy="2286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8</xdr:col>
      <xdr:colOff>28575</xdr:colOff>
      <xdr:row>44</xdr:row>
      <xdr:rowOff>114300</xdr:rowOff>
    </xdr:from>
    <xdr:to>
      <xdr:col>8</xdr:col>
      <xdr:colOff>276225</xdr:colOff>
      <xdr:row>45</xdr:row>
      <xdr:rowOff>123825</xdr:rowOff>
    </xdr:to>
    <xdr:sp macro="[0]!Home" textlink="">
      <xdr:nvSpPr>
        <xdr:cNvPr id="973856" name="Down Arrow 52"/>
        <xdr:cNvSpPr>
          <a:spLocks noChangeArrowheads="1"/>
        </xdr:cNvSpPr>
      </xdr:nvSpPr>
      <xdr:spPr bwMode="auto">
        <a:xfrm flipV="1">
          <a:off x="9229725" y="6505575"/>
          <a:ext cx="247650" cy="219075"/>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editAs="absolute">
    <xdr:from>
      <xdr:col>3</xdr:col>
      <xdr:colOff>4533900</xdr:colOff>
      <xdr:row>90</xdr:row>
      <xdr:rowOff>47625</xdr:rowOff>
    </xdr:from>
    <xdr:to>
      <xdr:col>7</xdr:col>
      <xdr:colOff>247650</xdr:colOff>
      <xdr:row>93</xdr:row>
      <xdr:rowOff>104775</xdr:rowOff>
    </xdr:to>
    <xdr:sp macro="" textlink="">
      <xdr:nvSpPr>
        <xdr:cNvPr id="2" name="AutoShape 310"/>
        <xdr:cNvSpPr>
          <a:spLocks noChangeArrowheads="1"/>
        </xdr:cNvSpPr>
      </xdr:nvSpPr>
      <xdr:spPr bwMode="auto">
        <a:xfrm>
          <a:off x="6448425" y="135350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Home</a:t>
          </a:r>
        </a:p>
      </xdr:txBody>
    </xdr:sp>
    <xdr:clientData/>
  </xdr:twoCellAnchor>
  <xdr:twoCellAnchor editAs="absolute">
    <xdr:from>
      <xdr:col>3</xdr:col>
      <xdr:colOff>4533900</xdr:colOff>
      <xdr:row>46</xdr:row>
      <xdr:rowOff>38100</xdr:rowOff>
    </xdr:from>
    <xdr:to>
      <xdr:col>7</xdr:col>
      <xdr:colOff>247650</xdr:colOff>
      <xdr:row>49</xdr:row>
      <xdr:rowOff>95250</xdr:rowOff>
    </xdr:to>
    <xdr:sp macro="" textlink="">
      <xdr:nvSpPr>
        <xdr:cNvPr id="3" name="AutoShape 310"/>
        <xdr:cNvSpPr>
          <a:spLocks noChangeArrowheads="1"/>
        </xdr:cNvSpPr>
      </xdr:nvSpPr>
      <xdr:spPr bwMode="auto">
        <a:xfrm>
          <a:off x="6448425" y="67913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Home</a:t>
          </a:r>
        </a:p>
      </xdr:txBody>
    </xdr:sp>
    <xdr:clientData/>
  </xdr:twoCellAnchor>
  <xdr:twoCellAnchor editAs="oneCell">
    <xdr:from>
      <xdr:col>6</xdr:col>
      <xdr:colOff>57150</xdr:colOff>
      <xdr:row>13</xdr:row>
      <xdr:rowOff>66675</xdr:rowOff>
    </xdr:from>
    <xdr:to>
      <xdr:col>6</xdr:col>
      <xdr:colOff>333375</xdr:colOff>
      <xdr:row>15</xdr:row>
      <xdr:rowOff>57150</xdr:rowOff>
    </xdr:to>
    <xdr:sp macro="[0]!Coverage" textlink="">
      <xdr:nvSpPr>
        <xdr:cNvPr id="973865" name="Right Arrow 50"/>
        <xdr:cNvSpPr>
          <a:spLocks noChangeAspect="1" noChangeArrowheads="1"/>
        </xdr:cNvSpPr>
      </xdr:nvSpPr>
      <xdr:spPr bwMode="auto">
        <a:xfrm>
          <a:off x="8610600" y="21431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0</xdr:col>
      <xdr:colOff>66675</xdr:colOff>
      <xdr:row>2</xdr:row>
      <xdr:rowOff>85725</xdr:rowOff>
    </xdr:from>
    <xdr:to>
      <xdr:col>1</xdr:col>
      <xdr:colOff>76200</xdr:colOff>
      <xdr:row>3</xdr:row>
      <xdr:rowOff>190500</xdr:rowOff>
    </xdr:to>
    <xdr:sp macro="[0]!Frontpage" textlink="">
      <xdr:nvSpPr>
        <xdr:cNvPr id="973867" name="Right Arrow 50"/>
        <xdr:cNvSpPr>
          <a:spLocks noChangeArrowheads="1"/>
        </xdr:cNvSpPr>
      </xdr:nvSpPr>
      <xdr:spPr bwMode="auto">
        <a:xfrm flipH="1">
          <a:off x="66675" y="514350"/>
          <a:ext cx="276225" cy="247650"/>
        </a:xfrm>
        <a:prstGeom prst="rightArrow">
          <a:avLst>
            <a:gd name="adj1" fmla="val 50000"/>
            <a:gd name="adj2" fmla="val 50001"/>
          </a:avLst>
        </a:prstGeom>
        <a:solidFill>
          <a:srgbClr val="993300"/>
        </a:solidFill>
        <a:ln w="25400" algn="ctr">
          <a:solidFill>
            <a:srgbClr val="FB994F"/>
          </a:solidFill>
          <a:miter lim="800000"/>
          <a:headEnd/>
          <a:tailEnd/>
        </a:ln>
      </xdr:spPr>
    </xdr:sp>
    <xdr:clientData/>
  </xdr:twoCellAnchor>
  <xdr:twoCellAnchor editAs="oneCell">
    <xdr:from>
      <xdr:col>6</xdr:col>
      <xdr:colOff>57150</xdr:colOff>
      <xdr:row>19</xdr:row>
      <xdr:rowOff>66675</xdr:rowOff>
    </xdr:from>
    <xdr:to>
      <xdr:col>6</xdr:col>
      <xdr:colOff>333375</xdr:colOff>
      <xdr:row>21</xdr:row>
      <xdr:rowOff>57150</xdr:rowOff>
    </xdr:to>
    <xdr:sp macro="[0]!Population" textlink="">
      <xdr:nvSpPr>
        <xdr:cNvPr id="973869" name="Right Arrow 50"/>
        <xdr:cNvSpPr>
          <a:spLocks noChangeAspect="1" noChangeArrowheads="1"/>
        </xdr:cNvSpPr>
      </xdr:nvSpPr>
      <xdr:spPr bwMode="auto">
        <a:xfrm>
          <a:off x="8610600" y="251460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23</xdr:row>
      <xdr:rowOff>95250</xdr:rowOff>
    </xdr:from>
    <xdr:to>
      <xdr:col>6</xdr:col>
      <xdr:colOff>333375</xdr:colOff>
      <xdr:row>25</xdr:row>
      <xdr:rowOff>57150</xdr:rowOff>
    </xdr:to>
    <xdr:sp macro="[0]!Referrals" textlink="">
      <xdr:nvSpPr>
        <xdr:cNvPr id="973870" name="Right Arrow 50"/>
        <xdr:cNvSpPr>
          <a:spLocks noChangeAspect="1" noChangeArrowheads="1"/>
        </xdr:cNvSpPr>
      </xdr:nvSpPr>
      <xdr:spPr bwMode="auto">
        <a:xfrm>
          <a:off x="8610600" y="35242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32</xdr:row>
      <xdr:rowOff>19050</xdr:rowOff>
    </xdr:from>
    <xdr:to>
      <xdr:col>6</xdr:col>
      <xdr:colOff>333375</xdr:colOff>
      <xdr:row>33</xdr:row>
      <xdr:rowOff>123825</xdr:rowOff>
    </xdr:to>
    <xdr:sp macro="[0]!Re_referrals" textlink="">
      <xdr:nvSpPr>
        <xdr:cNvPr id="973871" name="Right Arrow 50"/>
        <xdr:cNvSpPr>
          <a:spLocks noChangeAspect="1" noChangeArrowheads="1"/>
        </xdr:cNvSpPr>
      </xdr:nvSpPr>
      <xdr:spPr bwMode="auto">
        <a:xfrm>
          <a:off x="8610600" y="44005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56</xdr:row>
      <xdr:rowOff>19050</xdr:rowOff>
    </xdr:from>
    <xdr:to>
      <xdr:col>6</xdr:col>
      <xdr:colOff>333375</xdr:colOff>
      <xdr:row>57</xdr:row>
      <xdr:rowOff>123825</xdr:rowOff>
    </xdr:to>
    <xdr:sp macro="[0]!Assessments" textlink="">
      <xdr:nvSpPr>
        <xdr:cNvPr id="973872" name="Right Arrow 50"/>
        <xdr:cNvSpPr>
          <a:spLocks noChangeAspect="1" noChangeArrowheads="1"/>
        </xdr:cNvSpPr>
      </xdr:nvSpPr>
      <xdr:spPr bwMode="auto">
        <a:xfrm>
          <a:off x="8610600" y="84677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61</xdr:row>
      <xdr:rowOff>104775</xdr:rowOff>
    </xdr:from>
    <xdr:to>
      <xdr:col>6</xdr:col>
      <xdr:colOff>333375</xdr:colOff>
      <xdr:row>63</xdr:row>
      <xdr:rowOff>66675</xdr:rowOff>
    </xdr:to>
    <xdr:sp macro="[0]!CiN" textlink="">
      <xdr:nvSpPr>
        <xdr:cNvPr id="973873" name="Right Arrow 50"/>
        <xdr:cNvSpPr>
          <a:spLocks noChangeAspect="1" noChangeArrowheads="1"/>
        </xdr:cNvSpPr>
      </xdr:nvSpPr>
      <xdr:spPr bwMode="auto">
        <a:xfrm>
          <a:off x="8610600" y="955357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66</xdr:row>
      <xdr:rowOff>95250</xdr:rowOff>
    </xdr:from>
    <xdr:to>
      <xdr:col>6</xdr:col>
      <xdr:colOff>333375</xdr:colOff>
      <xdr:row>68</xdr:row>
      <xdr:rowOff>57150</xdr:rowOff>
    </xdr:to>
    <xdr:sp macro="[0]!Sec_47" textlink="">
      <xdr:nvSpPr>
        <xdr:cNvPr id="973874" name="Right Arrow 50"/>
        <xdr:cNvSpPr>
          <a:spLocks noChangeAspect="1" noChangeArrowheads="1"/>
        </xdr:cNvSpPr>
      </xdr:nvSpPr>
      <xdr:spPr bwMode="auto">
        <a:xfrm>
          <a:off x="8610600" y="937260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72</xdr:row>
      <xdr:rowOff>95250</xdr:rowOff>
    </xdr:from>
    <xdr:to>
      <xdr:col>6</xdr:col>
      <xdr:colOff>333375</xdr:colOff>
      <xdr:row>74</xdr:row>
      <xdr:rowOff>57150</xdr:rowOff>
    </xdr:to>
    <xdr:sp macro="[0]!ICPC" textlink="">
      <xdr:nvSpPr>
        <xdr:cNvPr id="973875" name="Right Arrow 50"/>
        <xdr:cNvSpPr>
          <a:spLocks noChangeAspect="1" noChangeArrowheads="1"/>
        </xdr:cNvSpPr>
      </xdr:nvSpPr>
      <xdr:spPr bwMode="auto">
        <a:xfrm>
          <a:off x="8610600" y="102298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102</xdr:row>
      <xdr:rowOff>85725</xdr:rowOff>
    </xdr:from>
    <xdr:to>
      <xdr:col>6</xdr:col>
      <xdr:colOff>333375</xdr:colOff>
      <xdr:row>103</xdr:row>
      <xdr:rowOff>190500</xdr:rowOff>
    </xdr:to>
    <xdr:sp macro="[0]!CPP" textlink="">
      <xdr:nvSpPr>
        <xdr:cNvPr id="973876" name="Right Arrow 50"/>
        <xdr:cNvSpPr>
          <a:spLocks noChangeAspect="1" noChangeArrowheads="1"/>
        </xdr:cNvSpPr>
      </xdr:nvSpPr>
      <xdr:spPr bwMode="auto">
        <a:xfrm>
          <a:off x="8610600" y="1150620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107</xdr:row>
      <xdr:rowOff>95250</xdr:rowOff>
    </xdr:from>
    <xdr:to>
      <xdr:col>6</xdr:col>
      <xdr:colOff>333375</xdr:colOff>
      <xdr:row>109</xdr:row>
      <xdr:rowOff>57150</xdr:rowOff>
    </xdr:to>
    <xdr:sp macro="[0]!Court" textlink="">
      <xdr:nvSpPr>
        <xdr:cNvPr id="973877" name="Right Arrow 50"/>
        <xdr:cNvSpPr>
          <a:spLocks noChangeAspect="1" noChangeArrowheads="1"/>
        </xdr:cNvSpPr>
      </xdr:nvSpPr>
      <xdr:spPr bwMode="auto">
        <a:xfrm>
          <a:off x="8610600" y="154019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112</xdr:row>
      <xdr:rowOff>104775</xdr:rowOff>
    </xdr:from>
    <xdr:to>
      <xdr:col>6</xdr:col>
      <xdr:colOff>333375</xdr:colOff>
      <xdr:row>114</xdr:row>
      <xdr:rowOff>66675</xdr:rowOff>
    </xdr:to>
    <xdr:sp macro="[0]!LAC" textlink="">
      <xdr:nvSpPr>
        <xdr:cNvPr id="973878" name="Right Arrow 50"/>
        <xdr:cNvSpPr>
          <a:spLocks noChangeAspect="1" noChangeArrowheads="1"/>
        </xdr:cNvSpPr>
      </xdr:nvSpPr>
      <xdr:spPr bwMode="auto">
        <a:xfrm>
          <a:off x="8610600" y="174688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oneCellAnchor>
    <xdr:from>
      <xdr:col>6</xdr:col>
      <xdr:colOff>57150</xdr:colOff>
      <xdr:row>27</xdr:row>
      <xdr:rowOff>95250</xdr:rowOff>
    </xdr:from>
    <xdr:ext cx="276225" cy="247650"/>
    <xdr:sp macro="[0]!RferralSource" textlink="">
      <xdr:nvSpPr>
        <xdr:cNvPr id="26" name="Right Arrow 50"/>
        <xdr:cNvSpPr>
          <a:spLocks noChangeAspect="1" noChangeArrowheads="1"/>
        </xdr:cNvSpPr>
      </xdr:nvSpPr>
      <xdr:spPr bwMode="auto">
        <a:xfrm>
          <a:off x="8610600" y="26479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oneCellAnchor>
  <xdr:oneCellAnchor>
    <xdr:from>
      <xdr:col>6</xdr:col>
      <xdr:colOff>57150</xdr:colOff>
      <xdr:row>116</xdr:row>
      <xdr:rowOff>114300</xdr:rowOff>
    </xdr:from>
    <xdr:ext cx="276225" cy="247650"/>
    <xdr:sp macro="[0]!Sources" textlink="">
      <xdr:nvSpPr>
        <xdr:cNvPr id="31" name="Right Arrow 50"/>
        <xdr:cNvSpPr>
          <a:spLocks noChangeAspect="1" noChangeArrowheads="1"/>
        </xdr:cNvSpPr>
      </xdr:nvSpPr>
      <xdr:spPr bwMode="auto">
        <a:xfrm>
          <a:off x="8610600" y="1804987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oneCellAnchor>
  <xdr:twoCellAnchor editAs="absolute">
    <xdr:from>
      <xdr:col>3</xdr:col>
      <xdr:colOff>4533900</xdr:colOff>
      <xdr:row>0</xdr:row>
      <xdr:rowOff>38100</xdr:rowOff>
    </xdr:from>
    <xdr:to>
      <xdr:col>7</xdr:col>
      <xdr:colOff>247650</xdr:colOff>
      <xdr:row>3</xdr:row>
      <xdr:rowOff>95250</xdr:rowOff>
    </xdr:to>
    <xdr:sp macro="" textlink="">
      <xdr:nvSpPr>
        <xdr:cNvPr id="32" name="AutoShape 310"/>
        <xdr:cNvSpPr>
          <a:spLocks noChangeArrowheads="1"/>
        </xdr:cNvSpPr>
      </xdr:nvSpPr>
      <xdr:spPr bwMode="auto">
        <a:xfrm>
          <a:off x="6448425"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Home</a:t>
          </a:r>
        </a:p>
      </xdr:txBody>
    </xdr:sp>
    <xdr:clientData/>
  </xdr:twoCellAnchor>
  <xdr:twoCellAnchor editAs="oneCell">
    <xdr:from>
      <xdr:col>6</xdr:col>
      <xdr:colOff>57150</xdr:colOff>
      <xdr:row>16</xdr:row>
      <xdr:rowOff>66675</xdr:rowOff>
    </xdr:from>
    <xdr:to>
      <xdr:col>6</xdr:col>
      <xdr:colOff>333375</xdr:colOff>
      <xdr:row>18</xdr:row>
      <xdr:rowOff>57150</xdr:rowOff>
    </xdr:to>
    <xdr:sp macro="[0]!Coverage" textlink="">
      <xdr:nvSpPr>
        <xdr:cNvPr id="27" name="Right Arrow 50"/>
        <xdr:cNvSpPr>
          <a:spLocks noChangeAspect="1" noChangeArrowheads="1"/>
        </xdr:cNvSpPr>
      </xdr:nvSpPr>
      <xdr:spPr bwMode="auto">
        <a:xfrm>
          <a:off x="8610600" y="26098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22</xdr:col>
      <xdr:colOff>57150</xdr:colOff>
      <xdr:row>0</xdr:row>
      <xdr:rowOff>38100</xdr:rowOff>
    </xdr:from>
    <xdr:to>
      <xdr:col>28</xdr:col>
      <xdr:colOff>0</xdr:colOff>
      <xdr:row>3</xdr:row>
      <xdr:rowOff>95250</xdr:rowOff>
    </xdr:to>
    <xdr:sp macro="" textlink="">
      <xdr:nvSpPr>
        <xdr:cNvPr id="979969" name="AutoShape 8"/>
        <xdr:cNvSpPr>
          <a:spLocks noChangeArrowheads="1"/>
        </xdr:cNvSpPr>
      </xdr:nvSpPr>
      <xdr:spPr bwMode="auto">
        <a:xfrm>
          <a:off x="645795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Coverage</a:t>
          </a:r>
        </a:p>
        <a:p>
          <a:pPr algn="ctr" rtl="0">
            <a:defRPr sz="1000"/>
          </a:pPr>
          <a:endParaRPr lang="en-GB" sz="1200" b="1" i="0" u="none" strike="noStrike" baseline="0">
            <a:solidFill>
              <a:srgbClr val="FFFFFF"/>
            </a:solidFill>
            <a:latin typeface="Arial"/>
            <a:cs typeface="Arial"/>
          </a:endParaRPr>
        </a:p>
      </xdr:txBody>
    </xdr:sp>
    <xdr:clientData/>
  </xdr:twoCellAnchor>
  <xdr:twoCellAnchor editAs="oneCell">
    <xdr:from>
      <xdr:col>0</xdr:col>
      <xdr:colOff>9525</xdr:colOff>
      <xdr:row>2</xdr:row>
      <xdr:rowOff>38100</xdr:rowOff>
    </xdr:from>
    <xdr:to>
      <xdr:col>1</xdr:col>
      <xdr:colOff>123825</xdr:colOff>
      <xdr:row>3</xdr:row>
      <xdr:rowOff>238125</xdr:rowOff>
    </xdr:to>
    <xdr:pic>
      <xdr:nvPicPr>
        <xdr:cNvPr id="979970"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oneCell">
    <xdr:from>
      <xdr:col>0</xdr:col>
      <xdr:colOff>9525</xdr:colOff>
      <xdr:row>2</xdr:row>
      <xdr:rowOff>38100</xdr:rowOff>
    </xdr:from>
    <xdr:to>
      <xdr:col>1</xdr:col>
      <xdr:colOff>123825</xdr:colOff>
      <xdr:row>3</xdr:row>
      <xdr:rowOff>238125</xdr:rowOff>
    </xdr:to>
    <xdr:pic macro="[0]!Home">
      <xdr:nvPicPr>
        <xdr:cNvPr id="979971"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200025</xdr:colOff>
      <xdr:row>0</xdr:row>
      <xdr:rowOff>38100</xdr:rowOff>
    </xdr:from>
    <xdr:to>
      <xdr:col>15</xdr:col>
      <xdr:colOff>180975</xdr:colOff>
      <xdr:row>3</xdr:row>
      <xdr:rowOff>95250</xdr:rowOff>
    </xdr:to>
    <xdr:sp macro="" textlink="">
      <xdr:nvSpPr>
        <xdr:cNvPr id="2" name="AutoShape 8"/>
        <xdr:cNvSpPr>
          <a:spLocks noChangeArrowheads="1"/>
        </xdr:cNvSpPr>
      </xdr:nvSpPr>
      <xdr:spPr bwMode="auto">
        <a:xfrm>
          <a:off x="6448425"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IDACI</a:t>
          </a:r>
        </a:p>
        <a:p>
          <a:pPr algn="ctr" rtl="0">
            <a:defRPr sz="1000"/>
          </a:pPr>
          <a:endParaRPr lang="en-GB" sz="1200" b="1" i="0" u="none" strike="noStrike" baseline="0">
            <a:solidFill>
              <a:srgbClr val="FFFFFF"/>
            </a:solidFill>
            <a:latin typeface="Arial"/>
            <a:cs typeface="Arial"/>
          </a:endParaRPr>
        </a:p>
      </xdr:txBody>
    </xdr:sp>
    <xdr:clientData/>
  </xdr:twoCellAnchor>
  <xdr:twoCellAnchor editAs="oneCell">
    <xdr:from>
      <xdr:col>0</xdr:col>
      <xdr:colOff>9525</xdr:colOff>
      <xdr:row>2</xdr:row>
      <xdr:rowOff>38100</xdr:rowOff>
    </xdr:from>
    <xdr:to>
      <xdr:col>1</xdr:col>
      <xdr:colOff>123825</xdr:colOff>
      <xdr:row>3</xdr:row>
      <xdr:rowOff>238125</xdr:rowOff>
    </xdr:to>
    <xdr:pic macro="[1]!Home">
      <xdr:nvPicPr>
        <xdr:cNvPr id="3"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oneCell">
    <xdr:from>
      <xdr:col>0</xdr:col>
      <xdr:colOff>9525</xdr:colOff>
      <xdr:row>2</xdr:row>
      <xdr:rowOff>38100</xdr:rowOff>
    </xdr:from>
    <xdr:to>
      <xdr:col>1</xdr:col>
      <xdr:colOff>123825</xdr:colOff>
      <xdr:row>3</xdr:row>
      <xdr:rowOff>238125</xdr:rowOff>
    </xdr:to>
    <xdr:pic macro="[1]!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6</xdr:col>
      <xdr:colOff>152400</xdr:colOff>
      <xdr:row>10</xdr:row>
      <xdr:rowOff>0</xdr:rowOff>
    </xdr:from>
    <xdr:to>
      <xdr:col>15</xdr:col>
      <xdr:colOff>0</xdr:colOff>
      <xdr:row>39</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247650</xdr:colOff>
      <xdr:row>0</xdr:row>
      <xdr:rowOff>38100</xdr:rowOff>
    </xdr:from>
    <xdr:to>
      <xdr:col>17</xdr:col>
      <xdr:colOff>219075</xdr:colOff>
      <xdr:row>3</xdr:row>
      <xdr:rowOff>95250</xdr:rowOff>
    </xdr:to>
    <xdr:sp macro="" textlink="">
      <xdr:nvSpPr>
        <xdr:cNvPr id="9224" name="AutoShape 7"/>
        <xdr:cNvSpPr>
          <a:spLocks noChangeArrowheads="1"/>
        </xdr:cNvSpPr>
      </xdr:nvSpPr>
      <xdr:spPr bwMode="auto">
        <a:xfrm>
          <a:off x="6457950"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Population</a:t>
          </a:r>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9260"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8</xdr:col>
      <xdr:colOff>0</xdr:colOff>
      <xdr:row>6</xdr:row>
      <xdr:rowOff>0</xdr:rowOff>
    </xdr:from>
    <xdr:to>
      <xdr:col>17</xdr:col>
      <xdr:colOff>0</xdr:colOff>
      <xdr:row>41</xdr:row>
      <xdr:rowOff>0</xdr:rowOff>
    </xdr:to>
    <xdr:graphicFrame macro="">
      <xdr:nvGraphicFramePr>
        <xdr:cNvPr id="9261"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45" name="Down Arrow 44"/>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46" name="Down Arrow 45"/>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7" name="Down Arrow 46"/>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92350"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twoCellAnchor editAs="absolute">
    <xdr:from>
      <xdr:col>13</xdr:col>
      <xdr:colOff>361950</xdr:colOff>
      <xdr:row>88</xdr:row>
      <xdr:rowOff>47625</xdr:rowOff>
    </xdr:from>
    <xdr:to>
      <xdr:col>20</xdr:col>
      <xdr:colOff>171450</xdr:colOff>
      <xdr:row>91</xdr:row>
      <xdr:rowOff>104775</xdr:rowOff>
    </xdr:to>
    <xdr:sp macro="" textlink="">
      <xdr:nvSpPr>
        <xdr:cNvPr id="92352" name="AutoShape 32"/>
        <xdr:cNvSpPr>
          <a:spLocks noChangeArrowheads="1"/>
        </xdr:cNvSpPr>
      </xdr:nvSpPr>
      <xdr:spPr bwMode="auto">
        <a:xfrm>
          <a:off x="6438900"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twoCellAnchor>
    <xdr:from>
      <xdr:col>10</xdr:col>
      <xdr:colOff>0</xdr:colOff>
      <xdr:row>93</xdr:row>
      <xdr:rowOff>0</xdr:rowOff>
    </xdr:from>
    <xdr:to>
      <xdr:col>20</xdr:col>
      <xdr:colOff>0</xdr:colOff>
      <xdr:row>128</xdr:row>
      <xdr:rowOff>0</xdr:rowOff>
    </xdr:to>
    <xdr:graphicFrame macro="">
      <xdr:nvGraphicFramePr>
        <xdr:cNvPr id="92888"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93</xdr:row>
      <xdr:rowOff>0</xdr:rowOff>
    </xdr:from>
    <xdr:to>
      <xdr:col>10</xdr:col>
      <xdr:colOff>1</xdr:colOff>
      <xdr:row>128</xdr:row>
      <xdr:rowOff>0</xdr:rowOff>
    </xdr:to>
    <xdr:graphicFrame macro="">
      <xdr:nvGraphicFramePr>
        <xdr:cNvPr id="92924"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92989"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92990"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92991" name="Oval 831"/>
        <xdr:cNvSpPr>
          <a:spLocks noChangeArrowheads="1"/>
        </xdr:cNvSpPr>
      </xdr:nvSpPr>
      <xdr:spPr bwMode="auto">
        <a:xfrm>
          <a:off x="4219575" y="263747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2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371475</xdr:colOff>
      <xdr:row>88</xdr:row>
      <xdr:rowOff>38100</xdr:rowOff>
    </xdr:from>
    <xdr:to>
      <xdr:col>20</xdr:col>
      <xdr:colOff>180975</xdr:colOff>
      <xdr:row>91</xdr:row>
      <xdr:rowOff>95250</xdr:rowOff>
    </xdr:to>
    <xdr:sp macro="" textlink="">
      <xdr:nvSpPr>
        <xdr:cNvPr id="19" name="AutoShape 32"/>
        <xdr:cNvSpPr>
          <a:spLocks noChangeArrowheads="1"/>
        </xdr:cNvSpPr>
      </xdr:nvSpPr>
      <xdr:spPr bwMode="auto">
        <a:xfrm>
          <a:off x="6448425"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oneCellAnchor>
    <xdr:from>
      <xdr:col>0</xdr:col>
      <xdr:colOff>9525</xdr:colOff>
      <xdr:row>2</xdr:row>
      <xdr:rowOff>38100</xdr:rowOff>
    </xdr:from>
    <xdr:ext cx="304800" cy="342900"/>
    <xdr:pic macro="[0]!Home">
      <xdr:nvPicPr>
        <xdr:cNvPr id="24" name="Picture 3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oneCellAnchor>
  <xdr:twoCellAnchor editAs="absolute">
    <xdr:from>
      <xdr:col>13</xdr:col>
      <xdr:colOff>371475</xdr:colOff>
      <xdr:row>0</xdr:row>
      <xdr:rowOff>47625</xdr:rowOff>
    </xdr:from>
    <xdr:to>
      <xdr:col>20</xdr:col>
      <xdr:colOff>180975</xdr:colOff>
      <xdr:row>3</xdr:row>
      <xdr:rowOff>104775</xdr:rowOff>
    </xdr:to>
    <xdr:sp macro="" textlink="">
      <xdr:nvSpPr>
        <xdr:cNvPr id="25"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twoCellAnchor>
    <xdr:from>
      <xdr:col>10</xdr:col>
      <xdr:colOff>0</xdr:colOff>
      <xdr:row>49</xdr:row>
      <xdr:rowOff>0</xdr:rowOff>
    </xdr:from>
    <xdr:to>
      <xdr:col>20</xdr:col>
      <xdr:colOff>0</xdr:colOff>
      <xdr:row>83</xdr:row>
      <xdr:rowOff>0</xdr:rowOff>
    </xdr:to>
    <xdr:graphicFrame macro="">
      <xdr:nvGraphicFramePr>
        <xdr:cNvPr id="26"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28575</xdr:colOff>
      <xdr:row>74</xdr:row>
      <xdr:rowOff>114300</xdr:rowOff>
    </xdr:from>
    <xdr:to>
      <xdr:col>15</xdr:col>
      <xdr:colOff>276225</xdr:colOff>
      <xdr:row>75</xdr:row>
      <xdr:rowOff>123823</xdr:rowOff>
    </xdr:to>
    <xdr:sp macro="[0]!RferralSource" textlink="">
      <xdr:nvSpPr>
        <xdr:cNvPr id="3" name="Down Arrow 45"/>
        <xdr:cNvSpPr/>
      </xdr:nvSpPr>
      <xdr:spPr>
        <a:xfrm flipV="1">
          <a:off x="9229725" y="20002500"/>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10</xdr:col>
      <xdr:colOff>190500</xdr:colOff>
      <xdr:row>41</xdr:row>
      <xdr:rowOff>47625</xdr:rowOff>
    </xdr:from>
    <xdr:to>
      <xdr:col>14</xdr:col>
      <xdr:colOff>180975</xdr:colOff>
      <xdr:row>44</xdr:row>
      <xdr:rowOff>104775</xdr:rowOff>
    </xdr:to>
    <xdr:sp macro="" textlink="">
      <xdr:nvSpPr>
        <xdr:cNvPr id="5"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 Source</a:t>
          </a:r>
        </a:p>
      </xdr:txBody>
    </xdr:sp>
    <xdr:clientData/>
  </xdr:twoCellAnchor>
  <xdr:twoCellAnchor>
    <xdr:from>
      <xdr:col>3</xdr:col>
      <xdr:colOff>0</xdr:colOff>
      <xdr:row>49</xdr:row>
      <xdr:rowOff>0</xdr:rowOff>
    </xdr:from>
    <xdr:to>
      <xdr:col>5</xdr:col>
      <xdr:colOff>0</xdr:colOff>
      <xdr:row>73</xdr:row>
      <xdr:rowOff>0</xdr:rowOff>
    </xdr:to>
    <xdr:graphicFrame macro="">
      <xdr:nvGraphicFramePr>
        <xdr:cNvPr id="6"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49</xdr:row>
      <xdr:rowOff>0</xdr:rowOff>
    </xdr:from>
    <xdr:to>
      <xdr:col>7</xdr:col>
      <xdr:colOff>0</xdr:colOff>
      <xdr:row>73</xdr:row>
      <xdr:rowOff>0</xdr:rowOff>
    </xdr:to>
    <xdr:graphicFrame macro="">
      <xdr:nvGraphicFramePr>
        <xdr:cNvPr id="11"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xdr:colOff>
      <xdr:row>49</xdr:row>
      <xdr:rowOff>0</xdr:rowOff>
    </xdr:from>
    <xdr:to>
      <xdr:col>11</xdr:col>
      <xdr:colOff>0</xdr:colOff>
      <xdr:row>73</xdr:row>
      <xdr:rowOff>0</xdr:rowOff>
    </xdr:to>
    <xdr:graphicFrame macro="">
      <xdr:nvGraphicFramePr>
        <xdr:cNvPr id="12"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9525</xdr:colOff>
      <xdr:row>2</xdr:row>
      <xdr:rowOff>38100</xdr:rowOff>
    </xdr:from>
    <xdr:ext cx="304800" cy="342900"/>
    <xdr:pic macro="[1]!Home">
      <xdr:nvPicPr>
        <xdr:cNvPr id="24" name="Picture 3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8646" t="61760" r="39688" b="34908"/>
        <a:stretch>
          <a:fillRect/>
        </a:stretch>
      </xdr:blipFill>
      <xdr:spPr bwMode="auto">
        <a:xfrm>
          <a:off x="9525" y="72104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oneCellAnchor>
  <xdr:oneCellAnchor>
    <xdr:from>
      <xdr:col>0</xdr:col>
      <xdr:colOff>9525</xdr:colOff>
      <xdr:row>2</xdr:row>
      <xdr:rowOff>38100</xdr:rowOff>
    </xdr:from>
    <xdr:ext cx="304800" cy="342900"/>
    <xdr:pic macro="[0]!Home">
      <xdr:nvPicPr>
        <xdr:cNvPr id="25" name="Picture 3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8646" t="61760" r="39688" b="34908"/>
        <a:stretch>
          <a:fillRect/>
        </a:stretch>
      </xdr:blipFill>
      <xdr:spPr bwMode="auto">
        <a:xfrm>
          <a:off x="9525" y="72104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oneCellAnchor>
  <xdr:twoCellAnchor>
    <xdr:from>
      <xdr:col>15</xdr:col>
      <xdr:colOff>28575</xdr:colOff>
      <xdr:row>39</xdr:row>
      <xdr:rowOff>114300</xdr:rowOff>
    </xdr:from>
    <xdr:to>
      <xdr:col>15</xdr:col>
      <xdr:colOff>276225</xdr:colOff>
      <xdr:row>40</xdr:row>
      <xdr:rowOff>123823</xdr:rowOff>
    </xdr:to>
    <xdr:sp macro="[0]!RferralSource" textlink="">
      <xdr:nvSpPr>
        <xdr:cNvPr id="26" name="Down Arrow 45"/>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10</xdr:col>
      <xdr:colOff>190500</xdr:colOff>
      <xdr:row>0</xdr:row>
      <xdr:rowOff>47625</xdr:rowOff>
    </xdr:from>
    <xdr:to>
      <xdr:col>14</xdr:col>
      <xdr:colOff>180975</xdr:colOff>
      <xdr:row>3</xdr:row>
      <xdr:rowOff>104775</xdr:rowOff>
    </xdr:to>
    <xdr:sp macro="" textlink="">
      <xdr:nvSpPr>
        <xdr:cNvPr id="27"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 Source</a:t>
          </a:r>
        </a:p>
      </xdr:txBody>
    </xdr:sp>
    <xdr:clientData/>
  </xdr:twoCellAnchor>
  <xdr:twoCellAnchor>
    <xdr:from>
      <xdr:col>7</xdr:col>
      <xdr:colOff>0</xdr:colOff>
      <xdr:row>49</xdr:row>
      <xdr:rowOff>0</xdr:rowOff>
    </xdr:from>
    <xdr:to>
      <xdr:col>9</xdr:col>
      <xdr:colOff>0</xdr:colOff>
      <xdr:row>73</xdr:row>
      <xdr:rowOff>0</xdr:rowOff>
    </xdr:to>
    <xdr:graphicFrame macro="">
      <xdr:nvGraphicFramePr>
        <xdr:cNvPr id="22"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49</xdr:row>
      <xdr:rowOff>0</xdr:rowOff>
    </xdr:from>
    <xdr:to>
      <xdr:col>12</xdr:col>
      <xdr:colOff>685799</xdr:colOff>
      <xdr:row>73</xdr:row>
      <xdr:rowOff>0</xdr:rowOff>
    </xdr:to>
    <xdr:graphicFrame macro="">
      <xdr:nvGraphicFramePr>
        <xdr:cNvPr id="23"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28575</xdr:colOff>
      <xdr:row>109</xdr:row>
      <xdr:rowOff>114300</xdr:rowOff>
    </xdr:from>
    <xdr:to>
      <xdr:col>15</xdr:col>
      <xdr:colOff>276225</xdr:colOff>
      <xdr:row>110</xdr:row>
      <xdr:rowOff>123823</xdr:rowOff>
    </xdr:to>
    <xdr:sp macro="[0]!RferralSource" textlink="">
      <xdr:nvSpPr>
        <xdr:cNvPr id="28" name="Down Arrow 45"/>
        <xdr:cNvSpPr/>
      </xdr:nvSpPr>
      <xdr:spPr>
        <a:xfrm flipV="1">
          <a:off x="9229725" y="13258800"/>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absolute">
    <xdr:from>
      <xdr:col>10</xdr:col>
      <xdr:colOff>200025</xdr:colOff>
      <xdr:row>76</xdr:row>
      <xdr:rowOff>47625</xdr:rowOff>
    </xdr:from>
    <xdr:to>
      <xdr:col>15</xdr:col>
      <xdr:colOff>0</xdr:colOff>
      <xdr:row>79</xdr:row>
      <xdr:rowOff>104775</xdr:rowOff>
    </xdr:to>
    <xdr:sp macro="" textlink="">
      <xdr:nvSpPr>
        <xdr:cNvPr id="29" name="AutoShape 32"/>
        <xdr:cNvSpPr>
          <a:spLocks noChangeArrowheads="1"/>
        </xdr:cNvSpPr>
      </xdr:nvSpPr>
      <xdr:spPr bwMode="auto">
        <a:xfrm>
          <a:off x="6457950" y="135350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 Source</a:t>
          </a:r>
        </a:p>
      </xdr:txBody>
    </xdr:sp>
    <xdr:clientData/>
  </xdr:twoCellAnchor>
  <xdr:twoCellAnchor>
    <xdr:from>
      <xdr:col>3</xdr:col>
      <xdr:colOff>0</xdr:colOff>
      <xdr:row>84</xdr:row>
      <xdr:rowOff>0</xdr:rowOff>
    </xdr:from>
    <xdr:to>
      <xdr:col>5</xdr:col>
      <xdr:colOff>0</xdr:colOff>
      <xdr:row>108</xdr:row>
      <xdr:rowOff>0</xdr:rowOff>
    </xdr:to>
    <xdr:graphicFrame macro="">
      <xdr:nvGraphicFramePr>
        <xdr:cNvPr id="30"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84</xdr:row>
      <xdr:rowOff>0</xdr:rowOff>
    </xdr:from>
    <xdr:to>
      <xdr:col>7</xdr:col>
      <xdr:colOff>0</xdr:colOff>
      <xdr:row>108</xdr:row>
      <xdr:rowOff>0</xdr:rowOff>
    </xdr:to>
    <xdr:graphicFrame macro="">
      <xdr:nvGraphicFramePr>
        <xdr:cNvPr id="31"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xdr:colOff>
      <xdr:row>84</xdr:row>
      <xdr:rowOff>0</xdr:rowOff>
    </xdr:from>
    <xdr:to>
      <xdr:col>11</xdr:col>
      <xdr:colOff>0</xdr:colOff>
      <xdr:row>108</xdr:row>
      <xdr:rowOff>0</xdr:rowOff>
    </xdr:to>
    <xdr:graphicFrame macro="">
      <xdr:nvGraphicFramePr>
        <xdr:cNvPr id="32"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84</xdr:row>
      <xdr:rowOff>0</xdr:rowOff>
    </xdr:from>
    <xdr:to>
      <xdr:col>9</xdr:col>
      <xdr:colOff>0</xdr:colOff>
      <xdr:row>108</xdr:row>
      <xdr:rowOff>0</xdr:rowOff>
    </xdr:to>
    <xdr:graphicFrame macro="">
      <xdr:nvGraphicFramePr>
        <xdr:cNvPr id="33"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0</xdr:colOff>
      <xdr:row>84</xdr:row>
      <xdr:rowOff>0</xdr:rowOff>
    </xdr:from>
    <xdr:to>
      <xdr:col>12</xdr:col>
      <xdr:colOff>685799</xdr:colOff>
      <xdr:row>108</xdr:row>
      <xdr:rowOff>0</xdr:rowOff>
    </xdr:to>
    <xdr:graphicFrame macro="">
      <xdr:nvGraphicFramePr>
        <xdr:cNvPr id="34"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371475</xdr:colOff>
      <xdr:row>0</xdr:row>
      <xdr:rowOff>47625</xdr:rowOff>
    </xdr:from>
    <xdr:to>
      <xdr:col>20</xdr:col>
      <xdr:colOff>180975</xdr:colOff>
      <xdr:row>3</xdr:row>
      <xdr:rowOff>104775</xdr:rowOff>
    </xdr:to>
    <xdr:sp macro="" textlink="">
      <xdr:nvSpPr>
        <xdr:cNvPr id="6"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Re-referrals</a:t>
          </a:r>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7"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Re-referrals</a:t>
          </a:r>
        </a:p>
      </xdr:txBody>
    </xdr:sp>
    <xdr:clientData/>
  </xdr:twoCellAnchor>
  <xdr:twoCellAnchor editAs="absolute">
    <xdr:from>
      <xdr:col>13</xdr:col>
      <xdr:colOff>371475</xdr:colOff>
      <xdr:row>88</xdr:row>
      <xdr:rowOff>47625</xdr:rowOff>
    </xdr:from>
    <xdr:to>
      <xdr:col>20</xdr:col>
      <xdr:colOff>180975</xdr:colOff>
      <xdr:row>91</xdr:row>
      <xdr:rowOff>104775</xdr:rowOff>
    </xdr:to>
    <xdr:sp macro="" textlink="">
      <xdr:nvSpPr>
        <xdr:cNvPr id="8" name="AutoShape 32"/>
        <xdr:cNvSpPr>
          <a:spLocks noChangeArrowheads="1"/>
        </xdr:cNvSpPr>
      </xdr:nvSpPr>
      <xdr:spPr bwMode="auto">
        <a:xfrm>
          <a:off x="6448425"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Re-referrals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47625</xdr:colOff>
      <xdr:row>174</xdr:row>
      <xdr:rowOff>114300</xdr:rowOff>
    </xdr:from>
    <xdr:to>
      <xdr:col>21</xdr:col>
      <xdr:colOff>295275</xdr:colOff>
      <xdr:row>175</xdr:row>
      <xdr:rowOff>123823</xdr:rowOff>
    </xdr:to>
    <xdr:sp macro="[0]!Macro8" textlink="">
      <xdr:nvSpPr>
        <xdr:cNvPr id="16" name="Down Arrow 15"/>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absolute">
    <xdr:from>
      <xdr:col>13</xdr:col>
      <xdr:colOff>371475</xdr:colOff>
      <xdr:row>132</xdr:row>
      <xdr:rowOff>47625</xdr:rowOff>
    </xdr:from>
    <xdr:to>
      <xdr:col>20</xdr:col>
      <xdr:colOff>180975</xdr:colOff>
      <xdr:row>135</xdr:row>
      <xdr:rowOff>104775</xdr:rowOff>
    </xdr:to>
    <xdr:sp macro="" textlink="">
      <xdr:nvSpPr>
        <xdr:cNvPr id="17" name="AutoShape 32"/>
        <xdr:cNvSpPr>
          <a:spLocks noChangeArrowheads="1"/>
        </xdr:cNvSpPr>
      </xdr:nvSpPr>
      <xdr:spPr bwMode="auto">
        <a:xfrm>
          <a:off x="6448425" y="2025015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Re-referrals</a:t>
          </a:r>
        </a:p>
      </xdr:txBody>
    </xdr:sp>
    <xdr:clientData/>
  </xdr:twoCellAnchor>
  <xdr:twoCellAnchor>
    <xdr:from>
      <xdr:col>10</xdr:col>
      <xdr:colOff>38100</xdr:colOff>
      <xdr:row>137</xdr:row>
      <xdr:rowOff>0</xdr:rowOff>
    </xdr:from>
    <xdr:to>
      <xdr:col>20</xdr:col>
      <xdr:colOff>0</xdr:colOff>
      <xdr:row>173</xdr:row>
      <xdr:rowOff>0</xdr:rowOff>
    </xdr:to>
    <xdr:graphicFrame macro="">
      <xdr:nvGraphicFramePr>
        <xdr:cNvPr id="1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49</xdr:row>
      <xdr:rowOff>0</xdr:rowOff>
    </xdr:from>
    <xdr:to>
      <xdr:col>20</xdr:col>
      <xdr:colOff>0</xdr:colOff>
      <xdr:row>83</xdr:row>
      <xdr:rowOff>0</xdr:rowOff>
    </xdr:to>
    <xdr:graphicFrame macro="">
      <xdr:nvGraphicFramePr>
        <xdr:cNvPr id="1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371475</xdr:colOff>
      <xdr:row>0</xdr:row>
      <xdr:rowOff>47625</xdr:rowOff>
    </xdr:from>
    <xdr:to>
      <xdr:col>20</xdr:col>
      <xdr:colOff>180975</xdr:colOff>
      <xdr:row>3</xdr:row>
      <xdr:rowOff>104775</xdr:rowOff>
    </xdr:to>
    <xdr:sp macro="" textlink="">
      <xdr:nvSpPr>
        <xdr:cNvPr id="6" name="AutoShape 32"/>
        <xdr:cNvSpPr>
          <a:spLocks noChangeArrowheads="1"/>
        </xdr:cNvSpPr>
      </xdr:nvSpPr>
      <xdr:spPr bwMode="auto">
        <a:xfrm>
          <a:off x="6448425"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twoCellAnchor editAs="absolute">
    <xdr:from>
      <xdr:col>13</xdr:col>
      <xdr:colOff>371475</xdr:colOff>
      <xdr:row>44</xdr:row>
      <xdr:rowOff>47625</xdr:rowOff>
    </xdr:from>
    <xdr:to>
      <xdr:col>20</xdr:col>
      <xdr:colOff>180975</xdr:colOff>
      <xdr:row>47</xdr:row>
      <xdr:rowOff>104775</xdr:rowOff>
    </xdr:to>
    <xdr:sp macro="" textlink="">
      <xdr:nvSpPr>
        <xdr:cNvPr id="7" name="AutoShape 32"/>
        <xdr:cNvSpPr>
          <a:spLocks noChangeArrowheads="1"/>
        </xdr:cNvSpPr>
      </xdr:nvSpPr>
      <xdr:spPr bwMode="auto">
        <a:xfrm>
          <a:off x="6448425"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twoCellAnchor editAs="absolute">
    <xdr:from>
      <xdr:col>13</xdr:col>
      <xdr:colOff>371475</xdr:colOff>
      <xdr:row>88</xdr:row>
      <xdr:rowOff>47625</xdr:rowOff>
    </xdr:from>
    <xdr:to>
      <xdr:col>20</xdr:col>
      <xdr:colOff>180975</xdr:colOff>
      <xdr:row>91</xdr:row>
      <xdr:rowOff>104775</xdr:rowOff>
    </xdr:to>
    <xdr:sp macro="" textlink="">
      <xdr:nvSpPr>
        <xdr:cNvPr id="8" name="AutoShape 32"/>
        <xdr:cNvSpPr>
          <a:spLocks noChangeArrowheads="1"/>
        </xdr:cNvSpPr>
      </xdr:nvSpPr>
      <xdr:spPr bwMode="auto">
        <a:xfrm>
          <a:off x="6448425" y="135159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47625</xdr:colOff>
      <xdr:row>174</xdr:row>
      <xdr:rowOff>114300</xdr:rowOff>
    </xdr:from>
    <xdr:to>
      <xdr:col>21</xdr:col>
      <xdr:colOff>295275</xdr:colOff>
      <xdr:row>175</xdr:row>
      <xdr:rowOff>123823</xdr:rowOff>
    </xdr:to>
    <xdr:sp macro="[0]!Macro8" textlink="">
      <xdr:nvSpPr>
        <xdr:cNvPr id="19" name="Down Arrow 18"/>
        <xdr:cNvSpPr/>
      </xdr:nvSpPr>
      <xdr:spPr>
        <a:xfrm flipV="1">
          <a:off x="9229725" y="330231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0</xdr:colOff>
      <xdr:row>137</xdr:row>
      <xdr:rowOff>0</xdr:rowOff>
    </xdr:from>
    <xdr:to>
      <xdr:col>19</xdr:col>
      <xdr:colOff>504825</xdr:colOff>
      <xdr:row>173</xdr:row>
      <xdr:rowOff>0</xdr:rowOff>
    </xdr:to>
    <xdr:graphicFrame macro="">
      <xdr:nvGraphicFramePr>
        <xdr:cNvPr id="21" name="Chart 1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49</xdr:row>
      <xdr:rowOff>0</xdr:rowOff>
    </xdr:from>
    <xdr:to>
      <xdr:col>20</xdr:col>
      <xdr:colOff>0</xdr:colOff>
      <xdr:row>83</xdr:row>
      <xdr:rowOff>0</xdr:rowOff>
    </xdr:to>
    <xdr:graphicFrame macro="">
      <xdr:nvGraphicFramePr>
        <xdr:cNvPr id="33"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13</xdr:col>
      <xdr:colOff>371475</xdr:colOff>
      <xdr:row>132</xdr:row>
      <xdr:rowOff>47625</xdr:rowOff>
    </xdr:from>
    <xdr:to>
      <xdr:col>20</xdr:col>
      <xdr:colOff>180975</xdr:colOff>
      <xdr:row>135</xdr:row>
      <xdr:rowOff>104775</xdr:rowOff>
    </xdr:to>
    <xdr:sp macro="" textlink="">
      <xdr:nvSpPr>
        <xdr:cNvPr id="41" name="AutoShape 32"/>
        <xdr:cNvSpPr>
          <a:spLocks noChangeArrowheads="1"/>
        </xdr:cNvSpPr>
      </xdr:nvSpPr>
      <xdr:spPr bwMode="auto">
        <a:xfrm>
          <a:off x="6448425" y="2025015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ildren's%20Social%20Care/2.%20LA%20Benchmarking/2.%20Childrens'%20Social%20Care/Benchmarking%20Reports%20(working%20files)/Quarterly%20Reports/2015-16%20Q1/(Restricted)%20Quarterly%20Benchmarking%20Report%202015-16%20Q1%20Backu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ildren's%20Social%20Care/LA%20Benchmarking/Benchmarking%20Reports%20(working%20files)/Annual%20Reports/4-%202012-13%20ESCC%20SN/LA%20Annual%20Benchmarking%20Report%202012-13%20ESCC%20SN%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Home"/>
      <sheetName val="Coverage"/>
      <sheetName val="IDACI"/>
      <sheetName val="Population"/>
      <sheetName val="CAF_EHA"/>
      <sheetName val="Referrals"/>
      <sheetName val="Referral_Source"/>
      <sheetName val="Re-referrals"/>
      <sheetName val="Assessments"/>
      <sheetName val="Children in Need"/>
      <sheetName val="Section 47 Enquiries"/>
      <sheetName val="Initial CP Conferences"/>
      <sheetName val="Child Protection Plans"/>
      <sheetName val="Court Applications"/>
      <sheetName val="Looked After Children"/>
      <sheetName val="Adoption"/>
      <sheetName val="ROSGO"/>
      <sheetName val="Commentary"/>
      <sheetName val="(Restricted) Quarterly Benchmar"/>
    </sheetNames>
    <definedNames>
      <definedName name="Home"/>
    </definedNames>
    <sheetDataSet>
      <sheetData sheetId="0"/>
      <sheetData sheetId="1">
        <row r="13">
          <cell r="J13" t="str">
            <v>Bracknell Forest</v>
          </cell>
        </row>
        <row r="14">
          <cell r="J14" t="str">
            <v>Brighton &amp; Hove</v>
          </cell>
        </row>
        <row r="15">
          <cell r="J15" t="str">
            <v>Buckinghamshire</v>
          </cell>
        </row>
        <row r="16">
          <cell r="J16" t="str">
            <v>East Sussex</v>
          </cell>
        </row>
        <row r="17">
          <cell r="J17" t="str">
            <v>Hampshire</v>
          </cell>
        </row>
        <row r="18">
          <cell r="J18" t="str">
            <v>Isle of Wight</v>
          </cell>
        </row>
        <row r="19">
          <cell r="J19" t="str">
            <v>Kent</v>
          </cell>
        </row>
        <row r="20">
          <cell r="J20" t="str">
            <v>Medway</v>
          </cell>
        </row>
        <row r="21">
          <cell r="J21" t="str">
            <v>Milton Keynes</v>
          </cell>
        </row>
        <row r="22">
          <cell r="J22" t="str">
            <v>Oxfordshire</v>
          </cell>
        </row>
        <row r="23">
          <cell r="J23" t="str">
            <v>Portsmouth</v>
          </cell>
        </row>
        <row r="24">
          <cell r="J24" t="str">
            <v>Reading</v>
          </cell>
        </row>
        <row r="25">
          <cell r="J25" t="str">
            <v>Slough</v>
          </cell>
        </row>
        <row r="26">
          <cell r="J26" t="str">
            <v>Somerset</v>
          </cell>
        </row>
        <row r="27">
          <cell r="J27" t="str">
            <v>Southampton</v>
          </cell>
        </row>
        <row r="28">
          <cell r="J28" t="str">
            <v>Surrey</v>
          </cell>
        </row>
        <row r="29">
          <cell r="J29" t="str">
            <v>West Berkshire</v>
          </cell>
        </row>
        <row r="30">
          <cell r="J30" t="str">
            <v>West Sussex</v>
          </cell>
        </row>
        <row r="31">
          <cell r="J31" t="str">
            <v>Windsor &amp; Maidenhead</v>
          </cell>
        </row>
        <row r="32">
          <cell r="J32" t="str">
            <v>Wokingham</v>
          </cell>
        </row>
        <row r="33">
          <cell r="J33" t="str">
            <v>(None)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Home"/>
      <sheetName val="Population"/>
      <sheetName val="Referrals"/>
      <sheetName val="Re-referrals"/>
      <sheetName val="Assessments"/>
      <sheetName val="Children in Need"/>
      <sheetName val="Section 47 Enquiries"/>
      <sheetName val="Initial CP Conferences"/>
      <sheetName val="Child Protection Plans"/>
      <sheetName val="Court Applications"/>
      <sheetName val="Looked After Children"/>
      <sheetName val="Adoption_RO_SGO"/>
      <sheetName val="Sources"/>
    </sheetNames>
    <sheetDataSet>
      <sheetData sheetId="0"/>
      <sheetData sheetId="1">
        <row r="5">
          <cell r="U5" t="str">
            <v>Devon</v>
          </cell>
        </row>
        <row r="6">
          <cell r="U6" t="str">
            <v>Dorset</v>
          </cell>
        </row>
        <row r="7">
          <cell r="U7" t="str">
            <v>East Sussex</v>
          </cell>
        </row>
        <row r="8">
          <cell r="U8" t="str">
            <v>Essex</v>
          </cell>
        </row>
        <row r="9">
          <cell r="U9" t="str">
            <v>Gloucestershire</v>
          </cell>
        </row>
        <row r="10">
          <cell r="U10" t="str">
            <v>Kent</v>
          </cell>
        </row>
        <row r="11">
          <cell r="U11" t="str">
            <v>North Somerset</v>
          </cell>
        </row>
        <row r="12">
          <cell r="U12" t="str">
            <v>Shropshire</v>
          </cell>
        </row>
        <row r="13">
          <cell r="U13" t="str">
            <v>Suffolk</v>
          </cell>
        </row>
        <row r="14">
          <cell r="U14" t="str">
            <v>West Sussex</v>
          </cell>
        </row>
        <row r="15">
          <cell r="U15" t="str">
            <v>Worcestershire</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46C0A"/>
        </a:solidFill>
        <a:ln w="25400" cap="flat" cmpd="sng" algn="ctr">
          <a:solidFill>
            <a:srgbClr val="984807"/>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a:lstStyle/>
    </a:spDef>
    <a:lnDef>
      <a:spPr bwMode="auto">
        <a:xfrm>
          <a:off x="0" y="0"/>
          <a:ext cx="1" cy="1"/>
        </a:xfrm>
        <a:custGeom>
          <a:avLst/>
          <a:gdLst/>
          <a:ahLst/>
          <a:cxnLst/>
          <a:rect l="0" t="0" r="0" b="0"/>
          <a:pathLst/>
        </a:custGeom>
        <a:solidFill>
          <a:srgbClr val="E46C0A"/>
        </a:solidFill>
        <a:ln w="25400" cap="flat" cmpd="sng" algn="ctr">
          <a:solidFill>
            <a:srgbClr val="984807"/>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gov.uk/government/statistics/children-looked-after-in-england-including-adoption-2014-to-2015" TargetMode="External"/><Relationship Id="rId2" Type="http://schemas.openxmlformats.org/officeDocument/2006/relationships/hyperlink" Target="https://www.gov.uk/government/statistics/characteristics-of-children-in-need-2014-to-2015" TargetMode="External"/><Relationship Id="rId1" Type="http://schemas.openxmlformats.org/officeDocument/2006/relationships/hyperlink" Target="https://www.gov.uk/government/statistics/english-indices-of-deprivation-2015"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40"/>
  <sheetViews>
    <sheetView showRowColHeaders="0" tabSelected="1" workbookViewId="0"/>
  </sheetViews>
  <sheetFormatPr defaultRowHeight="11.25" customHeight="1" x14ac:dyDescent="0.2"/>
  <cols>
    <col min="1" max="1" width="4" style="1" customWidth="1"/>
    <col min="2" max="2" width="17.140625" style="1" customWidth="1"/>
    <col min="3" max="3" width="31.42578125" style="1" customWidth="1"/>
    <col min="4" max="4" width="4.28515625" style="1" customWidth="1"/>
    <col min="5" max="5" width="17.140625" style="2" customWidth="1"/>
    <col min="6" max="6" width="31.42578125" style="1" customWidth="1"/>
    <col min="7" max="7" width="4.28515625" style="1" customWidth="1"/>
    <col min="8" max="8" width="14.140625" style="1" customWidth="1"/>
    <col min="9" max="9" width="5.7109375" style="1" customWidth="1"/>
    <col min="10" max="10" width="4.28515625" style="1" customWidth="1"/>
    <col min="11" max="11" width="4" style="1" customWidth="1"/>
    <col min="12" max="12" width="12.140625" style="1" bestFit="1" customWidth="1"/>
    <col min="13" max="16384" width="9.140625" style="1"/>
  </cols>
  <sheetData>
    <row r="1" spans="1:12" ht="21" customHeight="1" x14ac:dyDescent="0.2">
      <c r="A1" s="45"/>
      <c r="B1" s="46"/>
      <c r="C1" s="46"/>
      <c r="D1" s="46"/>
      <c r="E1" s="32"/>
      <c r="F1" s="46"/>
      <c r="G1" s="46"/>
      <c r="H1" s="46"/>
      <c r="I1" s="46"/>
      <c r="J1" s="46"/>
      <c r="K1" s="47"/>
    </row>
    <row r="2" spans="1:12" ht="18" x14ac:dyDescent="0.25">
      <c r="A2" s="48"/>
      <c r="B2" s="8"/>
      <c r="C2" s="5"/>
      <c r="D2" s="5"/>
      <c r="E2" s="3"/>
      <c r="F2" s="5"/>
      <c r="G2" s="5"/>
      <c r="H2" s="5"/>
      <c r="I2" s="5"/>
      <c r="J2" s="5"/>
      <c r="K2" s="61"/>
      <c r="L2" s="16"/>
    </row>
    <row r="3" spans="1:12" ht="13.5" customHeight="1" x14ac:dyDescent="0.2">
      <c r="A3" s="48"/>
      <c r="B3" s="5"/>
      <c r="C3" s="5"/>
      <c r="D3" s="5"/>
      <c r="E3" s="552" t="s">
        <v>227</v>
      </c>
      <c r="F3" s="553"/>
      <c r="G3" s="553"/>
      <c r="H3" s="553"/>
      <c r="I3" s="553"/>
      <c r="J3" s="553"/>
      <c r="K3" s="49"/>
    </row>
    <row r="4" spans="1:12" ht="13.5" customHeight="1" x14ac:dyDescent="0.2">
      <c r="A4" s="48"/>
      <c r="B4" s="5"/>
      <c r="C4" s="5"/>
      <c r="D4" s="5"/>
      <c r="E4" s="553"/>
      <c r="F4" s="553"/>
      <c r="G4" s="553"/>
      <c r="H4" s="553"/>
      <c r="I4" s="553"/>
      <c r="J4" s="553"/>
      <c r="K4" s="49"/>
    </row>
    <row r="5" spans="1:12" ht="11.25" customHeight="1" x14ac:dyDescent="0.2">
      <c r="A5" s="48"/>
      <c r="B5" s="5"/>
      <c r="C5" s="5"/>
      <c r="D5" s="5"/>
      <c r="E5" s="553"/>
      <c r="F5" s="553"/>
      <c r="G5" s="553"/>
      <c r="H5" s="553"/>
      <c r="I5" s="553"/>
      <c r="J5" s="553"/>
      <c r="K5" s="49"/>
    </row>
    <row r="6" spans="1:12" ht="33.75" customHeight="1" thickBot="1" x14ac:dyDescent="0.25">
      <c r="A6" s="48"/>
      <c r="B6" s="60"/>
      <c r="C6" s="60"/>
      <c r="D6" s="60"/>
      <c r="E6" s="554"/>
      <c r="F6" s="554"/>
      <c r="G6" s="554"/>
      <c r="H6" s="554"/>
      <c r="I6" s="554"/>
      <c r="J6" s="554"/>
      <c r="K6" s="62"/>
    </row>
    <row r="7" spans="1:12" ht="18" customHeight="1" thickTop="1" x14ac:dyDescent="0.25">
      <c r="A7" s="48"/>
      <c r="B7" s="5"/>
      <c r="C7" s="5"/>
      <c r="D7" s="5"/>
      <c r="E7" s="5"/>
      <c r="G7" s="104"/>
      <c r="H7" s="104"/>
      <c r="I7" s="104"/>
      <c r="J7" s="105" t="s">
        <v>190</v>
      </c>
      <c r="K7" s="49"/>
    </row>
    <row r="8" spans="1:12" ht="7.5" customHeight="1" x14ac:dyDescent="0.2">
      <c r="A8" s="48"/>
      <c r="B8" s="5"/>
      <c r="C8" s="5"/>
      <c r="D8" s="5"/>
      <c r="E8" s="5"/>
      <c r="F8" s="5"/>
      <c r="G8" s="5"/>
      <c r="H8" s="5"/>
      <c r="I8" s="5"/>
      <c r="J8" s="5"/>
      <c r="K8" s="49"/>
    </row>
    <row r="9" spans="1:12" ht="12" customHeight="1" x14ac:dyDescent="0.2">
      <c r="A9" s="48"/>
      <c r="B9" s="5"/>
      <c r="C9" s="5"/>
      <c r="D9" s="5"/>
      <c r="E9" s="5"/>
      <c r="F9" s="5"/>
      <c r="G9" s="5"/>
      <c r="H9" s="5"/>
      <c r="I9" s="5"/>
      <c r="J9" s="5"/>
      <c r="K9" s="49"/>
    </row>
    <row r="10" spans="1:12" ht="11.25" customHeight="1" x14ac:dyDescent="0.2">
      <c r="A10" s="48"/>
      <c r="B10" s="5"/>
      <c r="C10" s="5"/>
      <c r="D10" s="5"/>
      <c r="E10" s="5"/>
      <c r="F10" s="5"/>
      <c r="G10" s="5"/>
      <c r="H10" s="5"/>
      <c r="I10" s="5"/>
      <c r="J10" s="5"/>
      <c r="K10" s="49"/>
    </row>
    <row r="11" spans="1:12" ht="11.25" customHeight="1" x14ac:dyDescent="0.2">
      <c r="A11" s="48"/>
      <c r="B11" s="5"/>
      <c r="C11" s="5"/>
      <c r="D11" s="5"/>
      <c r="E11" s="5"/>
      <c r="F11" s="5"/>
      <c r="G11" s="5"/>
      <c r="H11" s="5"/>
      <c r="I11" s="5"/>
      <c r="J11" s="5"/>
      <c r="K11" s="49"/>
    </row>
    <row r="12" spans="1:12" ht="11.25" customHeight="1" x14ac:dyDescent="0.2">
      <c r="A12" s="48"/>
      <c r="B12" s="5"/>
      <c r="C12" s="5"/>
      <c r="D12" s="5"/>
      <c r="E12" s="5"/>
      <c r="F12" s="5"/>
      <c r="G12" s="5"/>
      <c r="H12" s="5"/>
      <c r="I12" s="5"/>
      <c r="J12" s="5"/>
      <c r="K12" s="49"/>
    </row>
    <row r="13" spans="1:12" ht="15" customHeight="1" x14ac:dyDescent="0.25">
      <c r="A13" s="48"/>
      <c r="B13" s="556" t="s">
        <v>73</v>
      </c>
      <c r="C13" s="557"/>
      <c r="D13" s="557"/>
      <c r="E13" s="557"/>
      <c r="F13" s="557"/>
      <c r="G13" s="557"/>
      <c r="H13" s="557"/>
      <c r="I13" s="557"/>
      <c r="J13" s="557"/>
      <c r="K13" s="49"/>
    </row>
    <row r="14" spans="1:12" ht="9" customHeight="1" x14ac:dyDescent="0.2">
      <c r="A14" s="48"/>
      <c r="B14" s="110"/>
      <c r="C14" s="110"/>
      <c r="D14" s="110"/>
      <c r="E14" s="110"/>
      <c r="F14" s="110"/>
      <c r="G14" s="110"/>
      <c r="H14" s="110"/>
      <c r="I14" s="110"/>
      <c r="J14" s="110"/>
      <c r="K14" s="49"/>
    </row>
    <row r="15" spans="1:12" ht="12.75" customHeight="1" x14ac:dyDescent="0.2">
      <c r="A15" s="48"/>
      <c r="B15" s="561" t="s">
        <v>226</v>
      </c>
      <c r="C15" s="562"/>
      <c r="D15" s="562"/>
      <c r="E15" s="562"/>
      <c r="F15" s="562"/>
      <c r="G15" s="562"/>
      <c r="H15" s="562"/>
      <c r="I15" s="562"/>
      <c r="J15" s="562"/>
      <c r="K15" s="49"/>
    </row>
    <row r="16" spans="1:12" ht="12.75" customHeight="1" x14ac:dyDescent="0.2">
      <c r="A16" s="48"/>
      <c r="B16" s="562"/>
      <c r="C16" s="562"/>
      <c r="D16" s="562"/>
      <c r="E16" s="562"/>
      <c r="F16" s="562"/>
      <c r="G16" s="562"/>
      <c r="H16" s="562"/>
      <c r="I16" s="562"/>
      <c r="J16" s="562"/>
      <c r="K16" s="49"/>
    </row>
    <row r="17" spans="1:11" ht="13.5" customHeight="1" x14ac:dyDescent="0.2">
      <c r="A17" s="48"/>
      <c r="B17" s="562"/>
      <c r="C17" s="562"/>
      <c r="D17" s="562"/>
      <c r="E17" s="562"/>
      <c r="F17" s="562"/>
      <c r="G17" s="562"/>
      <c r="H17" s="562"/>
      <c r="I17" s="562"/>
      <c r="J17" s="562"/>
      <c r="K17" s="49"/>
    </row>
    <row r="18" spans="1:11" ht="13.5" customHeight="1" x14ac:dyDescent="0.2">
      <c r="A18" s="48"/>
      <c r="B18" s="562"/>
      <c r="C18" s="562"/>
      <c r="D18" s="562"/>
      <c r="E18" s="562"/>
      <c r="F18" s="562"/>
      <c r="G18" s="562"/>
      <c r="H18" s="562"/>
      <c r="I18" s="562"/>
      <c r="J18" s="562"/>
      <c r="K18" s="49"/>
    </row>
    <row r="19" spans="1:11" ht="9" customHeight="1" x14ac:dyDescent="0.2">
      <c r="A19" s="48"/>
      <c r="B19" s="563" t="s">
        <v>111</v>
      </c>
      <c r="C19" s="563"/>
      <c r="D19" s="563"/>
      <c r="E19" s="563"/>
      <c r="F19" s="563"/>
      <c r="G19" s="563"/>
      <c r="H19" s="563"/>
      <c r="I19" s="564"/>
      <c r="J19" s="564"/>
      <c r="K19" s="49"/>
    </row>
    <row r="20" spans="1:11" ht="13.5" customHeight="1" x14ac:dyDescent="0.2">
      <c r="A20" s="48"/>
      <c r="B20" s="563"/>
      <c r="C20" s="563"/>
      <c r="D20" s="563"/>
      <c r="E20" s="563"/>
      <c r="F20" s="563"/>
      <c r="G20" s="563"/>
      <c r="H20" s="563"/>
      <c r="I20" s="564"/>
      <c r="J20" s="564"/>
      <c r="K20" s="49"/>
    </row>
    <row r="21" spans="1:11" ht="13.5" customHeight="1" x14ac:dyDescent="0.2">
      <c r="A21" s="48"/>
      <c r="B21" s="565"/>
      <c r="C21" s="565"/>
      <c r="D21" s="565"/>
      <c r="E21" s="565"/>
      <c r="F21" s="565"/>
      <c r="G21" s="565"/>
      <c r="H21" s="565"/>
      <c r="I21" s="565"/>
      <c r="J21" s="565"/>
      <c r="K21" s="49"/>
    </row>
    <row r="22" spans="1:11" ht="9" customHeight="1" x14ac:dyDescent="0.2">
      <c r="A22" s="48"/>
      <c r="B22" s="111"/>
      <c r="C22" s="112"/>
      <c r="D22" s="112"/>
      <c r="E22" s="112"/>
      <c r="F22" s="112"/>
      <c r="G22" s="112"/>
      <c r="H22" s="112"/>
      <c r="I22" s="112"/>
      <c r="J22" s="111"/>
      <c r="K22" s="49"/>
    </row>
    <row r="23" spans="1:11" ht="11.25" customHeight="1" x14ac:dyDescent="0.2">
      <c r="A23" s="48"/>
      <c r="B23" s="5"/>
      <c r="C23" s="5"/>
      <c r="D23" s="103"/>
      <c r="E23" s="103"/>
      <c r="F23" s="103"/>
      <c r="G23" s="103"/>
      <c r="H23" s="103"/>
      <c r="I23" s="103"/>
      <c r="J23" s="103"/>
      <c r="K23" s="49"/>
    </row>
    <row r="24" spans="1:11" ht="12.75" x14ac:dyDescent="0.2">
      <c r="A24" s="48"/>
      <c r="B24" s="63"/>
      <c r="C24" s="22"/>
      <c r="D24" s="22"/>
      <c r="E24" s="3"/>
      <c r="F24" s="5"/>
      <c r="G24" s="5"/>
      <c r="H24" s="5"/>
      <c r="I24" s="5"/>
      <c r="J24" s="5"/>
      <c r="K24" s="49"/>
    </row>
    <row r="25" spans="1:11" ht="15" customHeight="1" x14ac:dyDescent="0.2">
      <c r="A25" s="558" t="s">
        <v>69</v>
      </c>
      <c r="B25" s="559"/>
      <c r="C25" s="559"/>
      <c r="D25" s="559"/>
      <c r="E25" s="559"/>
      <c r="F25" s="559"/>
      <c r="G25" s="559"/>
      <c r="H25" s="559"/>
      <c r="I25" s="559"/>
      <c r="J25" s="559"/>
      <c r="K25" s="560"/>
    </row>
    <row r="26" spans="1:11" ht="13.5" customHeight="1" x14ac:dyDescent="0.2">
      <c r="A26" s="48"/>
      <c r="B26" s="5"/>
      <c r="D26" s="5"/>
      <c r="E26" s="5"/>
      <c r="F26" s="5"/>
      <c r="G26" s="5"/>
      <c r="H26" s="5"/>
      <c r="I26" s="5"/>
      <c r="J26" s="5"/>
      <c r="K26" s="49"/>
    </row>
    <row r="27" spans="1:11" x14ac:dyDescent="0.2">
      <c r="A27" s="48"/>
      <c r="B27" s="5"/>
      <c r="C27" s="5"/>
      <c r="D27" s="5"/>
      <c r="E27" s="5"/>
      <c r="F27" s="5"/>
      <c r="G27" s="5"/>
      <c r="H27" s="5"/>
      <c r="I27" s="5"/>
      <c r="J27" s="5"/>
      <c r="K27" s="49"/>
    </row>
    <row r="28" spans="1:11" ht="12.75" x14ac:dyDescent="0.2">
      <c r="A28" s="48"/>
      <c r="B28" s="555"/>
      <c r="C28" s="555"/>
      <c r="D28" s="5"/>
      <c r="K28" s="49"/>
    </row>
    <row r="29" spans="1:11" x14ac:dyDescent="0.2">
      <c r="A29" s="48"/>
      <c r="B29" s="555"/>
      <c r="C29" s="555"/>
      <c r="D29" s="5"/>
      <c r="E29" s="5"/>
      <c r="F29" s="5"/>
      <c r="G29" s="5"/>
      <c r="H29" s="5"/>
      <c r="I29" s="5"/>
      <c r="J29" s="5"/>
      <c r="K29" s="49"/>
    </row>
    <row r="30" spans="1:11" ht="10.5" customHeight="1" x14ac:dyDescent="0.2">
      <c r="A30" s="48"/>
      <c r="B30" s="5"/>
      <c r="C30" s="5"/>
      <c r="D30" s="5"/>
      <c r="E30" s="5"/>
      <c r="F30" s="5"/>
      <c r="G30" s="5"/>
      <c r="H30" s="5"/>
      <c r="I30" s="5"/>
      <c r="J30" s="5"/>
      <c r="K30" s="49"/>
    </row>
    <row r="31" spans="1:11" ht="12" x14ac:dyDescent="0.2">
      <c r="A31" s="48"/>
      <c r="B31" s="107"/>
      <c r="C31" s="108"/>
      <c r="D31" s="5"/>
      <c r="E31" s="5"/>
      <c r="I31" s="5"/>
      <c r="J31" s="5"/>
      <c r="K31" s="49"/>
    </row>
    <row r="32" spans="1:11" ht="10.5" customHeight="1" x14ac:dyDescent="0.2">
      <c r="A32" s="48"/>
      <c r="B32" s="17"/>
      <c r="C32" s="106"/>
      <c r="D32" s="5"/>
      <c r="E32" s="5"/>
      <c r="F32" s="5"/>
      <c r="I32" s="5"/>
      <c r="J32" s="5"/>
      <c r="K32" s="49"/>
    </row>
    <row r="33" spans="1:12" s="18" customFormat="1" ht="12" x14ac:dyDescent="0.2">
      <c r="A33" s="64"/>
      <c r="B33" s="19"/>
      <c r="C33" s="109" t="s">
        <v>106</v>
      </c>
      <c r="D33" s="5" t="s">
        <v>119</v>
      </c>
      <c r="E33" s="5"/>
      <c r="F33" s="5"/>
      <c r="I33" s="5"/>
      <c r="J33" s="5"/>
      <c r="K33" s="65"/>
    </row>
    <row r="34" spans="1:12" s="18" customFormat="1" ht="12.75" x14ac:dyDescent="0.2">
      <c r="A34" s="64"/>
      <c r="B34" s="19"/>
      <c r="C34" s="108"/>
      <c r="D34" s="5"/>
      <c r="E34" s="5"/>
      <c r="F34" s="5"/>
      <c r="G34" s="21"/>
      <c r="H34" s="21"/>
      <c r="I34" s="21"/>
      <c r="J34" s="21"/>
      <c r="K34" s="65"/>
    </row>
    <row r="35" spans="1:12" s="18" customFormat="1" ht="10.5" customHeight="1" x14ac:dyDescent="0.2">
      <c r="A35" s="64"/>
      <c r="B35" s="17"/>
      <c r="C35" s="17"/>
      <c r="G35" s="5"/>
      <c r="H35" s="5"/>
      <c r="I35" s="5"/>
      <c r="J35" s="5"/>
      <c r="K35" s="65"/>
    </row>
    <row r="36" spans="1:12" ht="12.75" x14ac:dyDescent="0.2">
      <c r="A36" s="48"/>
      <c r="B36" s="107"/>
      <c r="C36" s="108"/>
      <c r="G36" s="19"/>
      <c r="H36" s="20"/>
      <c r="I36" s="17"/>
      <c r="J36" s="17"/>
      <c r="K36" s="49"/>
    </row>
    <row r="37" spans="1:12" ht="12.75" x14ac:dyDescent="0.2">
      <c r="A37" s="48"/>
      <c r="B37" s="17"/>
      <c r="C37" s="106"/>
      <c r="G37" s="19"/>
      <c r="H37" s="17"/>
      <c r="I37" s="17"/>
      <c r="J37" s="17"/>
      <c r="K37" s="49"/>
    </row>
    <row r="38" spans="1:12" ht="12.75" x14ac:dyDescent="0.2">
      <c r="A38" s="48"/>
      <c r="B38" s="19"/>
      <c r="C38" s="108"/>
      <c r="D38" s="17"/>
      <c r="E38" s="3"/>
      <c r="F38" s="5"/>
      <c r="G38" s="19"/>
      <c r="H38" s="17"/>
      <c r="I38" s="17"/>
      <c r="J38" s="17"/>
      <c r="K38" s="49"/>
      <c r="L38" s="23"/>
    </row>
    <row r="39" spans="1:12" ht="12.75" x14ac:dyDescent="0.2">
      <c r="A39" s="48"/>
      <c r="B39" s="19"/>
      <c r="C39" s="108"/>
      <c r="D39" s="5"/>
      <c r="E39" s="5"/>
      <c r="F39" s="5"/>
      <c r="G39" s="5"/>
      <c r="H39" s="5"/>
      <c r="I39" s="5"/>
      <c r="J39" s="5"/>
      <c r="K39" s="49"/>
      <c r="L39" s="23"/>
    </row>
    <row r="40" spans="1:12" ht="21" customHeight="1" thickBot="1" x14ac:dyDescent="0.25">
      <c r="A40" s="52"/>
      <c r="B40" s="53"/>
      <c r="C40" s="53"/>
      <c r="D40" s="53"/>
      <c r="E40" s="39"/>
      <c r="F40" s="53"/>
      <c r="G40" s="53"/>
      <c r="H40" s="53"/>
      <c r="I40" s="53"/>
      <c r="J40" s="53"/>
      <c r="K40" s="54"/>
    </row>
  </sheetData>
  <sheetProtection sheet="1" objects="1" scenarios="1" selectLockedCells="1" selectUnlockedCells="1"/>
  <mergeCells count="6">
    <mergeCell ref="E3:J6"/>
    <mergeCell ref="B28:C29"/>
    <mergeCell ref="B13:J13"/>
    <mergeCell ref="A25:K25"/>
    <mergeCell ref="B15:J18"/>
    <mergeCell ref="B19:J21"/>
  </mergeCells>
  <phoneticPr fontId="2" type="noConversion"/>
  <printOptions horizontalCentered="1" verticalCentered="1"/>
  <pageMargins left="0.55118110236220474" right="0.55118110236220474" top="0.55118110236220474" bottom="0.55118110236220474" header="0.51181102362204722" footer="0.70866141732283472"/>
  <pageSetup paperSize="9" orientation="landscape" r:id="rId1"/>
  <headerFooter differentFirst="1" alignWithMargins="0">
    <oddFooter>&amp;C&amp;F&amp;RPage &amp;P</oddFooter>
    <firstFooter>&amp;C&amp;"Arial,Bold"&amp;F</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39"/>
  </sheetPr>
  <dimension ref="A1:AL167"/>
  <sheetViews>
    <sheetView showRowColHeaders="0" zoomScaleNormal="100" workbookViewId="0"/>
  </sheetViews>
  <sheetFormatPr defaultRowHeight="11.25" customHeight="1" x14ac:dyDescent="0.2"/>
  <cols>
    <col min="1" max="1" width="2.85546875" style="406" customWidth="1"/>
    <col min="2" max="2" width="19.28515625" style="406" customWidth="1"/>
    <col min="3" max="3" width="0.85546875" style="406" customWidth="1"/>
    <col min="4" max="8" width="7.42578125" style="406" customWidth="1"/>
    <col min="9" max="9" width="7.85546875" style="406" customWidth="1"/>
    <col min="10" max="10" width="0.85546875" style="406" customWidth="1"/>
    <col min="11" max="11" width="7.42578125" style="493" customWidth="1"/>
    <col min="12" max="15" width="7.42578125" style="406" customWidth="1"/>
    <col min="16" max="16" width="6.28515625" style="406" customWidth="1"/>
    <col min="17" max="17" width="0.85546875" style="406" customWidth="1"/>
    <col min="18" max="18" width="6.140625" style="406" customWidth="1"/>
    <col min="19" max="19" width="8" style="406" customWidth="1"/>
    <col min="20" max="20" width="7.7109375" style="406" customWidth="1"/>
    <col min="21" max="21" width="2.85546875" style="406" customWidth="1"/>
    <col min="22" max="22" width="10.140625" style="404" customWidth="1"/>
    <col min="23" max="24" width="21.85546875" style="402" hidden="1" customWidth="1"/>
    <col min="25" max="25" width="18.7109375" style="402" hidden="1" customWidth="1"/>
    <col min="26" max="27" width="17" style="402" hidden="1" customWidth="1"/>
    <col min="28" max="28" width="17" style="403" customWidth="1"/>
    <col min="29" max="29" width="15.7109375" style="403" customWidth="1"/>
    <col min="30" max="30" width="17" style="403" customWidth="1"/>
    <col min="31" max="31" width="7" style="403" customWidth="1"/>
    <col min="32" max="32" width="10.140625" style="404" customWidth="1"/>
    <col min="33" max="33" width="10.140625" style="405" customWidth="1"/>
    <col min="34" max="16384" width="9.140625" style="406"/>
  </cols>
  <sheetData>
    <row r="1" spans="1:34" ht="15" customHeight="1" x14ac:dyDescent="0.2">
      <c r="A1" s="24"/>
      <c r="B1" s="24"/>
      <c r="C1" s="24"/>
      <c r="D1" s="24"/>
      <c r="E1" s="24"/>
      <c r="F1" s="24"/>
      <c r="G1" s="24"/>
      <c r="H1" s="24"/>
      <c r="I1" s="24"/>
      <c r="J1" s="24"/>
      <c r="K1" s="2"/>
      <c r="L1" s="25"/>
      <c r="M1" s="25"/>
      <c r="N1" s="25"/>
      <c r="O1" s="25"/>
      <c r="P1" s="25"/>
      <c r="Q1" s="25"/>
      <c r="R1" s="25"/>
      <c r="S1" s="25"/>
      <c r="T1" s="25"/>
      <c r="U1" s="24"/>
      <c r="V1" s="532"/>
    </row>
    <row r="2" spans="1:34" ht="18.75" thickBot="1" x14ac:dyDescent="0.3">
      <c r="A2" s="40" t="s">
        <v>1</v>
      </c>
      <c r="B2" s="38"/>
      <c r="C2" s="38"/>
      <c r="D2" s="38"/>
      <c r="E2" s="38"/>
      <c r="F2" s="38"/>
      <c r="G2" s="38"/>
      <c r="H2" s="38"/>
      <c r="I2" s="38"/>
      <c r="J2" s="38"/>
      <c r="K2" s="39"/>
      <c r="L2" s="38"/>
      <c r="M2" s="38"/>
      <c r="N2" s="38"/>
      <c r="O2" s="38"/>
      <c r="P2" s="38"/>
      <c r="Q2" s="38"/>
      <c r="R2" s="38"/>
      <c r="S2" s="38"/>
      <c r="T2" s="38"/>
      <c r="U2" s="25"/>
      <c r="V2" s="532"/>
    </row>
    <row r="3" spans="1:34" ht="11.25" customHeight="1" x14ac:dyDescent="0.2">
      <c r="A3" s="25"/>
      <c r="B3" s="25"/>
      <c r="C3" s="25"/>
      <c r="D3" s="25"/>
      <c r="E3" s="25"/>
      <c r="F3" s="25"/>
      <c r="G3" s="25"/>
      <c r="H3" s="25"/>
      <c r="I3" s="25"/>
      <c r="J3" s="25"/>
      <c r="K3" s="3"/>
      <c r="L3" s="25"/>
      <c r="M3" s="25"/>
      <c r="N3" s="25"/>
      <c r="O3" s="25"/>
      <c r="P3" s="25"/>
      <c r="Q3" s="25"/>
      <c r="R3" s="25"/>
      <c r="S3" s="25"/>
      <c r="T3" s="25"/>
      <c r="U3" s="24"/>
      <c r="V3" s="532"/>
    </row>
    <row r="4" spans="1:34" ht="21" customHeight="1" thickBot="1" x14ac:dyDescent="0.25">
      <c r="A4" s="24"/>
      <c r="B4" s="24"/>
      <c r="C4" s="24"/>
      <c r="D4" s="24"/>
      <c r="E4" s="24"/>
      <c r="F4" s="24"/>
      <c r="G4" s="24"/>
      <c r="H4" s="24"/>
      <c r="I4" s="24"/>
      <c r="J4" s="24"/>
      <c r="K4" s="2"/>
      <c r="L4" s="24"/>
      <c r="M4" s="24"/>
      <c r="N4" s="24"/>
      <c r="O4" s="24"/>
      <c r="P4" s="24"/>
      <c r="Q4" s="24"/>
      <c r="R4" s="24"/>
      <c r="S4" s="24"/>
      <c r="T4" s="24"/>
      <c r="U4" s="24"/>
      <c r="V4" s="532"/>
      <c r="X4" s="407"/>
    </row>
    <row r="5" spans="1:34" ht="11.25" customHeight="1" x14ac:dyDescent="0.2">
      <c r="A5" s="30"/>
      <c r="B5" s="31"/>
      <c r="C5" s="31"/>
      <c r="D5" s="31"/>
      <c r="E5" s="31"/>
      <c r="F5" s="31"/>
      <c r="G5" s="31"/>
      <c r="H5" s="31"/>
      <c r="I5" s="31"/>
      <c r="J5" s="31"/>
      <c r="K5" s="32"/>
      <c r="L5" s="46"/>
      <c r="M5" s="46"/>
      <c r="N5" s="46"/>
      <c r="O5" s="46"/>
      <c r="P5" s="46"/>
      <c r="Q5" s="46"/>
      <c r="R5" s="46"/>
      <c r="S5" s="46"/>
      <c r="T5" s="46"/>
      <c r="U5" s="47"/>
      <c r="V5" s="532"/>
      <c r="W5" s="437" t="e">
        <f>VLOOKUP(X5,$W$12:$X$31,2,FALSE)</f>
        <v>#N/A</v>
      </c>
      <c r="X5" s="408" t="str">
        <f>Home!B12</f>
        <v>(none)</v>
      </c>
      <c r="Y5" s="408" t="str">
        <f>"Selected LA- "&amp;X5</f>
        <v>Selected LA- (none)</v>
      </c>
      <c r="AF5" s="403"/>
      <c r="AG5" s="404"/>
      <c r="AH5" s="405"/>
    </row>
    <row r="6" spans="1:34" ht="11.25" customHeight="1" x14ac:dyDescent="0.2">
      <c r="A6" s="34"/>
      <c r="B6" s="25"/>
      <c r="C6" s="25"/>
      <c r="D6" s="25"/>
      <c r="E6" s="25"/>
      <c r="F6" s="25"/>
      <c r="G6" s="25"/>
      <c r="H6" s="25"/>
      <c r="I6" s="25"/>
      <c r="J6" s="25"/>
      <c r="K6" s="87"/>
      <c r="L6" s="114"/>
      <c r="M6" s="114"/>
      <c r="N6" s="114"/>
      <c r="O6" s="114"/>
      <c r="P6" s="114"/>
      <c r="Q6" s="91"/>
      <c r="R6" s="91"/>
      <c r="S6" s="91"/>
      <c r="T6" s="91"/>
      <c r="U6" s="93"/>
      <c r="V6" s="532"/>
      <c r="AF6" s="403"/>
      <c r="AG6" s="404"/>
      <c r="AH6" s="405"/>
    </row>
    <row r="7" spans="1:34" s="411" customFormat="1" ht="11.25" customHeight="1" x14ac:dyDescent="0.2">
      <c r="A7" s="36"/>
      <c r="B7" s="642" t="s">
        <v>141</v>
      </c>
      <c r="C7" s="642"/>
      <c r="D7" s="643"/>
      <c r="E7" s="643"/>
      <c r="F7" s="643"/>
      <c r="G7" s="643"/>
      <c r="H7" s="643"/>
      <c r="I7" s="643"/>
      <c r="J7" s="643"/>
      <c r="K7" s="643"/>
      <c r="L7" s="643"/>
      <c r="M7" s="643"/>
      <c r="N7" s="643"/>
      <c r="O7" s="643"/>
      <c r="P7" s="643"/>
      <c r="Q7" s="643"/>
      <c r="R7" s="643"/>
      <c r="S7" s="643"/>
      <c r="T7" s="643"/>
      <c r="U7" s="92"/>
      <c r="V7" s="533"/>
      <c r="W7" s="402"/>
      <c r="X7" s="402"/>
      <c r="Y7" s="402"/>
      <c r="Z7" s="402"/>
      <c r="AA7" s="402"/>
      <c r="AB7" s="403"/>
      <c r="AC7" s="403"/>
      <c r="AD7" s="403"/>
      <c r="AE7" s="403"/>
      <c r="AF7" s="403"/>
      <c r="AG7" s="409"/>
      <c r="AH7" s="410"/>
    </row>
    <row r="8" spans="1:34" ht="20.25" customHeight="1" x14ac:dyDescent="0.2">
      <c r="A8" s="34"/>
      <c r="B8" s="643"/>
      <c r="C8" s="643"/>
      <c r="D8" s="643"/>
      <c r="E8" s="643"/>
      <c r="F8" s="643"/>
      <c r="G8" s="643"/>
      <c r="H8" s="643"/>
      <c r="I8" s="643"/>
      <c r="J8" s="643"/>
      <c r="K8" s="643"/>
      <c r="L8" s="643"/>
      <c r="M8" s="643"/>
      <c r="N8" s="643"/>
      <c r="O8" s="643"/>
      <c r="P8" s="643"/>
      <c r="Q8" s="643"/>
      <c r="R8" s="643"/>
      <c r="S8" s="643"/>
      <c r="T8" s="643"/>
      <c r="U8" s="93"/>
      <c r="V8" s="532"/>
      <c r="X8" s="407"/>
      <c r="AA8" s="403"/>
    </row>
    <row r="9" spans="1:34" ht="11.25" customHeight="1" x14ac:dyDescent="0.2">
      <c r="A9" s="34"/>
      <c r="B9" s="203"/>
      <c r="C9" s="203"/>
      <c r="D9" s="644" t="s">
        <v>121</v>
      </c>
      <c r="E9" s="645"/>
      <c r="F9" s="645"/>
      <c r="G9" s="645"/>
      <c r="H9" s="645"/>
      <c r="I9" s="660" t="s">
        <v>192</v>
      </c>
      <c r="J9" s="204"/>
      <c r="K9" s="647" t="s">
        <v>122</v>
      </c>
      <c r="L9" s="648"/>
      <c r="M9" s="648"/>
      <c r="N9" s="648"/>
      <c r="O9" s="648"/>
      <c r="P9" s="657" t="str">
        <f>"SE Rank"&amp;" "&amp;O11</f>
        <v>SE Rank 2015</v>
      </c>
      <c r="Q9" s="206"/>
      <c r="R9" s="650" t="s">
        <v>210</v>
      </c>
      <c r="S9" s="651"/>
      <c r="T9" s="652"/>
      <c r="U9" s="93"/>
      <c r="V9" s="532"/>
    </row>
    <row r="10" spans="1:34"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532"/>
      <c r="AA10" s="403"/>
    </row>
    <row r="11" spans="1:34" ht="11.25" customHeight="1" x14ac:dyDescent="0.2">
      <c r="A11" s="48"/>
      <c r="B11" s="154"/>
      <c r="C11" s="203"/>
      <c r="D11" s="195">
        <v>2011</v>
      </c>
      <c r="E11" s="195">
        <v>2012</v>
      </c>
      <c r="F11" s="195">
        <v>2013</v>
      </c>
      <c r="G11" s="195">
        <v>2014</v>
      </c>
      <c r="H11" s="195">
        <v>2015</v>
      </c>
      <c r="I11" s="662"/>
      <c r="J11" s="205"/>
      <c r="K11" s="218">
        <f>D11</f>
        <v>2011</v>
      </c>
      <c r="L11" s="218">
        <f>E11</f>
        <v>2012</v>
      </c>
      <c r="M11" s="218">
        <f>F11</f>
        <v>2013</v>
      </c>
      <c r="N11" s="218">
        <f>G11</f>
        <v>2014</v>
      </c>
      <c r="O11" s="218">
        <f>H11</f>
        <v>2015</v>
      </c>
      <c r="P11" s="659"/>
      <c r="Q11" s="196"/>
      <c r="R11" s="251" t="s">
        <v>123</v>
      </c>
      <c r="S11" s="252" t="s">
        <v>124</v>
      </c>
      <c r="T11" s="253" t="s">
        <v>88</v>
      </c>
      <c r="U11" s="93"/>
      <c r="V11" s="532"/>
      <c r="Z11" s="413"/>
      <c r="AA11" s="413"/>
      <c r="AB11" s="414"/>
      <c r="AC11" s="414"/>
      <c r="AF11" s="406"/>
      <c r="AG11" s="406"/>
    </row>
    <row r="12" spans="1:34" ht="11.25" customHeight="1" x14ac:dyDescent="0.2">
      <c r="A12" s="48"/>
      <c r="B12" s="233" t="s">
        <v>2</v>
      </c>
      <c r="C12" s="203"/>
      <c r="D12" s="219">
        <v>640</v>
      </c>
      <c r="E12" s="219">
        <v>663</v>
      </c>
      <c r="F12" s="219">
        <v>758</v>
      </c>
      <c r="G12" s="219">
        <v>774</v>
      </c>
      <c r="H12" s="219">
        <v>748</v>
      </c>
      <c r="I12" s="242">
        <f t="shared" ref="I12:I32" si="0">IF(H12=0,"",(H12-E12)/E12)</f>
        <v>0.12820512820512819</v>
      </c>
      <c r="J12" s="220"/>
      <c r="K12" s="221">
        <f>IF(ISBLANK(D12),NA(),D12/Population!C12*10000)</f>
        <v>235.38065465244577</v>
      </c>
      <c r="L12" s="221">
        <f>IF(ISBLANK(E12),NA(),E12/Population!D12*10000)</f>
        <v>249.24812030075188</v>
      </c>
      <c r="M12" s="221">
        <f>IF(ISBLANK(F12),NA(),F12/Population!E12*10000)</f>
        <v>284.96240601503757</v>
      </c>
      <c r="N12" s="221">
        <f>IF(ISBLANK(G12),NA(),G12/Population!F12*10000)</f>
        <v>285.60885608856086</v>
      </c>
      <c r="O12" s="221">
        <f>IF(ISBLANK(H12),NA(),H12/Population!G12*10000)</f>
        <v>269.06474820143887</v>
      </c>
      <c r="P12" s="287">
        <f>RANK(O12,($O$26:$O$31,$O$12:$O$24))</f>
        <v>13</v>
      </c>
      <c r="Q12" s="222"/>
      <c r="R12" s="238">
        <f>IDACI!C12</f>
        <v>11</v>
      </c>
      <c r="S12" s="223">
        <f t="shared" ref="S12:S32" si="1">(R12*$X$82)+$Y$82</f>
        <v>275.27319999999997</v>
      </c>
      <c r="T12" s="224">
        <f t="shared" ref="T12:T32" si="2">O12-S12</f>
        <v>-6.2084517985611001</v>
      </c>
      <c r="U12" s="93"/>
      <c r="V12" s="532"/>
      <c r="W12" s="438" t="str">
        <f>B12</f>
        <v>Bracknell Forest</v>
      </c>
      <c r="X12" s="194">
        <v>1</v>
      </c>
      <c r="Z12" s="413"/>
      <c r="AA12" s="413"/>
      <c r="AB12" s="414"/>
      <c r="AC12" s="414"/>
      <c r="AF12" s="406"/>
      <c r="AG12" s="406"/>
    </row>
    <row r="13" spans="1:34" ht="11.25" customHeight="1" x14ac:dyDescent="0.2">
      <c r="A13" s="48"/>
      <c r="B13" s="233" t="s">
        <v>78</v>
      </c>
      <c r="C13" s="203"/>
      <c r="D13" s="219">
        <v>2318</v>
      </c>
      <c r="E13" s="219">
        <v>1887</v>
      </c>
      <c r="F13" s="219">
        <v>1812</v>
      </c>
      <c r="G13" s="219">
        <v>1796</v>
      </c>
      <c r="H13" s="219">
        <v>2475</v>
      </c>
      <c r="I13" s="242">
        <f t="shared" si="0"/>
        <v>0.31160572337042924</v>
      </c>
      <c r="J13" s="220"/>
      <c r="K13" s="221">
        <f>IF(ISBLANK(D13),NA(),D13/Population!C13*10000)</f>
        <v>493.71671991480298</v>
      </c>
      <c r="L13" s="221">
        <f>IF(ISBLANK(E13),NA(),E13/Population!D13*10000)</f>
        <v>378.15631262525051</v>
      </c>
      <c r="M13" s="221">
        <f>IF(ISBLANK(F13),NA(),F13/Population!E13*10000)</f>
        <v>360.95617529880474</v>
      </c>
      <c r="N13" s="221">
        <f>IF(ISBLANK(G13),NA(),G13/Population!F13*10000)</f>
        <v>355.6435643564356</v>
      </c>
      <c r="O13" s="221">
        <f>IF(ISBLANK(H13),NA(),H13/Population!G13*10000)</f>
        <v>485.29411764705884</v>
      </c>
      <c r="P13" s="287">
        <f>RANK(O13,($O$26:$O$31,$O$12:$O$24))</f>
        <v>1</v>
      </c>
      <c r="Q13" s="222"/>
      <c r="R13" s="238">
        <f>IDACI!C13</f>
        <v>18.3</v>
      </c>
      <c r="S13" s="223">
        <f t="shared" si="1"/>
        <v>340.47095999999999</v>
      </c>
      <c r="T13" s="224">
        <f t="shared" si="2"/>
        <v>144.82315764705885</v>
      </c>
      <c r="U13" s="93"/>
      <c r="V13" s="532"/>
      <c r="W13" s="438" t="str">
        <f t="shared" ref="W13:W32" si="3">B13</f>
        <v>Brighton &amp; Hove</v>
      </c>
      <c r="X13" s="194">
        <v>2</v>
      </c>
      <c r="Z13" s="413"/>
      <c r="AA13" s="413"/>
      <c r="AB13" s="414"/>
      <c r="AC13" s="414"/>
      <c r="AF13" s="406"/>
      <c r="AG13" s="406"/>
    </row>
    <row r="14" spans="1:34" ht="11.25" customHeight="1" x14ac:dyDescent="0.2">
      <c r="A14" s="48"/>
      <c r="B14" s="233" t="s">
        <v>12</v>
      </c>
      <c r="C14" s="203"/>
      <c r="D14" s="219">
        <v>2327</v>
      </c>
      <c r="E14" s="219">
        <v>2437</v>
      </c>
      <c r="F14" s="219">
        <v>1973</v>
      </c>
      <c r="G14" s="219">
        <v>2417</v>
      </c>
      <c r="H14" s="219">
        <v>2703</v>
      </c>
      <c r="I14" s="242">
        <f t="shared" si="0"/>
        <v>0.10915059499384488</v>
      </c>
      <c r="J14" s="220"/>
      <c r="K14" s="221">
        <f>IF(ISBLANK(D14),NA(),D14/Population!C14*10000)</f>
        <v>201.87386136895984</v>
      </c>
      <c r="L14" s="221">
        <f>IF(ISBLANK(E14),NA(),E14/Population!D14*10000)</f>
        <v>210.99567099567102</v>
      </c>
      <c r="M14" s="221">
        <f>IF(ISBLANK(F14),NA(),F14/Population!E14*10000)</f>
        <v>169.64746345657784</v>
      </c>
      <c r="N14" s="221">
        <f>IF(ISBLANK(G14),NA(),G14/Population!F14*10000)</f>
        <v>205.52721088435374</v>
      </c>
      <c r="O14" s="221">
        <f>IF(ISBLANK(H14),NA(),H14/Population!G14*10000)</f>
        <v>227.33389402859547</v>
      </c>
      <c r="P14" s="287">
        <f>RANK(O14,($O$26:$O$31,$O$12:$O$24))</f>
        <v>17</v>
      </c>
      <c r="Q14" s="222"/>
      <c r="R14" s="238">
        <f>IDACI!C14</f>
        <v>9.8000000000000007</v>
      </c>
      <c r="S14" s="223">
        <f t="shared" si="1"/>
        <v>264.55576000000002</v>
      </c>
      <c r="T14" s="224">
        <f t="shared" si="2"/>
        <v>-37.221865971404554</v>
      </c>
      <c r="U14" s="93"/>
      <c r="V14" s="532"/>
      <c r="W14" s="438" t="str">
        <f t="shared" si="3"/>
        <v>Buckinghamshire</v>
      </c>
      <c r="X14" s="194">
        <v>3</v>
      </c>
      <c r="Z14" s="413"/>
      <c r="AA14" s="413"/>
      <c r="AB14" s="414"/>
      <c r="AC14" s="414"/>
      <c r="AF14" s="406"/>
      <c r="AG14" s="406"/>
    </row>
    <row r="15" spans="1:34" ht="11.25" customHeight="1" x14ac:dyDescent="0.2">
      <c r="A15" s="48"/>
      <c r="B15" s="233" t="s">
        <v>6</v>
      </c>
      <c r="C15" s="203"/>
      <c r="D15" s="219">
        <v>4278</v>
      </c>
      <c r="E15" s="219">
        <v>4901</v>
      </c>
      <c r="F15" s="219">
        <v>4863</v>
      </c>
      <c r="G15" s="219">
        <v>4325</v>
      </c>
      <c r="H15" s="219">
        <v>3351</v>
      </c>
      <c r="I15" s="242">
        <f t="shared" si="0"/>
        <v>-0.31626198734952049</v>
      </c>
      <c r="J15" s="220"/>
      <c r="K15" s="221">
        <f>IF(ISBLANK(D15),NA(),D15/Population!C15*10000)</f>
        <v>411.90063547082616</v>
      </c>
      <c r="L15" s="221">
        <f>IF(ISBLANK(E15),NA(),E15/Population!D15*10000)</f>
        <v>469.89453499520613</v>
      </c>
      <c r="M15" s="221">
        <f>IF(ISBLANK(F15),NA(),F15/Population!E15*10000)</f>
        <v>465.80459770114942</v>
      </c>
      <c r="N15" s="221">
        <f>IF(ISBLANK(G15),NA(),G15/Population!F15*10000)</f>
        <v>412.69083969465652</v>
      </c>
      <c r="O15" s="221">
        <f>IF(ISBLANK(H15),NA(),H15/Population!G15*10000)</f>
        <v>317.93168880455408</v>
      </c>
      <c r="P15" s="287">
        <f>RANK(O15,($O$26:$O$31,$O$12:$O$24))</f>
        <v>7</v>
      </c>
      <c r="Q15" s="222"/>
      <c r="R15" s="238">
        <f>IDACI!C15</f>
        <v>17.399999999999999</v>
      </c>
      <c r="S15" s="223">
        <f t="shared" si="1"/>
        <v>332.43287999999995</v>
      </c>
      <c r="T15" s="224">
        <f t="shared" si="2"/>
        <v>-14.50119119544587</v>
      </c>
      <c r="U15" s="93"/>
      <c r="V15" s="532"/>
      <c r="W15" s="438" t="str">
        <f t="shared" si="3"/>
        <v>East Sussex</v>
      </c>
      <c r="X15" s="194">
        <v>4</v>
      </c>
      <c r="Z15" s="413"/>
      <c r="AA15" s="413"/>
      <c r="AB15" s="414"/>
      <c r="AC15" s="414"/>
      <c r="AF15" s="406"/>
      <c r="AG15" s="406"/>
    </row>
    <row r="16" spans="1:34" ht="11.25" customHeight="1" x14ac:dyDescent="0.2">
      <c r="A16" s="48"/>
      <c r="B16" s="284" t="s">
        <v>9</v>
      </c>
      <c r="C16" s="203"/>
      <c r="D16" s="219">
        <v>7097</v>
      </c>
      <c r="E16" s="219">
        <v>6312</v>
      </c>
      <c r="F16" s="219">
        <v>6502</v>
      </c>
      <c r="G16" s="283">
        <v>8020</v>
      </c>
      <c r="H16" s="283">
        <v>7818</v>
      </c>
      <c r="I16" s="242">
        <f t="shared" si="0"/>
        <v>0.23859315589353614</v>
      </c>
      <c r="J16" s="220"/>
      <c r="K16" s="221">
        <f>IF(ISBLANK(D16),NA(),D16/Population!C16*10000)</f>
        <v>257.66047051989545</v>
      </c>
      <c r="L16" s="221">
        <f>IF(ISBLANK(E16),NA(),E16/Population!D16*10000)</f>
        <v>225.26766595289078</v>
      </c>
      <c r="M16" s="221">
        <f>IF(ISBLANK(F16),NA(),F16/Population!E16*10000)</f>
        <v>231.47027411890352</v>
      </c>
      <c r="N16" s="221">
        <f>IF(ISBLANK(G16),NA(),G16/Population!F16*10000)</f>
        <v>284.49804895352963</v>
      </c>
      <c r="O16" s="221">
        <f>IF(ISBLANK(H16),NA(),H16/Population!G16*10000)</f>
        <v>277.72646536412077</v>
      </c>
      <c r="P16" s="287">
        <f>RANK(O16,($O$26:$O$31,$O$12:$O$24))</f>
        <v>10</v>
      </c>
      <c r="Q16" s="222"/>
      <c r="R16" s="238">
        <f>IDACI!C16</f>
        <v>11.799999999999999</v>
      </c>
      <c r="S16" s="223">
        <f t="shared" si="1"/>
        <v>282.41816</v>
      </c>
      <c r="T16" s="224">
        <f t="shared" si="2"/>
        <v>-4.6916946358792302</v>
      </c>
      <c r="U16" s="93"/>
      <c r="V16" s="532"/>
      <c r="W16" s="438" t="str">
        <f t="shared" si="3"/>
        <v>Hampshire</v>
      </c>
      <c r="X16" s="194">
        <v>5</v>
      </c>
      <c r="Z16" s="413"/>
      <c r="AA16" s="413"/>
      <c r="AB16" s="414"/>
      <c r="AC16" s="414"/>
      <c r="AF16" s="406"/>
      <c r="AG16" s="406"/>
    </row>
    <row r="17" spans="1:33" ht="11.25" customHeight="1" x14ac:dyDescent="0.2">
      <c r="A17" s="48"/>
      <c r="B17" s="233" t="s">
        <v>3</v>
      </c>
      <c r="C17" s="203"/>
      <c r="D17" s="219"/>
      <c r="E17" s="219">
        <v>645</v>
      </c>
      <c r="F17" s="219">
        <v>1232</v>
      </c>
      <c r="G17" s="219">
        <v>1155</v>
      </c>
      <c r="H17" s="219">
        <v>1092</v>
      </c>
      <c r="I17" s="242">
        <f>IF(H17=0,"",(H17-E17)/E17)</f>
        <v>0.69302325581395352</v>
      </c>
      <c r="J17" s="220"/>
      <c r="K17" s="221" t="e">
        <f>IF(ISBLANK(D17),NA(),D17/Population!C17*10000)</f>
        <v>#N/A</v>
      </c>
      <c r="L17" s="221">
        <f>IF(ISBLANK(E17),NA(),E17/Population!D17*10000)</f>
        <v>247.12643678160919</v>
      </c>
      <c r="M17" s="221">
        <f>IF(ISBLANK(F17),NA(),F17/Population!E17*10000)</f>
        <v>473.84615384615387</v>
      </c>
      <c r="N17" s="221">
        <f>IF(ISBLANK(G17),NA(),G17/Population!F17*10000)</f>
        <v>447.67441860465112</v>
      </c>
      <c r="O17" s="221">
        <f>IF(ISBLANK(H17),NA(),H17/Population!G17*10000)</f>
        <v>428.23529411764707</v>
      </c>
      <c r="P17" s="287">
        <f>RANK(O17,($O$26:$O$31,$O$12:$O$24))</f>
        <v>2</v>
      </c>
      <c r="Q17" s="222"/>
      <c r="R17" s="238">
        <f>IDACI!C17</f>
        <v>20.399999999999999</v>
      </c>
      <c r="S17" s="223">
        <f t="shared" si="1"/>
        <v>359.22648000000004</v>
      </c>
      <c r="T17" s="224">
        <f t="shared" si="2"/>
        <v>69.008814117647034</v>
      </c>
      <c r="U17" s="93"/>
      <c r="V17" s="532"/>
      <c r="W17" s="438" t="str">
        <f t="shared" si="3"/>
        <v>Isle of Wight</v>
      </c>
      <c r="X17" s="194">
        <v>6</v>
      </c>
      <c r="Z17" s="413"/>
      <c r="AA17" s="413"/>
      <c r="AB17" s="414"/>
      <c r="AC17" s="414"/>
      <c r="AF17" s="406"/>
      <c r="AG17" s="406"/>
    </row>
    <row r="18" spans="1:33" ht="11.25" customHeight="1" x14ac:dyDescent="0.2">
      <c r="A18" s="48"/>
      <c r="B18" s="233" t="s">
        <v>13</v>
      </c>
      <c r="C18" s="203"/>
      <c r="D18" s="219">
        <v>12128</v>
      </c>
      <c r="E18" s="219">
        <v>8755</v>
      </c>
      <c r="F18" s="219">
        <v>8827</v>
      </c>
      <c r="G18" s="219">
        <v>10030</v>
      </c>
      <c r="H18" s="219">
        <v>9182</v>
      </c>
      <c r="I18" s="242">
        <f t="shared" si="0"/>
        <v>4.8772130211307822E-2</v>
      </c>
      <c r="J18" s="220"/>
      <c r="K18" s="221">
        <f>IF(ISBLANK(D18),NA(),D18/Population!C18*10000)</f>
        <v>387.58748521939219</v>
      </c>
      <c r="L18" s="221">
        <f>IF(ISBLANK(E18),NA(),E18/Population!D18*10000)</f>
        <v>271.30461729160209</v>
      </c>
      <c r="M18" s="221">
        <f>IF(ISBLANK(F18),NA(),F18/Population!E18*10000)</f>
        <v>272.52238345168263</v>
      </c>
      <c r="N18" s="221">
        <f>IF(ISBLANK(G18),NA(),G18/Population!F18*10000)</f>
        <v>308.04668304668303</v>
      </c>
      <c r="O18" s="221">
        <f>IF(ISBLANK(H18),NA(),H18/Population!G18*10000)</f>
        <v>279.68321657021016</v>
      </c>
      <c r="P18" s="287">
        <f>RANK(O18,($O$26:$O$31,$O$12:$O$24))</f>
        <v>9</v>
      </c>
      <c r="Q18" s="222"/>
      <c r="R18" s="238">
        <f>IDACI!C18</f>
        <v>17.8</v>
      </c>
      <c r="S18" s="223">
        <f t="shared" si="1"/>
        <v>336.00536</v>
      </c>
      <c r="T18" s="224">
        <f t="shared" si="2"/>
        <v>-56.322143429789833</v>
      </c>
      <c r="U18" s="93"/>
      <c r="V18" s="532"/>
      <c r="W18" s="438" t="str">
        <f t="shared" si="3"/>
        <v>Kent</v>
      </c>
      <c r="X18" s="194">
        <v>7</v>
      </c>
      <c r="Z18" s="413"/>
      <c r="AA18" s="413"/>
      <c r="AB18" s="414"/>
      <c r="AC18" s="414"/>
      <c r="AF18" s="406"/>
      <c r="AG18" s="406"/>
    </row>
    <row r="19" spans="1:33" ht="11.25" customHeight="1" x14ac:dyDescent="0.2">
      <c r="A19" s="48"/>
      <c r="B19" s="233" t="s">
        <v>4</v>
      </c>
      <c r="C19" s="203"/>
      <c r="D19" s="219">
        <v>1654</v>
      </c>
      <c r="E19" s="219">
        <v>1837</v>
      </c>
      <c r="F19" s="219">
        <v>1812</v>
      </c>
      <c r="G19" s="219">
        <v>2589</v>
      </c>
      <c r="H19" s="219">
        <v>2544</v>
      </c>
      <c r="I19" s="242">
        <f t="shared" si="0"/>
        <v>0.38486663037561242</v>
      </c>
      <c r="J19" s="220"/>
      <c r="K19" s="221">
        <f>IF(ISBLANK(D19),NA(),D19/Population!C19*10000)</f>
        <v>281.62778818321129</v>
      </c>
      <c r="L19" s="221">
        <f>IF(ISBLANK(E19),NA(),E19/Population!D19*10000)</f>
        <v>301.14754098360658</v>
      </c>
      <c r="M19" s="221">
        <f>IF(ISBLANK(F19),NA(),F19/Population!E19*10000)</f>
        <v>297.53694581280786</v>
      </c>
      <c r="N19" s="221">
        <f>IF(ISBLANK(G19),NA(),G19/Population!F19*10000)</f>
        <v>420.29220779220776</v>
      </c>
      <c r="O19" s="221">
        <f>IF(ISBLANK(H19),NA(),H19/Population!G19*10000)</f>
        <v>407.03999999999996</v>
      </c>
      <c r="P19" s="287">
        <f>RANK(O19,($O$26:$O$31,$O$12:$O$24))</f>
        <v>3</v>
      </c>
      <c r="Q19" s="222"/>
      <c r="R19" s="238">
        <f>IDACI!C19</f>
        <v>22</v>
      </c>
      <c r="S19" s="223">
        <f t="shared" si="1"/>
        <v>373.51639999999998</v>
      </c>
      <c r="T19" s="224">
        <f t="shared" si="2"/>
        <v>33.523599999999988</v>
      </c>
      <c r="U19" s="93"/>
      <c r="V19" s="532"/>
      <c r="W19" s="438" t="str">
        <f t="shared" si="3"/>
        <v>Medway</v>
      </c>
      <c r="X19" s="194">
        <v>8</v>
      </c>
      <c r="Z19" s="413"/>
      <c r="AA19" s="413"/>
      <c r="AB19" s="414"/>
      <c r="AC19" s="414"/>
      <c r="AF19" s="406"/>
      <c r="AG19" s="406"/>
    </row>
    <row r="20" spans="1:33" ht="11.25" customHeight="1" x14ac:dyDescent="0.2">
      <c r="A20" s="48"/>
      <c r="B20" s="233" t="s">
        <v>14</v>
      </c>
      <c r="C20" s="203"/>
      <c r="D20" s="219">
        <v>1322</v>
      </c>
      <c r="E20" s="219">
        <v>1383</v>
      </c>
      <c r="F20" s="219">
        <v>1313</v>
      </c>
      <c r="G20" s="219">
        <v>1487</v>
      </c>
      <c r="H20" s="219">
        <v>1584</v>
      </c>
      <c r="I20" s="242">
        <f t="shared" si="0"/>
        <v>0.14533622559652928</v>
      </c>
      <c r="J20" s="220"/>
      <c r="K20" s="221">
        <f>IF(ISBLANK(D20),NA(),D20/Population!C20*10000)</f>
        <v>225.44338335607094</v>
      </c>
      <c r="L20" s="221">
        <f>IF(ISBLANK(E20),NA(),E20/Population!D20*10000)</f>
        <v>223.06451612903226</v>
      </c>
      <c r="M20" s="221">
        <f>IF(ISBLANK(F20),NA(),F20/Population!E20*10000)</f>
        <v>207.09779179810727</v>
      </c>
      <c r="N20" s="221">
        <f>IF(ISBLANK(G20),NA(),G20/Population!F20*10000)</f>
        <v>232.34375000000003</v>
      </c>
      <c r="O20" s="221">
        <f>IF(ISBLANK(H20),NA(),H20/Population!G20*10000)</f>
        <v>242.94478527607362</v>
      </c>
      <c r="P20" s="287">
        <f>RANK(O20,($O$26:$O$31,$O$12:$O$24))</f>
        <v>16</v>
      </c>
      <c r="Q20" s="222"/>
      <c r="R20" s="238">
        <f>IDACI!C20</f>
        <v>19.7</v>
      </c>
      <c r="S20" s="223">
        <f t="shared" si="1"/>
        <v>352.97464000000002</v>
      </c>
      <c r="T20" s="224">
        <f t="shared" si="2"/>
        <v>-110.02985472392641</v>
      </c>
      <c r="U20" s="93"/>
      <c r="V20" s="532"/>
      <c r="W20" s="438" t="str">
        <f t="shared" si="3"/>
        <v>Milton Keynes</v>
      </c>
      <c r="X20" s="194">
        <v>9</v>
      </c>
      <c r="Z20" s="413"/>
      <c r="AA20" s="413"/>
      <c r="AB20" s="414"/>
      <c r="AC20" s="414"/>
      <c r="AF20" s="406"/>
      <c r="AG20" s="406"/>
    </row>
    <row r="21" spans="1:33" ht="11.25" customHeight="1" x14ac:dyDescent="0.2">
      <c r="A21" s="48"/>
      <c r="B21" s="233" t="s">
        <v>15</v>
      </c>
      <c r="C21" s="203"/>
      <c r="D21" s="219">
        <v>2931</v>
      </c>
      <c r="E21" s="219">
        <v>3234</v>
      </c>
      <c r="F21" s="219">
        <v>3471</v>
      </c>
      <c r="G21" s="219">
        <v>3504</v>
      </c>
      <c r="H21" s="219">
        <v>3917</v>
      </c>
      <c r="I21" s="242">
        <f t="shared" si="0"/>
        <v>0.21119356833642547</v>
      </c>
      <c r="J21" s="220"/>
      <c r="K21" s="221">
        <f>IF(ISBLANK(D21),NA(),D21/Population!C21*10000)</f>
        <v>211.62454873646209</v>
      </c>
      <c r="L21" s="221">
        <f>IF(ISBLANK(E21),NA(),E21/Population!D21*10000)</f>
        <v>234.3478260869565</v>
      </c>
      <c r="M21" s="221">
        <f>IF(ISBLANK(F21),NA(),F21/Population!E21*10000)</f>
        <v>249.35344827586206</v>
      </c>
      <c r="N21" s="221">
        <f>IF(ISBLANK(G21),NA(),G21/Population!F21*10000)</f>
        <v>249.75053456878121</v>
      </c>
      <c r="O21" s="221">
        <f>IF(ISBLANK(H21),NA(),H21/Population!G21*10000)</f>
        <v>277.40793201133147</v>
      </c>
      <c r="P21" s="287">
        <f>RANK(O21,($O$26:$O$31,$O$12:$O$24))</f>
        <v>11</v>
      </c>
      <c r="Q21" s="222"/>
      <c r="R21" s="238">
        <f>IDACI!C21</f>
        <v>11.799999999999999</v>
      </c>
      <c r="S21" s="223">
        <f t="shared" si="1"/>
        <v>282.41816</v>
      </c>
      <c r="T21" s="224">
        <f t="shared" si="2"/>
        <v>-5.0102279886685324</v>
      </c>
      <c r="U21" s="93"/>
      <c r="V21" s="532"/>
      <c r="W21" s="438" t="str">
        <f t="shared" si="3"/>
        <v>Oxfordshire</v>
      </c>
      <c r="X21" s="194">
        <v>10</v>
      </c>
      <c r="Z21" s="413"/>
      <c r="AA21" s="413"/>
      <c r="AB21" s="414"/>
      <c r="AC21" s="414"/>
      <c r="AF21" s="406"/>
      <c r="AG21" s="406"/>
    </row>
    <row r="22" spans="1:33" ht="11.25" customHeight="1" x14ac:dyDescent="0.2">
      <c r="A22" s="48"/>
      <c r="B22" s="233" t="s">
        <v>16</v>
      </c>
      <c r="C22" s="203"/>
      <c r="D22" s="219">
        <v>1408</v>
      </c>
      <c r="E22" s="219">
        <v>1410</v>
      </c>
      <c r="F22" s="219">
        <v>1296</v>
      </c>
      <c r="G22" s="219">
        <v>1328</v>
      </c>
      <c r="H22" s="219">
        <v>1436</v>
      </c>
      <c r="I22" s="242">
        <f t="shared" si="0"/>
        <v>1.8439716312056736E-2</v>
      </c>
      <c r="J22" s="220"/>
      <c r="K22" s="221">
        <f>IF(ISBLANK(D22),NA(),D22/Population!C22*10000)</f>
        <v>365.2399481193255</v>
      </c>
      <c r="L22" s="221">
        <f>IF(ISBLANK(E22),NA(),E22/Population!D22*10000)</f>
        <v>331.76470588235293</v>
      </c>
      <c r="M22" s="221">
        <f>IF(ISBLANK(F22),NA(),F22/Population!E22*10000)</f>
        <v>306.38297872340422</v>
      </c>
      <c r="N22" s="221">
        <f>IF(ISBLANK(G22),NA(),G22/Population!F22*10000)</f>
        <v>311.73708920187789</v>
      </c>
      <c r="O22" s="221">
        <f>IF(ISBLANK(H22),NA(),H22/Population!G22*10000)</f>
        <v>330.87557603686639</v>
      </c>
      <c r="P22" s="287">
        <f>RANK(O22,($O$26:$O$31,$O$12:$O$24))</f>
        <v>6</v>
      </c>
      <c r="Q22" s="222"/>
      <c r="R22" s="238">
        <f>IDACI!C22</f>
        <v>23.799999999999997</v>
      </c>
      <c r="S22" s="223">
        <f t="shared" si="1"/>
        <v>389.59255999999999</v>
      </c>
      <c r="T22" s="224">
        <f t="shared" si="2"/>
        <v>-58.7169839631336</v>
      </c>
      <c r="U22" s="93"/>
      <c r="V22" s="532"/>
      <c r="W22" s="438" t="str">
        <f t="shared" si="3"/>
        <v>Portsmouth</v>
      </c>
      <c r="X22" s="194">
        <v>11</v>
      </c>
      <c r="Z22" s="413"/>
      <c r="AA22" s="413"/>
      <c r="AB22" s="414"/>
      <c r="AC22" s="414"/>
      <c r="AF22" s="406"/>
      <c r="AG22" s="406"/>
    </row>
    <row r="23" spans="1:33" ht="11.25" customHeight="1" x14ac:dyDescent="0.2">
      <c r="A23" s="48"/>
      <c r="B23" s="233" t="s">
        <v>5</v>
      </c>
      <c r="C23" s="203"/>
      <c r="D23" s="219">
        <v>1313</v>
      </c>
      <c r="E23" s="219">
        <v>1233</v>
      </c>
      <c r="F23" s="219">
        <v>1221</v>
      </c>
      <c r="G23" s="219">
        <v>1499</v>
      </c>
      <c r="H23" s="219">
        <v>1394</v>
      </c>
      <c r="I23" s="242">
        <f t="shared" si="0"/>
        <v>0.13057583130575831</v>
      </c>
      <c r="J23" s="220"/>
      <c r="K23" s="221">
        <f>IF(ISBLANK(D23),NA(),D23/Population!C23*10000)</f>
        <v>425.33203757693553</v>
      </c>
      <c r="L23" s="221">
        <f>IF(ISBLANK(E23),NA(),E23/Population!D23*10000)</f>
        <v>369.16167664670661</v>
      </c>
      <c r="M23" s="221">
        <f>IF(ISBLANK(F23),NA(),F23/Population!E23*10000)</f>
        <v>359.11764705882354</v>
      </c>
      <c r="N23" s="221">
        <f>IF(ISBLANK(G23),NA(),G23/Population!F23*10000)</f>
        <v>431.98847262247841</v>
      </c>
      <c r="O23" s="221">
        <f>IF(ISBLANK(H23),NA(),H23/Population!G23*10000)</f>
        <v>388.30083565459609</v>
      </c>
      <c r="P23" s="287">
        <f>RANK(O23,($O$26:$O$31,$O$12:$O$24))</f>
        <v>4</v>
      </c>
      <c r="Q23" s="222"/>
      <c r="R23" s="238">
        <f>IDACI!C23</f>
        <v>19.8</v>
      </c>
      <c r="S23" s="223">
        <f t="shared" si="1"/>
        <v>353.86775999999998</v>
      </c>
      <c r="T23" s="224">
        <f t="shared" si="2"/>
        <v>34.433075654596109</v>
      </c>
      <c r="U23" s="93"/>
      <c r="V23" s="532"/>
      <c r="W23" s="438" t="str">
        <f t="shared" si="3"/>
        <v>Reading</v>
      </c>
      <c r="X23" s="194">
        <v>12</v>
      </c>
      <c r="Z23" s="413"/>
      <c r="AA23" s="413"/>
      <c r="AB23" s="414"/>
      <c r="AC23" s="414"/>
      <c r="AF23" s="406"/>
      <c r="AG23" s="406"/>
    </row>
    <row r="24" spans="1:33" ht="11.25" customHeight="1" x14ac:dyDescent="0.2">
      <c r="A24" s="48"/>
      <c r="B24" s="233" t="s">
        <v>17</v>
      </c>
      <c r="C24" s="203"/>
      <c r="D24" s="219">
        <v>1061</v>
      </c>
      <c r="E24" s="219">
        <v>980</v>
      </c>
      <c r="F24" s="219">
        <v>1132</v>
      </c>
      <c r="G24" s="219">
        <v>1549</v>
      </c>
      <c r="H24" s="219">
        <v>1450</v>
      </c>
      <c r="I24" s="242">
        <f t="shared" si="0"/>
        <v>0.47959183673469385</v>
      </c>
      <c r="J24" s="220"/>
      <c r="K24" s="221">
        <f>IF(ISBLANK(D24),NA(),D24/Population!C24*10000)</f>
        <v>334.38386385124488</v>
      </c>
      <c r="L24" s="221">
        <f>IF(ISBLANK(E24),NA(),E24/Population!D24*10000)</f>
        <v>262.03208556149735</v>
      </c>
      <c r="M24" s="221">
        <f>IF(ISBLANK(F24),NA(),F24/Population!E24*10000)</f>
        <v>297.89473684210526</v>
      </c>
      <c r="N24" s="221">
        <f>IF(ISBLANK(G24),NA(),G24/Population!F24*10000)</f>
        <v>398.20051413881748</v>
      </c>
      <c r="O24" s="221">
        <f>IF(ISBLANK(H24),NA(),H24/Population!G24*10000)</f>
        <v>363.40852130325811</v>
      </c>
      <c r="P24" s="287">
        <f>RANK(O24,($O$26:$O$31,$O$12:$O$24))</f>
        <v>5</v>
      </c>
      <c r="Q24" s="222"/>
      <c r="R24" s="238">
        <f>IDACI!C24</f>
        <v>19.5</v>
      </c>
      <c r="S24" s="223">
        <f t="shared" si="1"/>
        <v>351.1884</v>
      </c>
      <c r="T24" s="224">
        <f t="shared" si="2"/>
        <v>12.220121303258111</v>
      </c>
      <c r="U24" s="93"/>
      <c r="V24" s="532"/>
      <c r="W24" s="438" t="str">
        <f t="shared" si="3"/>
        <v>Slough</v>
      </c>
      <c r="X24" s="194">
        <v>13</v>
      </c>
      <c r="Z24" s="413"/>
      <c r="AA24" s="413"/>
      <c r="AB24" s="414"/>
      <c r="AC24" s="414"/>
      <c r="AF24" s="406"/>
      <c r="AG24" s="406"/>
    </row>
    <row r="25" spans="1:33" ht="11.25" customHeight="1" x14ac:dyDescent="0.2">
      <c r="A25" s="48"/>
      <c r="B25" s="284" t="s">
        <v>191</v>
      </c>
      <c r="C25" s="203"/>
      <c r="D25" s="219">
        <v>3358</v>
      </c>
      <c r="E25" s="219">
        <v>3465</v>
      </c>
      <c r="F25" s="219">
        <v>3769</v>
      </c>
      <c r="G25" s="283">
        <v>4037</v>
      </c>
      <c r="H25" s="283">
        <v>4264</v>
      </c>
      <c r="I25" s="242">
        <f>IF(H25=0,"",(H25-E25)/E25)</f>
        <v>0.2305916305916306</v>
      </c>
      <c r="J25" s="220"/>
      <c r="K25" s="221">
        <f>IF(ISBLANK(D25),NA(),D25/Population!C25*10000)</f>
        <v>304.71869328493648</v>
      </c>
      <c r="L25" s="221">
        <f>IF(ISBLANK(E25),NA(),E25/Population!D25*10000)</f>
        <v>318.47426470588232</v>
      </c>
      <c r="M25" s="221">
        <f>IF(ISBLANK(F25),NA(),F25/Population!E25*10000)</f>
        <v>346.41544117647061</v>
      </c>
      <c r="N25" s="221">
        <f>IF(ISBLANK(G25),NA(),G25/Population!F25*10000)</f>
        <v>371.04779411764702</v>
      </c>
      <c r="O25" s="221">
        <f>IF(ISBLANK(H25),NA(),H25/Population!G25*10000)</f>
        <v>391.55188246097339</v>
      </c>
      <c r="P25" s="393" t="s">
        <v>128</v>
      </c>
      <c r="Q25" s="222"/>
      <c r="R25" s="238">
        <f>IDACI!C25</f>
        <v>14.8</v>
      </c>
      <c r="S25" s="223">
        <f t="shared" si="1"/>
        <v>309.21176000000003</v>
      </c>
      <c r="T25" s="224">
        <f>O25-S25</f>
        <v>82.340122460973362</v>
      </c>
      <c r="U25" s="93"/>
      <c r="V25" s="532"/>
      <c r="W25" s="438" t="str">
        <f>B25</f>
        <v>Somerset</v>
      </c>
      <c r="X25" s="194">
        <v>14</v>
      </c>
      <c r="Z25" s="413"/>
      <c r="AA25" s="413"/>
      <c r="AB25" s="414"/>
      <c r="AC25" s="414"/>
      <c r="AF25" s="406"/>
      <c r="AG25" s="406"/>
    </row>
    <row r="26" spans="1:33" ht="11.25" customHeight="1" x14ac:dyDescent="0.2">
      <c r="A26" s="48"/>
      <c r="B26" s="233" t="s">
        <v>18</v>
      </c>
      <c r="C26" s="203"/>
      <c r="D26" s="219">
        <v>1881</v>
      </c>
      <c r="E26" s="219">
        <v>2046</v>
      </c>
      <c r="F26" s="219">
        <v>2118</v>
      </c>
      <c r="G26" s="219">
        <v>1952</v>
      </c>
      <c r="H26" s="219">
        <v>1347</v>
      </c>
      <c r="I26" s="242">
        <f t="shared" si="0"/>
        <v>-0.34164222873900291</v>
      </c>
      <c r="J26" s="220"/>
      <c r="K26" s="221">
        <f>IF(ISBLANK(D26),NA(),D26/Population!C26*10000)</f>
        <v>434.21052631578948</v>
      </c>
      <c r="L26" s="221">
        <f>IF(ISBLANK(E26),NA(),E26/Population!D26*10000)</f>
        <v>442.85714285714283</v>
      </c>
      <c r="M26" s="221">
        <f>IF(ISBLANK(F26),NA(),F26/Population!E26*10000)</f>
        <v>455.48387096774195</v>
      </c>
      <c r="N26" s="221">
        <f>IF(ISBLANK(G26),NA(),G26/Population!F26*10000)</f>
        <v>411.81434599156114</v>
      </c>
      <c r="O26" s="221">
        <f>IF(ISBLANK(H26),NA(),H26/Population!G26*10000)</f>
        <v>277.16049382716051</v>
      </c>
      <c r="P26" s="287">
        <f>RANK(O26,($O$26:$O$31,$O$12:$O$24))</f>
        <v>12</v>
      </c>
      <c r="Q26" s="222"/>
      <c r="R26" s="238">
        <f>IDACI!C26</f>
        <v>25</v>
      </c>
      <c r="S26" s="223">
        <f t="shared" si="1"/>
        <v>400.31</v>
      </c>
      <c r="T26" s="224">
        <f t="shared" si="2"/>
        <v>-123.14950617283949</v>
      </c>
      <c r="U26" s="93"/>
      <c r="V26" s="532"/>
      <c r="W26" s="438" t="str">
        <f t="shared" si="3"/>
        <v>Southampton</v>
      </c>
      <c r="X26" s="194">
        <v>15</v>
      </c>
      <c r="Z26" s="413"/>
      <c r="AA26" s="413"/>
      <c r="AB26" s="414"/>
      <c r="AC26" s="414"/>
      <c r="AF26" s="406"/>
      <c r="AG26" s="406"/>
    </row>
    <row r="27" spans="1:33" ht="11.25" customHeight="1" x14ac:dyDescent="0.2">
      <c r="A27" s="48"/>
      <c r="B27" s="233" t="s">
        <v>10</v>
      </c>
      <c r="C27" s="203"/>
      <c r="D27" s="219">
        <v>4829</v>
      </c>
      <c r="E27" s="219">
        <v>5198</v>
      </c>
      <c r="F27" s="219">
        <v>5116</v>
      </c>
      <c r="G27" s="219">
        <v>4583</v>
      </c>
      <c r="H27" s="219">
        <v>5735</v>
      </c>
      <c r="I27" s="242">
        <f t="shared" si="0"/>
        <v>0.10330896498653329</v>
      </c>
      <c r="J27" s="220"/>
      <c r="K27" s="221">
        <f>IF(ISBLANK(D27),NA(),D27/Population!C27*10000)</f>
        <v>196.22902190255598</v>
      </c>
      <c r="L27" s="221">
        <f>IF(ISBLANK(E27),NA(),E27/Population!D27*10000)</f>
        <v>210.44534412955466</v>
      </c>
      <c r="M27" s="221">
        <f>IF(ISBLANK(F27),NA(),F27/Population!E27*10000)</f>
        <v>204.9679487179487</v>
      </c>
      <c r="N27" s="221">
        <f>IF(ISBLANK(G27),NA(),G27/Population!F27*10000)</f>
        <v>181.8650793650794</v>
      </c>
      <c r="O27" s="221">
        <f>IF(ISBLANK(H27),NA(),H27/Population!G27*10000)</f>
        <v>225.25530243519245</v>
      </c>
      <c r="P27" s="287">
        <f>RANK(O27,($O$26:$O$31,$O$12:$O$24))</f>
        <v>18</v>
      </c>
      <c r="Q27" s="222"/>
      <c r="R27" s="238">
        <f>IDACI!C27</f>
        <v>9.7000000000000011</v>
      </c>
      <c r="S27" s="223">
        <f t="shared" si="1"/>
        <v>263.66264000000001</v>
      </c>
      <c r="T27" s="224">
        <f t="shared" si="2"/>
        <v>-38.407337564807563</v>
      </c>
      <c r="U27" s="93"/>
      <c r="V27" s="532"/>
      <c r="W27" s="438" t="str">
        <f t="shared" si="3"/>
        <v>Surrey</v>
      </c>
      <c r="X27" s="194">
        <v>16</v>
      </c>
      <c r="Z27" s="413"/>
      <c r="AA27" s="413"/>
      <c r="AB27" s="414"/>
      <c r="AC27" s="414"/>
      <c r="AF27" s="406"/>
      <c r="AG27" s="406"/>
    </row>
    <row r="28" spans="1:33" ht="11.25" customHeight="1" x14ac:dyDescent="0.2">
      <c r="A28" s="48"/>
      <c r="B28" s="233" t="s">
        <v>19</v>
      </c>
      <c r="C28" s="203"/>
      <c r="D28" s="219">
        <v>897</v>
      </c>
      <c r="E28" s="219">
        <v>849</v>
      </c>
      <c r="F28" s="219">
        <v>713</v>
      </c>
      <c r="G28" s="219">
        <v>838</v>
      </c>
      <c r="H28" s="219">
        <v>955</v>
      </c>
      <c r="I28" s="242">
        <f t="shared" si="0"/>
        <v>0.1248527679623086</v>
      </c>
      <c r="J28" s="220"/>
      <c r="K28" s="221">
        <f>IF(ISBLANK(D28),NA(),D28/Population!C28*10000)</f>
        <v>244.14806750136094</v>
      </c>
      <c r="L28" s="221">
        <f>IF(ISBLANK(E28),NA(),E28/Population!D28*10000)</f>
        <v>239.83050847457628</v>
      </c>
      <c r="M28" s="221">
        <f>IF(ISBLANK(F28),NA(),F28/Population!E28*10000)</f>
        <v>198.60724233983288</v>
      </c>
      <c r="N28" s="221">
        <f>IF(ISBLANK(G28),NA(),G28/Population!F28*10000)</f>
        <v>234.73389355742299</v>
      </c>
      <c r="O28" s="221">
        <f>IF(ISBLANK(H28),NA(),H28/Population!G28*10000)</f>
        <v>268.25842696629218</v>
      </c>
      <c r="P28" s="287">
        <f>RANK(O28,($O$26:$O$31,$O$12:$O$24))</f>
        <v>14</v>
      </c>
      <c r="Q28" s="222"/>
      <c r="R28" s="238">
        <f>IDACI!C28</f>
        <v>10.4</v>
      </c>
      <c r="S28" s="223">
        <f t="shared" si="1"/>
        <v>269.91448000000003</v>
      </c>
      <c r="T28" s="224">
        <f t="shared" si="2"/>
        <v>-1.656053033707849</v>
      </c>
      <c r="U28" s="93"/>
      <c r="V28" s="532"/>
      <c r="W28" s="438" t="str">
        <f t="shared" si="3"/>
        <v>West Berkshire</v>
      </c>
      <c r="X28" s="194">
        <v>17</v>
      </c>
      <c r="Z28" s="413"/>
      <c r="AA28" s="413"/>
      <c r="AB28" s="414"/>
      <c r="AC28" s="414"/>
      <c r="AF28" s="406"/>
      <c r="AG28" s="406"/>
    </row>
    <row r="29" spans="1:33" ht="11.25" customHeight="1" x14ac:dyDescent="0.2">
      <c r="A29" s="48"/>
      <c r="B29" s="233" t="s">
        <v>8</v>
      </c>
      <c r="C29" s="203"/>
      <c r="D29" s="219">
        <v>5472</v>
      </c>
      <c r="E29" s="219">
        <v>3345</v>
      </c>
      <c r="F29" s="219">
        <v>3872</v>
      </c>
      <c r="G29" s="219">
        <v>4979</v>
      </c>
      <c r="H29" s="219">
        <v>4766</v>
      </c>
      <c r="I29" s="242">
        <f t="shared" si="0"/>
        <v>0.424813153961136</v>
      </c>
      <c r="J29" s="220"/>
      <c r="K29" s="221">
        <f>IF(ISBLANK(D29),NA(),D29/Population!C29*10000)</f>
        <v>331.2950293636859</v>
      </c>
      <c r="L29" s="221">
        <f>IF(ISBLANK(E29),NA(),E29/Population!D29*10000)</f>
        <v>203.46715328467155</v>
      </c>
      <c r="M29" s="221">
        <f>IF(ISBLANK(F29),NA(),F29/Population!E29*10000)</f>
        <v>233.81642512077295</v>
      </c>
      <c r="N29" s="221">
        <f>IF(ISBLANK(G29),NA(),G29/Population!F29*10000)</f>
        <v>298.14371257485027</v>
      </c>
      <c r="O29" s="221">
        <f>IF(ISBLANK(H29),NA(),H29/Population!G29*10000)</f>
        <v>282.34597156398104</v>
      </c>
      <c r="P29" s="287">
        <f>RANK(O29,($O$26:$O$31,$O$12:$O$24))</f>
        <v>8</v>
      </c>
      <c r="Q29" s="222"/>
      <c r="R29" s="238">
        <f>IDACI!C29</f>
        <v>12.9</v>
      </c>
      <c r="S29" s="223">
        <f t="shared" si="1"/>
        <v>292.24248</v>
      </c>
      <c r="T29" s="224">
        <f t="shared" si="2"/>
        <v>-9.8965084360189621</v>
      </c>
      <c r="U29" s="93"/>
      <c r="V29" s="532"/>
      <c r="W29" s="438" t="str">
        <f t="shared" si="3"/>
        <v>West Sussex</v>
      </c>
      <c r="X29" s="194">
        <v>18</v>
      </c>
      <c r="Z29" s="413"/>
      <c r="AA29" s="413"/>
      <c r="AB29" s="414"/>
      <c r="AC29" s="414"/>
      <c r="AF29" s="406"/>
      <c r="AG29" s="406"/>
    </row>
    <row r="30" spans="1:33" ht="11.25" customHeight="1" x14ac:dyDescent="0.2">
      <c r="A30" s="48"/>
      <c r="B30" s="233" t="s">
        <v>77</v>
      </c>
      <c r="C30" s="203"/>
      <c r="D30" s="219">
        <v>739</v>
      </c>
      <c r="E30" s="219">
        <v>841</v>
      </c>
      <c r="F30" s="219">
        <v>682</v>
      </c>
      <c r="G30" s="219">
        <v>951</v>
      </c>
      <c r="H30" s="219">
        <v>841</v>
      </c>
      <c r="I30" s="242">
        <f t="shared" si="0"/>
        <v>0</v>
      </c>
      <c r="J30" s="220"/>
      <c r="K30" s="221">
        <f>IF(ISBLANK(D30),NA(),D30/Population!C30*10000)</f>
        <v>217.48087110064745</v>
      </c>
      <c r="L30" s="221">
        <f>IF(ISBLANK(E30),NA(),E30/Population!D30*10000)</f>
        <v>257.97546012269942</v>
      </c>
      <c r="M30" s="221">
        <f>IF(ISBLANK(F30),NA(),F30/Population!E30*10000)</f>
        <v>206.04229607250755</v>
      </c>
      <c r="N30" s="221">
        <f>IF(ISBLANK(G30),NA(),G30/Population!F30*10000)</f>
        <v>285.58558558558559</v>
      </c>
      <c r="O30" s="221">
        <f>IF(ISBLANK(H30),NA(),H30/Population!G30*10000)</f>
        <v>251.79640718562877</v>
      </c>
      <c r="P30" s="287">
        <f>RANK(O30,($O$26:$O$31,$O$12:$O$24))</f>
        <v>15</v>
      </c>
      <c r="Q30" s="222"/>
      <c r="R30" s="238">
        <f>IDACI!C30</f>
        <v>8.4</v>
      </c>
      <c r="S30" s="223">
        <f t="shared" si="1"/>
        <v>252.05207999999999</v>
      </c>
      <c r="T30" s="224">
        <f t="shared" si="2"/>
        <v>-0.25567281437122347</v>
      </c>
      <c r="U30" s="93"/>
      <c r="V30" s="532"/>
      <c r="W30" s="438" t="str">
        <f t="shared" si="3"/>
        <v>Windsor &amp; Maidenhead</v>
      </c>
      <c r="X30" s="194">
        <v>19</v>
      </c>
      <c r="Z30" s="413"/>
      <c r="AA30" s="413"/>
      <c r="AB30" s="414"/>
      <c r="AC30" s="414"/>
      <c r="AF30" s="406"/>
      <c r="AG30" s="406"/>
    </row>
    <row r="31" spans="1:33" ht="11.25" customHeight="1" x14ac:dyDescent="0.2">
      <c r="A31" s="48"/>
      <c r="B31" s="233" t="s">
        <v>20</v>
      </c>
      <c r="C31" s="203"/>
      <c r="D31" s="219">
        <v>628</v>
      </c>
      <c r="E31" s="219">
        <v>577</v>
      </c>
      <c r="F31" s="219">
        <v>553</v>
      </c>
      <c r="G31" s="219">
        <v>541</v>
      </c>
      <c r="H31" s="219">
        <v>523</v>
      </c>
      <c r="I31" s="242">
        <f t="shared" si="0"/>
        <v>-9.3587521663778164E-2</v>
      </c>
      <c r="J31" s="220"/>
      <c r="K31" s="221">
        <f>IF(ISBLANK(D31),NA(),D31/Population!C31*10000)</f>
        <v>173.67256637168143</v>
      </c>
      <c r="L31" s="221">
        <f>IF(ISBLANK(E31),NA(),E31/Population!D31*10000)</f>
        <v>162.07865168539325</v>
      </c>
      <c r="M31" s="221">
        <f>IF(ISBLANK(F31),NA(),F31/Population!E31*10000)</f>
        <v>154.46927374301674</v>
      </c>
      <c r="N31" s="221">
        <f>IF(ISBLANK(G31),NA(),G31/Population!F31*10000)</f>
        <v>149.44751381215471</v>
      </c>
      <c r="O31" s="221">
        <f>IF(ISBLANK(H31),NA(),H31/Population!G31*10000)</f>
        <v>141.73441734417344</v>
      </c>
      <c r="P31" s="287">
        <f>RANK(O31,($O$26:$O$31,$O$12:$O$24))</f>
        <v>19</v>
      </c>
      <c r="Q31" s="222"/>
      <c r="R31" s="238">
        <f>IDACI!C31</f>
        <v>6.8000000000000007</v>
      </c>
      <c r="S31" s="223">
        <f t="shared" si="1"/>
        <v>237.76215999999999</v>
      </c>
      <c r="T31" s="224">
        <f t="shared" si="2"/>
        <v>-96.027742655826557</v>
      </c>
      <c r="U31" s="93"/>
      <c r="V31" s="532"/>
      <c r="W31" s="438" t="str">
        <f t="shared" si="3"/>
        <v>Wokingham</v>
      </c>
      <c r="X31" s="194">
        <v>20</v>
      </c>
      <c r="Z31" s="413"/>
      <c r="AA31" s="413"/>
      <c r="AB31" s="414"/>
      <c r="AC31" s="414"/>
      <c r="AF31" s="406"/>
      <c r="AG31" s="406"/>
    </row>
    <row r="32" spans="1:33" ht="11.25" customHeight="1" x14ac:dyDescent="0.2">
      <c r="A32" s="48"/>
      <c r="B32" s="234" t="s">
        <v>112</v>
      </c>
      <c r="C32" s="203"/>
      <c r="D32" s="225">
        <f>SUM(D26:D31,D12:D24)</f>
        <v>52923</v>
      </c>
      <c r="E32" s="225">
        <f>SUM(E26:E31,E12:E24)</f>
        <v>48533</v>
      </c>
      <c r="F32" s="225">
        <f>SUM(F26:F31,F12:F24)</f>
        <v>49266</v>
      </c>
      <c r="G32" s="225">
        <f>SUM(G26:G31,G12:G24)</f>
        <v>54317</v>
      </c>
      <c r="H32" s="225">
        <v>53900</v>
      </c>
      <c r="I32" s="231">
        <f t="shared" si="0"/>
        <v>0.11058455071806812</v>
      </c>
      <c r="J32" s="220"/>
      <c r="K32" s="226">
        <f>IF(ISBLANK(D32),NA(),D32/Population!C32*10000)</f>
        <v>289.78262059902534</v>
      </c>
      <c r="L32" s="226">
        <f>IF(ISBLANK(E32),NA(),E32/Population!D32*10000)</f>
        <v>260.81792777300086</v>
      </c>
      <c r="M32" s="226">
        <f>IF(ISBLANK(F32),NA(),F32/Population!E32*10000)</f>
        <v>263.08875360461394</v>
      </c>
      <c r="N32" s="226">
        <f>IF(ISBLANK(G32),NA(),G32/Population!F32*10000)</f>
        <v>287.87894848420603</v>
      </c>
      <c r="O32" s="226">
        <f>IF(ISBLANK(H32),NA(),H32/Population!G32*10000)</f>
        <v>283.05850225816619</v>
      </c>
      <c r="P32" s="236" t="s">
        <v>128</v>
      </c>
      <c r="Q32" s="222"/>
      <c r="R32" s="239">
        <f>IDACI!C32</f>
        <v>14.452234633847041</v>
      </c>
      <c r="S32" s="227">
        <f t="shared" si="1"/>
        <v>306.10579796181469</v>
      </c>
      <c r="T32" s="228">
        <f t="shared" si="2"/>
        <v>-23.047295703648501</v>
      </c>
      <c r="U32" s="93"/>
      <c r="V32" s="532"/>
      <c r="W32" s="438" t="str">
        <f t="shared" si="3"/>
        <v>South East</v>
      </c>
      <c r="X32" s="536"/>
      <c r="Z32" s="413"/>
      <c r="AA32" s="413"/>
      <c r="AB32" s="414"/>
      <c r="AC32" s="414"/>
      <c r="AF32" s="406"/>
      <c r="AG32" s="406"/>
    </row>
    <row r="33" spans="1:33" ht="11.25" customHeight="1" x14ac:dyDescent="0.2">
      <c r="A33" s="34"/>
      <c r="B33" s="235" t="s">
        <v>95</v>
      </c>
      <c r="C33" s="203"/>
      <c r="D33" s="229">
        <v>382400</v>
      </c>
      <c r="E33" s="229">
        <v>369400</v>
      </c>
      <c r="F33" s="229">
        <v>378600</v>
      </c>
      <c r="G33" s="285">
        <v>397600</v>
      </c>
      <c r="H33" s="285">
        <v>391000</v>
      </c>
      <c r="I33" s="286" t="s">
        <v>128</v>
      </c>
      <c r="J33" s="220"/>
      <c r="K33" s="230">
        <f>IF(ISBLANK(D33),NA(),D33/Population!C33*10000)</f>
        <v>346.20747098339581</v>
      </c>
      <c r="L33" s="230">
        <f>IF(ISBLANK(E33),NA(),E33/Population!D33*10000)</f>
        <v>325.7265801354402</v>
      </c>
      <c r="M33" s="230">
        <f>IF(ISBLANK(F33),NA(),F33/Population!E33*10000)</f>
        <v>332.17810923448121</v>
      </c>
      <c r="N33" s="230">
        <f>IF(ISBLANK(G33),NA(),G33/Population!F33*10000)</f>
        <v>346.37465262350923</v>
      </c>
      <c r="O33" s="230">
        <f>IF(ISBLANK(H33),NA(),H33/Population!G33*10000)</f>
        <v>337.31031686465315</v>
      </c>
      <c r="P33" s="237" t="s">
        <v>128</v>
      </c>
      <c r="Q33" s="222"/>
      <c r="R33" s="240">
        <f>IDACI!C33</f>
        <v>16.383347604252442</v>
      </c>
      <c r="S33" s="207" t="s">
        <v>128</v>
      </c>
      <c r="T33" s="208" t="s">
        <v>128</v>
      </c>
      <c r="U33" s="93"/>
      <c r="V33" s="532"/>
      <c r="W33" s="414"/>
      <c r="X33" s="414"/>
      <c r="Z33" s="413"/>
      <c r="AA33" s="413"/>
      <c r="AB33" s="414"/>
      <c r="AC33" s="414"/>
      <c r="AF33" s="414"/>
      <c r="AG33" s="406"/>
    </row>
    <row r="34" spans="1:33" ht="11.25" customHeight="1" x14ac:dyDescent="0.2">
      <c r="A34" s="34"/>
      <c r="B34" s="1"/>
      <c r="C34" s="202"/>
      <c r="D34" s="27"/>
      <c r="E34" s="27"/>
      <c r="F34" s="27"/>
      <c r="G34" s="27"/>
      <c r="H34" s="27"/>
      <c r="I34" s="27"/>
      <c r="J34" s="27"/>
      <c r="K34" s="87"/>
      <c r="L34" s="79"/>
      <c r="M34" s="79"/>
      <c r="N34" s="79"/>
      <c r="O34" s="79"/>
      <c r="P34" s="79"/>
      <c r="Q34" s="79"/>
      <c r="R34" s="79"/>
      <c r="S34" s="79"/>
      <c r="T34" s="79"/>
      <c r="U34" s="93"/>
      <c r="V34" s="532"/>
      <c r="W34" s="418"/>
      <c r="X34" s="418"/>
      <c r="Z34" s="414"/>
      <c r="AA34" s="406"/>
      <c r="AB34" s="406"/>
      <c r="AC34" s="414"/>
      <c r="AF34" s="406"/>
      <c r="AG34" s="406"/>
    </row>
    <row r="35" spans="1:33" ht="11.25" customHeight="1" x14ac:dyDescent="0.2">
      <c r="A35" s="34"/>
      <c r="B35" s="24"/>
      <c r="C35" s="24"/>
      <c r="D35" s="24"/>
      <c r="E35" s="24"/>
      <c r="F35" s="24"/>
      <c r="G35" s="24"/>
      <c r="H35" s="24"/>
      <c r="I35" s="24"/>
      <c r="J35" s="24"/>
      <c r="K35" s="87"/>
      <c r="L35" s="79"/>
      <c r="M35" s="79"/>
      <c r="N35" s="79"/>
      <c r="O35" s="79"/>
      <c r="P35" s="299" t="s">
        <v>203</v>
      </c>
      <c r="Q35" s="79"/>
      <c r="R35" s="79"/>
      <c r="S35" s="79"/>
      <c r="T35" s="79"/>
      <c r="U35" s="93"/>
      <c r="V35" s="532"/>
      <c r="W35" s="418"/>
      <c r="X35" s="418"/>
      <c r="Z35" s="414"/>
      <c r="AA35" s="406"/>
      <c r="AB35" s="406"/>
      <c r="AC35" s="414"/>
      <c r="AF35" s="406"/>
      <c r="AG35" s="406"/>
    </row>
    <row r="36" spans="1:33" ht="11.25" customHeight="1" x14ac:dyDescent="0.2">
      <c r="A36" s="34"/>
      <c r="B36" s="24"/>
      <c r="C36" s="24"/>
      <c r="D36" s="24"/>
      <c r="E36" s="24"/>
      <c r="F36" s="24"/>
      <c r="G36" s="24"/>
      <c r="H36" s="24"/>
      <c r="I36" s="24"/>
      <c r="J36" s="24"/>
      <c r="K36" s="87"/>
      <c r="L36" s="79"/>
      <c r="M36" s="79"/>
      <c r="N36" s="79"/>
      <c r="O36" s="79"/>
      <c r="P36" s="79"/>
      <c r="Q36" s="79"/>
      <c r="R36" s="79"/>
      <c r="S36" s="79"/>
      <c r="T36" s="79"/>
      <c r="U36" s="93"/>
      <c r="V36" s="532"/>
      <c r="W36" s="418"/>
      <c r="X36" s="418"/>
      <c r="Z36" s="414"/>
      <c r="AA36" s="406"/>
      <c r="AB36" s="406"/>
      <c r="AC36" s="406"/>
      <c r="AF36" s="406"/>
      <c r="AG36" s="406"/>
    </row>
    <row r="37" spans="1:33" ht="11.25" customHeight="1" x14ac:dyDescent="0.2">
      <c r="A37" s="34"/>
      <c r="B37" s="24"/>
      <c r="C37" s="24"/>
      <c r="D37" s="24"/>
      <c r="E37" s="24"/>
      <c r="F37" s="24"/>
      <c r="G37" s="24"/>
      <c r="H37" s="24"/>
      <c r="I37" s="24"/>
      <c r="J37" s="24"/>
      <c r="K37" s="87"/>
      <c r="L37" s="79"/>
      <c r="M37" s="79"/>
      <c r="N37" s="79"/>
      <c r="O37" s="79"/>
      <c r="P37" s="79"/>
      <c r="Q37" s="79"/>
      <c r="R37" s="79"/>
      <c r="S37" s="79"/>
      <c r="T37" s="79"/>
      <c r="U37" s="93"/>
      <c r="V37" s="532"/>
      <c r="W37" s="418"/>
      <c r="X37" s="418"/>
      <c r="Z37" s="414"/>
      <c r="AA37" s="406"/>
      <c r="AB37" s="406"/>
      <c r="AC37" s="406"/>
      <c r="AF37" s="406"/>
      <c r="AG37" s="406"/>
    </row>
    <row r="38" spans="1:33" ht="11.25" customHeight="1" x14ac:dyDescent="0.2">
      <c r="A38" s="34"/>
      <c r="B38" s="24"/>
      <c r="C38" s="24"/>
      <c r="D38" s="24"/>
      <c r="E38" s="24"/>
      <c r="F38" s="24"/>
      <c r="G38" s="24"/>
      <c r="H38" s="24"/>
      <c r="I38" s="24"/>
      <c r="J38" s="24"/>
      <c r="K38" s="87"/>
      <c r="L38" s="79"/>
      <c r="M38" s="79"/>
      <c r="N38" s="79"/>
      <c r="O38" s="79"/>
      <c r="P38" s="79"/>
      <c r="Q38" s="79"/>
      <c r="R38" s="79"/>
      <c r="S38" s="79"/>
      <c r="T38" s="79"/>
      <c r="U38" s="93"/>
      <c r="V38" s="532"/>
      <c r="W38" s="418"/>
      <c r="X38" s="418"/>
      <c r="Z38" s="414"/>
      <c r="AA38" s="406"/>
      <c r="AB38" s="406"/>
      <c r="AC38" s="406"/>
      <c r="AF38" s="406"/>
      <c r="AG38" s="406"/>
    </row>
    <row r="39" spans="1:33" ht="11.25" customHeight="1" x14ac:dyDescent="0.2">
      <c r="A39" s="34"/>
      <c r="B39" s="24"/>
      <c r="C39" s="24"/>
      <c r="D39" s="24"/>
      <c r="E39" s="24"/>
      <c r="F39" s="24"/>
      <c r="G39" s="24"/>
      <c r="H39" s="24"/>
      <c r="I39" s="24"/>
      <c r="J39" s="24"/>
      <c r="K39" s="87"/>
      <c r="L39" s="79"/>
      <c r="M39" s="79"/>
      <c r="N39" s="79"/>
      <c r="O39" s="79"/>
      <c r="P39" s="79"/>
      <c r="Q39" s="79"/>
      <c r="R39" s="79"/>
      <c r="S39" s="79"/>
      <c r="T39" s="79"/>
      <c r="U39" s="93"/>
      <c r="V39" s="532"/>
      <c r="W39" s="418"/>
      <c r="X39" s="418"/>
      <c r="Z39" s="414"/>
      <c r="AA39" s="406"/>
      <c r="AB39" s="406"/>
      <c r="AC39" s="406"/>
      <c r="AF39" s="406"/>
      <c r="AG39" s="406"/>
    </row>
    <row r="40" spans="1:33" ht="11.25" customHeight="1" x14ac:dyDescent="0.2">
      <c r="A40" s="34"/>
      <c r="B40" s="24"/>
      <c r="C40" s="24"/>
      <c r="D40" s="24"/>
      <c r="E40" s="24"/>
      <c r="F40" s="24"/>
      <c r="G40" s="24"/>
      <c r="H40" s="24"/>
      <c r="I40" s="24"/>
      <c r="J40" s="24"/>
      <c r="K40" s="87"/>
      <c r="L40" s="91"/>
      <c r="M40" s="91"/>
      <c r="N40" s="91"/>
      <c r="O40" s="91"/>
      <c r="P40" s="91"/>
      <c r="Q40" s="79"/>
      <c r="R40" s="79"/>
      <c r="S40" s="79"/>
      <c r="T40" s="79"/>
      <c r="U40" s="93"/>
      <c r="V40" s="532"/>
      <c r="X40" s="407"/>
      <c r="AA40" s="403"/>
    </row>
    <row r="41" spans="1:33" ht="11.25" customHeight="1" x14ac:dyDescent="0.2">
      <c r="A41" s="34"/>
      <c r="B41" s="24"/>
      <c r="C41" s="24"/>
      <c r="D41" s="24"/>
      <c r="E41" s="24"/>
      <c r="F41" s="24"/>
      <c r="G41" s="24"/>
      <c r="H41" s="24"/>
      <c r="I41" s="24"/>
      <c r="J41" s="24"/>
      <c r="K41" s="87"/>
      <c r="L41" s="91"/>
      <c r="M41" s="91"/>
      <c r="N41" s="91"/>
      <c r="O41" s="91"/>
      <c r="P41" s="91"/>
      <c r="Q41" s="79"/>
      <c r="R41" s="79"/>
      <c r="S41" s="79"/>
      <c r="T41" s="79"/>
      <c r="U41" s="93"/>
      <c r="V41" s="532"/>
      <c r="X41" s="407"/>
      <c r="AA41" s="403"/>
      <c r="AF41" s="405"/>
      <c r="AG41" s="406"/>
    </row>
    <row r="42" spans="1:33"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532"/>
      <c r="X42" s="407"/>
    </row>
    <row r="43" spans="1:33"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532"/>
      <c r="X43" s="407"/>
    </row>
    <row r="44" spans="1:33"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532"/>
      <c r="X44" s="407"/>
    </row>
    <row r="45" spans="1:33" ht="15" customHeight="1" x14ac:dyDescent="0.2">
      <c r="A45" s="24"/>
      <c r="B45" s="24"/>
      <c r="C45" s="24"/>
      <c r="D45" s="24"/>
      <c r="E45" s="24"/>
      <c r="F45" s="24"/>
      <c r="G45" s="24"/>
      <c r="H45" s="24"/>
      <c r="I45" s="24"/>
      <c r="J45" s="24"/>
      <c r="K45" s="2"/>
      <c r="L45" s="25"/>
      <c r="M45" s="25"/>
      <c r="N45" s="25"/>
      <c r="O45" s="25"/>
      <c r="P45" s="25"/>
      <c r="Q45" s="25"/>
      <c r="R45" s="25"/>
      <c r="S45" s="25"/>
      <c r="T45" s="25"/>
      <c r="U45" s="24"/>
      <c r="V45" s="532"/>
      <c r="X45" s="407"/>
    </row>
    <row r="46" spans="1:33"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532"/>
      <c r="X46" s="407"/>
    </row>
    <row r="47" spans="1:33" ht="11.25" customHeight="1" x14ac:dyDescent="0.2">
      <c r="A47" s="24"/>
      <c r="B47" s="24"/>
      <c r="C47" s="24"/>
      <c r="D47" s="24"/>
      <c r="E47" s="24"/>
      <c r="F47" s="24"/>
      <c r="G47" s="24"/>
      <c r="H47" s="24"/>
      <c r="I47" s="24"/>
      <c r="J47" s="24"/>
      <c r="K47" s="2"/>
      <c r="L47" s="24"/>
      <c r="M47" s="24"/>
      <c r="N47" s="24"/>
      <c r="O47" s="24"/>
      <c r="P47" s="24"/>
      <c r="Q47" s="25"/>
      <c r="R47" s="25"/>
      <c r="S47" s="25"/>
      <c r="T47" s="25"/>
      <c r="U47" s="24"/>
      <c r="V47" s="532"/>
      <c r="X47" s="407"/>
    </row>
    <row r="48" spans="1:33"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532"/>
      <c r="X48" s="407"/>
    </row>
    <row r="49" spans="1:33" ht="15" customHeight="1" x14ac:dyDescent="0.2">
      <c r="A49" s="30"/>
      <c r="B49" s="31"/>
      <c r="C49" s="31"/>
      <c r="D49" s="31"/>
      <c r="E49" s="31"/>
      <c r="F49" s="31"/>
      <c r="G49" s="31"/>
      <c r="H49" s="31"/>
      <c r="I49" s="31"/>
      <c r="J49" s="31"/>
      <c r="K49" s="31"/>
      <c r="L49" s="31"/>
      <c r="M49" s="31"/>
      <c r="N49" s="31"/>
      <c r="O49" s="31"/>
      <c r="P49" s="31"/>
      <c r="Q49" s="46"/>
      <c r="R49" s="46"/>
      <c r="S49" s="46"/>
      <c r="T49" s="46"/>
      <c r="U49" s="47"/>
      <c r="V49" s="534"/>
      <c r="X49" s="407"/>
    </row>
    <row r="50" spans="1:33"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534"/>
      <c r="X50" s="407"/>
    </row>
    <row r="51" spans="1:33" s="411" customFormat="1" ht="11.25" customHeight="1" x14ac:dyDescent="0.2">
      <c r="A51" s="36"/>
      <c r="B51" s="671"/>
      <c r="C51" s="671"/>
      <c r="D51" s="672"/>
      <c r="E51" s="672"/>
      <c r="F51" s="672"/>
      <c r="G51" s="672"/>
      <c r="H51" s="672"/>
      <c r="I51" s="211"/>
      <c r="J51" s="211"/>
      <c r="K51" s="115"/>
      <c r="L51" s="79"/>
      <c r="M51" s="79"/>
      <c r="N51" s="79"/>
      <c r="O51" s="79"/>
      <c r="P51" s="79"/>
      <c r="Q51" s="79"/>
      <c r="R51" s="79"/>
      <c r="S51" s="79"/>
      <c r="T51" s="79"/>
      <c r="U51" s="92"/>
      <c r="V51" s="535"/>
      <c r="W51" s="402"/>
      <c r="X51" s="407"/>
      <c r="Y51" s="402"/>
      <c r="Z51" s="402"/>
      <c r="AA51" s="402"/>
      <c r="AB51" s="403"/>
      <c r="AC51" s="403"/>
      <c r="AD51" s="403"/>
      <c r="AE51" s="403"/>
      <c r="AF51" s="409"/>
      <c r="AG51" s="410"/>
    </row>
    <row r="52" spans="1:33" ht="20.25" customHeight="1" x14ac:dyDescent="0.2">
      <c r="A52" s="34"/>
      <c r="B52" s="672"/>
      <c r="C52" s="672"/>
      <c r="D52" s="672"/>
      <c r="E52" s="672"/>
      <c r="F52" s="672"/>
      <c r="G52" s="672"/>
      <c r="H52" s="672"/>
      <c r="I52" s="211"/>
      <c r="J52" s="211"/>
      <c r="K52" s="87"/>
      <c r="L52" s="91"/>
      <c r="M52" s="91"/>
      <c r="N52" s="91"/>
      <c r="O52" s="91"/>
      <c r="P52" s="91"/>
      <c r="Q52" s="79"/>
      <c r="R52" s="79"/>
      <c r="S52" s="79"/>
      <c r="T52" s="79"/>
      <c r="U52" s="93"/>
      <c r="V52" s="532"/>
      <c r="W52" s="439" t="s">
        <v>76</v>
      </c>
      <c r="X52" s="346" t="s">
        <v>206</v>
      </c>
      <c r="Y52" s="347" t="s">
        <v>197</v>
      </c>
      <c r="Z52" s="673" t="s">
        <v>194</v>
      </c>
      <c r="AA52" s="673" t="s">
        <v>195</v>
      </c>
    </row>
    <row r="53" spans="1:33" ht="11.25" customHeight="1" x14ac:dyDescent="0.2">
      <c r="A53" s="34"/>
      <c r="B53" s="675"/>
      <c r="C53" s="675"/>
      <c r="D53" s="676"/>
      <c r="E53" s="676"/>
      <c r="F53" s="676"/>
      <c r="G53" s="676"/>
      <c r="H53" s="676"/>
      <c r="I53" s="212"/>
      <c r="J53" s="212"/>
      <c r="K53" s="87"/>
      <c r="L53" s="91"/>
      <c r="M53" s="91"/>
      <c r="N53" s="91"/>
      <c r="O53" s="91"/>
      <c r="P53" s="91"/>
      <c r="Q53" s="79"/>
      <c r="R53" s="79"/>
      <c r="S53" s="79"/>
      <c r="T53" s="79"/>
      <c r="U53" s="93"/>
      <c r="V53" s="532"/>
      <c r="W53" s="440" t="e">
        <f ca="1">OFFSET(B11,$W$5,0)</f>
        <v>#N/A</v>
      </c>
      <c r="X53" s="419" t="e">
        <f ca="1">OFFSET(R9,(VLOOKUP(W53,$X$54:$Y$73,2,FALSE)),0)</f>
        <v>#N/A</v>
      </c>
      <c r="Y53" s="420" t="e">
        <f ca="1">(OFFSET(O9,(VLOOKUP(W53,$X$54:$Y$73,2,FALSE)),0))</f>
        <v>#N/A</v>
      </c>
      <c r="Z53" s="674"/>
      <c r="AA53" s="674"/>
    </row>
    <row r="54" spans="1:33"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532"/>
      <c r="W54" s="440">
        <v>1</v>
      </c>
      <c r="X54" s="345" t="str">
        <f>B12</f>
        <v>Bracknell Forest</v>
      </c>
      <c r="Y54" s="348">
        <v>3</v>
      </c>
      <c r="Z54" s="349">
        <f>IF(H12&gt;0,IDACI!D12,0)</f>
        <v>23799</v>
      </c>
      <c r="AA54" s="349">
        <f>IF(H12&gt;0,IDACI!E12,0)</f>
        <v>2617.89</v>
      </c>
    </row>
    <row r="55" spans="1:33"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532"/>
      <c r="W55" s="440">
        <v>2</v>
      </c>
      <c r="X55" s="345" t="str">
        <f t="shared" ref="X55:X74" si="4">B13</f>
        <v>Brighton &amp; Hove</v>
      </c>
      <c r="Y55" s="348">
        <v>4</v>
      </c>
      <c r="Z55" s="349">
        <f>IF(H13&gt;0,IDACI!D13,0)</f>
        <v>44814</v>
      </c>
      <c r="AA55" s="350">
        <f>IF(H13&gt;0,IDACI!E13,0)</f>
        <v>8200.9619999999995</v>
      </c>
    </row>
    <row r="56" spans="1:33"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532"/>
      <c r="W56" s="440">
        <v>3</v>
      </c>
      <c r="X56" s="345" t="str">
        <f t="shared" si="4"/>
        <v>Buckinghamshire</v>
      </c>
      <c r="Y56" s="348">
        <v>5</v>
      </c>
      <c r="Z56" s="349">
        <f>IF(H14&gt;0,IDACI!D14,0)</f>
        <v>103548</v>
      </c>
      <c r="AA56" s="350">
        <f>IF(H14&gt;0,IDACI!E14,0)</f>
        <v>10147.704</v>
      </c>
    </row>
    <row r="57" spans="1:33"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532"/>
      <c r="W57" s="440">
        <v>4</v>
      </c>
      <c r="X57" s="345" t="str">
        <f t="shared" si="4"/>
        <v>East Sussex</v>
      </c>
      <c r="Y57" s="348">
        <v>6</v>
      </c>
      <c r="Z57" s="349">
        <f>IF(H15&gt;0,IDACI!D15,0)</f>
        <v>91917</v>
      </c>
      <c r="AA57" s="350">
        <f>IF(H15&gt;0,IDACI!E15,0)</f>
        <v>15993.557999999999</v>
      </c>
    </row>
    <row r="58" spans="1:33"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532"/>
      <c r="W58" s="440">
        <v>5</v>
      </c>
      <c r="X58" s="345" t="str">
        <f t="shared" si="4"/>
        <v>Hampshire</v>
      </c>
      <c r="Y58" s="348">
        <v>7</v>
      </c>
      <c r="Z58" s="349">
        <f>IF(H16&gt;0,IDACI!D16,0)</f>
        <v>247800</v>
      </c>
      <c r="AA58" s="350">
        <f>IF(H16&gt;0,IDACI!E16,0)</f>
        <v>29240.399999999998</v>
      </c>
    </row>
    <row r="59" spans="1:33"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532"/>
      <c r="W59" s="440">
        <v>6</v>
      </c>
      <c r="X59" s="345" t="str">
        <f t="shared" si="4"/>
        <v>Isle of Wight</v>
      </c>
      <c r="Y59" s="348">
        <v>8</v>
      </c>
      <c r="Z59" s="349">
        <f>IF(H17&gt;0,IDACI!D17,0)</f>
        <v>22502</v>
      </c>
      <c r="AA59" s="350">
        <f>IF(H17&gt;0,IDACI!E17,0)</f>
        <v>4590.4079999999994</v>
      </c>
    </row>
    <row r="60" spans="1:33"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532"/>
      <c r="W60" s="440">
        <v>7</v>
      </c>
      <c r="X60" s="345" t="str">
        <f t="shared" si="4"/>
        <v>Kent</v>
      </c>
      <c r="Y60" s="348">
        <v>9</v>
      </c>
      <c r="Z60" s="349">
        <f>IF(H18&gt;0,IDACI!D18,0)</f>
        <v>286168</v>
      </c>
      <c r="AA60" s="350">
        <f>IF(H18&gt;0,IDACI!E18,0)</f>
        <v>50937.904000000002</v>
      </c>
    </row>
    <row r="61" spans="1:33"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532"/>
      <c r="W61" s="440">
        <v>8</v>
      </c>
      <c r="X61" s="345" t="str">
        <f t="shared" si="4"/>
        <v>Medway</v>
      </c>
      <c r="Y61" s="348">
        <v>10</v>
      </c>
      <c r="Z61" s="349">
        <f>IF(H19&gt;0,IDACI!D19,0)</f>
        <v>54280</v>
      </c>
      <c r="AA61" s="350">
        <f>IF(H19&gt;0,IDACI!E19,0)</f>
        <v>11941.6</v>
      </c>
    </row>
    <row r="62" spans="1:33"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532"/>
      <c r="W62" s="440">
        <v>9</v>
      </c>
      <c r="X62" s="345" t="str">
        <f t="shared" si="4"/>
        <v>Milton Keynes</v>
      </c>
      <c r="Y62" s="348">
        <v>11</v>
      </c>
      <c r="Z62" s="349">
        <f>IF(H20&gt;0,IDACI!D20,0)</f>
        <v>56637</v>
      </c>
      <c r="AA62" s="350">
        <f>IF(H20&gt;0,IDACI!E20,0)</f>
        <v>11157.489</v>
      </c>
    </row>
    <row r="63" spans="1:33"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532"/>
      <c r="W63" s="440">
        <v>10</v>
      </c>
      <c r="X63" s="345" t="str">
        <f t="shared" si="4"/>
        <v>Oxfordshire</v>
      </c>
      <c r="Y63" s="348">
        <v>12</v>
      </c>
      <c r="Z63" s="349">
        <f>IF(H21&gt;0,IDACI!D21,0)</f>
        <v>123975</v>
      </c>
      <c r="AA63" s="350">
        <f>IF(H21&gt;0,IDACI!E21,0)</f>
        <v>14629.05</v>
      </c>
    </row>
    <row r="64" spans="1:33"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532"/>
      <c r="W64" s="440">
        <v>11</v>
      </c>
      <c r="X64" s="345" t="str">
        <f t="shared" si="4"/>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532"/>
      <c r="W65" s="440">
        <v>12</v>
      </c>
      <c r="X65" s="345" t="str">
        <f t="shared" si="4"/>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532"/>
      <c r="W66" s="440">
        <v>13</v>
      </c>
      <c r="X66" s="345" t="str">
        <f t="shared" si="4"/>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532"/>
      <c r="W67" s="440">
        <v>14</v>
      </c>
      <c r="X67" s="345" t="str">
        <f t="shared" si="4"/>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532"/>
      <c r="W68" s="440">
        <v>15</v>
      </c>
      <c r="X68" s="345" t="str">
        <f t="shared" si="4"/>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532"/>
      <c r="W69" s="440">
        <v>16</v>
      </c>
      <c r="X69" s="345" t="str">
        <f t="shared" si="4"/>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532"/>
      <c r="W70" s="440">
        <v>17</v>
      </c>
      <c r="X70" s="345" t="str">
        <f t="shared" si="4"/>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532"/>
      <c r="W71" s="440">
        <v>18</v>
      </c>
      <c r="X71" s="345" t="str">
        <f t="shared" si="4"/>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532"/>
      <c r="W72" s="440">
        <v>19</v>
      </c>
      <c r="X72" s="345" t="str">
        <f t="shared" si="4"/>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532"/>
      <c r="W73" s="440">
        <v>20</v>
      </c>
      <c r="X73" s="345" t="str">
        <f t="shared" si="4"/>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532"/>
      <c r="W74" s="440"/>
      <c r="X74" s="345" t="str">
        <f t="shared" si="4"/>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532"/>
      <c r="X75" s="493"/>
      <c r="Y75" s="493"/>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532"/>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532"/>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532"/>
      <c r="W78" s="438" t="s">
        <v>76</v>
      </c>
      <c r="X78" s="543" t="s">
        <v>206</v>
      </c>
      <c r="Y78" s="543" t="s">
        <v>75</v>
      </c>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532"/>
      <c r="W79" s="438" t="e">
        <f ca="1">OFFSET(B11,$W$5,0)</f>
        <v>#N/A</v>
      </c>
      <c r="X79" s="544" t="e">
        <f ca="1">OFFSET(R11,(VLOOKUP(W79,$W$12:$X$31,2,FALSE)),0)</f>
        <v>#N/A</v>
      </c>
      <c r="Y79" s="544" t="e">
        <f ca="1">(OFFSET(O11,(VLOOKUP(W79,$W$12:$X$31,2,FALSE)),0))</f>
        <v>#N/A</v>
      </c>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532"/>
    </row>
    <row r="81" spans="1:33" ht="11.25" customHeight="1" x14ac:dyDescent="0.2">
      <c r="A81" s="34"/>
      <c r="B81" s="24"/>
      <c r="C81" s="24"/>
      <c r="D81" s="24"/>
      <c r="E81" s="24"/>
      <c r="F81" s="24"/>
      <c r="G81" s="24"/>
      <c r="H81" s="24"/>
      <c r="I81" s="24"/>
      <c r="J81" s="24"/>
      <c r="K81" s="87"/>
      <c r="L81" s="79"/>
      <c r="M81" s="79"/>
      <c r="N81" s="79"/>
      <c r="O81" s="79"/>
      <c r="P81" s="79"/>
      <c r="Q81" s="79"/>
      <c r="R81" s="79"/>
      <c r="S81" s="79"/>
      <c r="T81" s="79"/>
      <c r="U81" s="93"/>
      <c r="V81" s="532"/>
      <c r="X81" s="421" t="s">
        <v>86</v>
      </c>
      <c r="Y81" s="421" t="s">
        <v>87</v>
      </c>
    </row>
    <row r="82" spans="1:33" ht="11.25" customHeight="1" x14ac:dyDescent="0.2">
      <c r="A82" s="34"/>
      <c r="B82" s="24"/>
      <c r="C82" s="24"/>
      <c r="D82" s="24"/>
      <c r="E82" s="24"/>
      <c r="F82" s="24"/>
      <c r="G82" s="24"/>
      <c r="H82" s="24"/>
      <c r="I82" s="24"/>
      <c r="J82" s="24"/>
      <c r="K82" s="87"/>
      <c r="L82" s="79"/>
      <c r="M82" s="79"/>
      <c r="N82" s="79"/>
      <c r="O82" s="79"/>
      <c r="P82" s="79"/>
      <c r="Q82" s="79"/>
      <c r="R82" s="79"/>
      <c r="S82" s="79"/>
      <c r="T82" s="79"/>
      <c r="U82" s="93"/>
      <c r="V82" s="532"/>
      <c r="W82" s="441" t="str">
        <f>L84</f>
        <v>National Trend 2015</v>
      </c>
      <c r="X82" s="663">
        <v>8.9312000000000005</v>
      </c>
      <c r="Y82" s="663">
        <v>177.03</v>
      </c>
      <c r="Z82" s="422">
        <v>0</v>
      </c>
      <c r="AA82" s="422">
        <f>(Z82*X82)+Y82</f>
        <v>177.03</v>
      </c>
    </row>
    <row r="83" spans="1:33" ht="11.25" customHeight="1" x14ac:dyDescent="0.2">
      <c r="A83" s="34"/>
      <c r="B83" s="24"/>
      <c r="C83" s="24"/>
      <c r="D83" s="24"/>
      <c r="E83" s="24"/>
      <c r="F83" s="24"/>
      <c r="G83" s="24"/>
      <c r="H83" s="24"/>
      <c r="I83" s="24"/>
      <c r="J83" s="24"/>
      <c r="K83" s="87"/>
      <c r="L83" s="79"/>
      <c r="M83" s="79"/>
      <c r="N83" s="79"/>
      <c r="O83" s="79"/>
      <c r="P83" s="79"/>
      <c r="Q83" s="79"/>
      <c r="R83" s="79"/>
      <c r="S83" s="79"/>
      <c r="T83" s="79"/>
      <c r="U83" s="93"/>
      <c r="V83" s="532"/>
      <c r="W83" s="442" t="str">
        <f>"y = "&amp;X82&amp;"x + "&amp;Y82</f>
        <v>y = 8.9312x + 177.03</v>
      </c>
      <c r="X83" s="664"/>
      <c r="Y83" s="664"/>
      <c r="Z83" s="423">
        <v>40</v>
      </c>
      <c r="AA83" s="422">
        <f>(Z83*X82)+Y82</f>
        <v>534.27800000000002</v>
      </c>
    </row>
    <row r="84" spans="1:33" ht="11.25" customHeight="1" x14ac:dyDescent="0.2">
      <c r="A84" s="34"/>
      <c r="B84" s="24"/>
      <c r="C84" s="24"/>
      <c r="D84" s="24"/>
      <c r="E84" s="24"/>
      <c r="F84" s="24"/>
      <c r="G84" s="24"/>
      <c r="H84" s="24"/>
      <c r="I84" s="24"/>
      <c r="J84" s="24"/>
      <c r="K84" s="66"/>
      <c r="L84" s="667" t="str">
        <f>Referrals!$L$84</f>
        <v>National Trend 2015</v>
      </c>
      <c r="M84" s="670"/>
      <c r="N84" s="670"/>
      <c r="O84" s="670"/>
      <c r="P84" s="241"/>
      <c r="Q84" s="667" t="s">
        <v>204</v>
      </c>
      <c r="R84" s="668"/>
      <c r="S84" s="668"/>
      <c r="T84" s="668"/>
      <c r="U84" s="93"/>
      <c r="V84" s="532"/>
      <c r="W84" s="441" t="str">
        <f>Q84</f>
        <v>South East LA Trend 2015</v>
      </c>
      <c r="X84" s="663">
        <v>9.4209999999999994</v>
      </c>
      <c r="Y84" s="663">
        <v>155.28</v>
      </c>
      <c r="Z84" s="422">
        <v>0</v>
      </c>
      <c r="AA84" s="422">
        <f>(Z84*X84)+Y84</f>
        <v>155.28</v>
      </c>
    </row>
    <row r="85" spans="1:33" ht="11.25" customHeight="1" x14ac:dyDescent="0.2">
      <c r="A85" s="34"/>
      <c r="B85" s="24"/>
      <c r="C85" s="24"/>
      <c r="D85" s="24"/>
      <c r="E85" s="24"/>
      <c r="F85" s="24"/>
      <c r="G85" s="24"/>
      <c r="H85" s="24"/>
      <c r="I85" s="24"/>
      <c r="J85" s="24"/>
      <c r="K85" s="210"/>
      <c r="L85" s="669" t="str">
        <f>Y5</f>
        <v>Selected LA- (none)</v>
      </c>
      <c r="M85" s="670"/>
      <c r="N85" s="670"/>
      <c r="O85" s="670"/>
      <c r="P85" s="670"/>
      <c r="Q85" s="670"/>
      <c r="R85" s="670"/>
      <c r="S85" s="670"/>
      <c r="T85" s="670"/>
      <c r="U85" s="93"/>
      <c r="V85" s="532"/>
      <c r="W85" s="442" t="str">
        <f>"y = "&amp;X84&amp;"x + "&amp;Y84</f>
        <v>y = 9.421x + 155.28</v>
      </c>
      <c r="X85" s="664"/>
      <c r="Y85" s="664"/>
      <c r="Z85" s="423">
        <v>40</v>
      </c>
      <c r="AA85" s="422">
        <f>(Z85*X84)+Y84</f>
        <v>532.12</v>
      </c>
    </row>
    <row r="86" spans="1:33"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532"/>
      <c r="X86" s="407"/>
    </row>
    <row r="87" spans="1:33"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532"/>
      <c r="W87" s="443">
        <f>D11</f>
        <v>2011</v>
      </c>
      <c r="X87" s="424">
        <f>E11</f>
        <v>2012</v>
      </c>
      <c r="Y87" s="424">
        <f>F11</f>
        <v>2013</v>
      </c>
      <c r="Z87" s="424">
        <f>G11</f>
        <v>2014</v>
      </c>
      <c r="AA87" s="424">
        <f>H11</f>
        <v>2015</v>
      </c>
    </row>
    <row r="88" spans="1:33"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532"/>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3" ht="15" customHeight="1" x14ac:dyDescent="0.2">
      <c r="A89" s="24"/>
      <c r="B89" s="24"/>
      <c r="C89" s="24"/>
      <c r="D89" s="24"/>
      <c r="E89" s="24"/>
      <c r="F89" s="24"/>
      <c r="G89" s="24"/>
      <c r="H89" s="24"/>
      <c r="I89" s="24"/>
      <c r="J89" s="24"/>
      <c r="K89" s="2"/>
      <c r="L89" s="25"/>
      <c r="M89" s="25"/>
      <c r="N89" s="25"/>
      <c r="O89" s="25"/>
      <c r="P89" s="25"/>
      <c r="Q89" s="25"/>
      <c r="R89" s="25"/>
      <c r="S89" s="25"/>
      <c r="T89" s="25"/>
      <c r="U89" s="24"/>
      <c r="V89" s="532"/>
      <c r="X89" s="407"/>
    </row>
    <row r="90" spans="1:33"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532"/>
      <c r="X90" s="407"/>
    </row>
    <row r="91" spans="1:33" ht="11.25" customHeight="1" x14ac:dyDescent="0.2">
      <c r="A91" s="24"/>
      <c r="B91" s="24"/>
      <c r="C91" s="24"/>
      <c r="D91" s="24"/>
      <c r="E91" s="24"/>
      <c r="F91" s="24"/>
      <c r="G91" s="24"/>
      <c r="H91" s="24"/>
      <c r="I91" s="24"/>
      <c r="J91" s="24"/>
      <c r="K91" s="2"/>
      <c r="L91" s="24"/>
      <c r="M91" s="24"/>
      <c r="N91" s="24"/>
      <c r="O91" s="24"/>
      <c r="P91" s="24"/>
      <c r="Q91" s="25"/>
      <c r="R91" s="25"/>
      <c r="S91" s="25"/>
      <c r="T91" s="25"/>
      <c r="U91" s="24"/>
      <c r="V91" s="532"/>
      <c r="X91" s="407"/>
    </row>
    <row r="92" spans="1:33" ht="21"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532"/>
      <c r="X92" s="407"/>
    </row>
    <row r="93" spans="1:33" ht="15" customHeight="1" x14ac:dyDescent="0.2">
      <c r="A93" s="30"/>
      <c r="B93" s="31"/>
      <c r="C93" s="31"/>
      <c r="D93" s="31"/>
      <c r="E93" s="31"/>
      <c r="F93" s="31"/>
      <c r="G93" s="31"/>
      <c r="H93" s="31"/>
      <c r="I93" s="31"/>
      <c r="J93" s="31"/>
      <c r="K93" s="32"/>
      <c r="L93" s="31"/>
      <c r="M93" s="31"/>
      <c r="N93" s="31"/>
      <c r="O93" s="31"/>
      <c r="P93" s="31"/>
      <c r="Q93" s="31"/>
      <c r="R93" s="31"/>
      <c r="S93" s="31"/>
      <c r="T93" s="31"/>
      <c r="U93" s="33"/>
      <c r="V93" s="532"/>
      <c r="X93" s="407"/>
    </row>
    <row r="94" spans="1:33" ht="7.5" customHeight="1" x14ac:dyDescent="0.2">
      <c r="A94" s="34"/>
      <c r="B94" s="25"/>
      <c r="C94" s="25"/>
      <c r="D94" s="25"/>
      <c r="E94" s="25"/>
      <c r="F94" s="25"/>
      <c r="G94" s="25"/>
      <c r="H94" s="25"/>
      <c r="I94" s="25"/>
      <c r="J94" s="25"/>
      <c r="K94" s="3"/>
      <c r="L94" s="7"/>
      <c r="M94" s="7"/>
      <c r="N94" s="7"/>
      <c r="O94" s="7"/>
      <c r="P94" s="7"/>
      <c r="Q94" s="72"/>
      <c r="R94" s="72"/>
      <c r="S94" s="72"/>
      <c r="T94" s="72"/>
      <c r="U94" s="35"/>
      <c r="V94" s="532"/>
      <c r="X94" s="407"/>
    </row>
    <row r="95" spans="1:33" s="411" customFormat="1" ht="11.25" customHeight="1" x14ac:dyDescent="0.2">
      <c r="A95" s="36"/>
      <c r="B95" s="665"/>
      <c r="C95" s="665"/>
      <c r="D95" s="570"/>
      <c r="E95" s="570"/>
      <c r="F95" s="570"/>
      <c r="G95" s="570"/>
      <c r="H95" s="570"/>
      <c r="I95" s="209"/>
      <c r="J95" s="209"/>
      <c r="K95" s="214"/>
      <c r="L95" s="25"/>
      <c r="M95" s="25"/>
      <c r="N95" s="25"/>
      <c r="O95" s="25"/>
      <c r="P95" s="25"/>
      <c r="Q95" s="25"/>
      <c r="R95" s="25"/>
      <c r="S95" s="25"/>
      <c r="T95" s="25"/>
      <c r="U95" s="37"/>
      <c r="V95" s="533"/>
      <c r="W95" s="402"/>
      <c r="X95" s="407"/>
      <c r="Y95" s="402"/>
      <c r="Z95" s="402"/>
      <c r="AA95" s="402"/>
      <c r="AB95" s="403"/>
      <c r="AC95" s="403"/>
      <c r="AD95" s="403"/>
      <c r="AE95" s="403"/>
      <c r="AF95" s="409"/>
      <c r="AG95" s="410"/>
    </row>
    <row r="96" spans="1:33" ht="20.25" customHeight="1" x14ac:dyDescent="0.2">
      <c r="A96" s="34"/>
      <c r="B96" s="570"/>
      <c r="C96" s="570"/>
      <c r="D96" s="570"/>
      <c r="E96" s="570"/>
      <c r="F96" s="570"/>
      <c r="G96" s="570"/>
      <c r="H96" s="570"/>
      <c r="I96" s="209"/>
      <c r="J96" s="209"/>
      <c r="K96" s="3"/>
      <c r="L96" s="72"/>
      <c r="M96" s="72"/>
      <c r="N96" s="72"/>
      <c r="O96" s="72"/>
      <c r="P96" s="72"/>
      <c r="Q96" s="25"/>
      <c r="R96" s="25"/>
      <c r="S96" s="25"/>
      <c r="T96" s="25"/>
      <c r="U96" s="35"/>
      <c r="V96" s="532"/>
      <c r="W96" s="445" t="s">
        <v>126</v>
      </c>
      <c r="X96" s="426" t="s">
        <v>127</v>
      </c>
    </row>
    <row r="97" spans="1:24" ht="11.25" customHeight="1" x14ac:dyDescent="0.2">
      <c r="A97" s="34"/>
      <c r="B97" s="154"/>
      <c r="C97" s="154"/>
      <c r="D97" s="154"/>
      <c r="E97" s="154"/>
      <c r="F97" s="154"/>
      <c r="G97" s="154"/>
      <c r="H97" s="154"/>
      <c r="I97" s="154"/>
      <c r="J97" s="154"/>
      <c r="K97" s="3"/>
      <c r="L97" s="72"/>
      <c r="M97" s="72"/>
      <c r="N97" s="72"/>
      <c r="O97" s="72"/>
      <c r="P97" s="72"/>
      <c r="Q97" s="25"/>
      <c r="R97" s="25"/>
      <c r="S97" s="25"/>
      <c r="T97" s="25"/>
      <c r="U97" s="35"/>
      <c r="V97" s="532"/>
      <c r="W97" s="446" t="str">
        <f>Y5</f>
        <v>Selected LA- (none)</v>
      </c>
      <c r="X97" s="427"/>
    </row>
    <row r="98" spans="1:24" ht="11.25" customHeight="1" x14ac:dyDescent="0.2">
      <c r="A98" s="34"/>
      <c r="B98" s="154"/>
      <c r="C98" s="154"/>
      <c r="D98" s="666"/>
      <c r="E98" s="570"/>
      <c r="F98" s="154"/>
      <c r="G98" s="154"/>
      <c r="H98" s="154"/>
      <c r="I98" s="154"/>
      <c r="J98" s="154"/>
      <c r="K98" s="3"/>
      <c r="L98" s="72"/>
      <c r="M98" s="72"/>
      <c r="N98" s="72"/>
      <c r="O98" s="72"/>
      <c r="P98" s="72"/>
      <c r="Q98" s="25"/>
      <c r="R98" s="25"/>
      <c r="S98" s="25"/>
      <c r="T98" s="25"/>
      <c r="U98" s="35"/>
      <c r="V98" s="532"/>
      <c r="W98" s="447" t="str">
        <f>IF(W12=$X$5,I12,"")</f>
        <v/>
      </c>
      <c r="X98" s="415" t="e">
        <f>IF($B12=$X$5,T12,#N/A)</f>
        <v>#N/A</v>
      </c>
    </row>
    <row r="99" spans="1:24" ht="11.25" customHeight="1" x14ac:dyDescent="0.2">
      <c r="A99" s="48"/>
      <c r="B99" s="154"/>
      <c r="C99" s="154"/>
      <c r="D99" s="570"/>
      <c r="E99" s="570"/>
      <c r="F99" s="154"/>
      <c r="G99" s="154"/>
      <c r="H99" s="154"/>
      <c r="I99" s="154"/>
      <c r="J99" s="154"/>
      <c r="K99" s="3"/>
      <c r="L99" s="72"/>
      <c r="M99" s="72"/>
      <c r="N99" s="72"/>
      <c r="O99" s="72"/>
      <c r="P99" s="72"/>
      <c r="Q99" s="25"/>
      <c r="R99" s="25"/>
      <c r="S99" s="25"/>
      <c r="T99" s="25"/>
      <c r="U99" s="35"/>
      <c r="V99" s="532"/>
      <c r="W99" s="447" t="str">
        <f t="shared" ref="W99:W119" si="5">IF(W13=$X$5,I13,"")</f>
        <v/>
      </c>
      <c r="X99" s="415" t="e">
        <f t="shared" ref="X99:X119" si="6">IF($B13=$X$5,T13,#N/A)</f>
        <v>#N/A</v>
      </c>
    </row>
    <row r="100" spans="1:24" ht="11.25" customHeight="1" x14ac:dyDescent="0.2">
      <c r="A100" s="48"/>
      <c r="B100" s="186"/>
      <c r="C100" s="186"/>
      <c r="D100" s="154"/>
      <c r="E100" s="154"/>
      <c r="F100" s="154"/>
      <c r="G100" s="154"/>
      <c r="H100" s="154"/>
      <c r="I100" s="154"/>
      <c r="J100" s="154"/>
      <c r="K100" s="3"/>
      <c r="L100" s="72"/>
      <c r="M100" s="72"/>
      <c r="N100" s="72"/>
      <c r="O100" s="72"/>
      <c r="P100" s="72"/>
      <c r="Q100" s="25"/>
      <c r="R100" s="25"/>
      <c r="S100" s="25"/>
      <c r="T100" s="25"/>
      <c r="U100" s="35"/>
      <c r="V100" s="532"/>
      <c r="W100" s="447" t="str">
        <f t="shared" si="5"/>
        <v/>
      </c>
      <c r="X100" s="415" t="e">
        <f t="shared" si="6"/>
        <v>#N/A</v>
      </c>
    </row>
    <row r="101" spans="1:24" ht="11.25" customHeight="1" x14ac:dyDescent="0.2">
      <c r="A101" s="48"/>
      <c r="B101" s="186"/>
      <c r="C101" s="186"/>
      <c r="D101" s="154"/>
      <c r="E101" s="154"/>
      <c r="F101" s="154"/>
      <c r="G101" s="154"/>
      <c r="H101" s="154"/>
      <c r="I101" s="154"/>
      <c r="J101" s="154"/>
      <c r="K101" s="3"/>
      <c r="L101" s="72"/>
      <c r="M101" s="72"/>
      <c r="N101" s="72"/>
      <c r="O101" s="72"/>
      <c r="P101" s="72"/>
      <c r="Q101" s="25"/>
      <c r="R101" s="25"/>
      <c r="S101" s="25"/>
      <c r="T101" s="25"/>
      <c r="U101" s="35"/>
      <c r="V101" s="532"/>
      <c r="W101" s="447" t="str">
        <f t="shared" si="5"/>
        <v/>
      </c>
      <c r="X101" s="415" t="e">
        <f t="shared" si="6"/>
        <v>#N/A</v>
      </c>
    </row>
    <row r="102" spans="1:24" ht="11.25" customHeight="1" x14ac:dyDescent="0.2">
      <c r="A102" s="48"/>
      <c r="B102" s="186"/>
      <c r="C102" s="186"/>
      <c r="D102" s="154"/>
      <c r="E102" s="154"/>
      <c r="F102" s="154"/>
      <c r="G102" s="154"/>
      <c r="H102" s="154"/>
      <c r="I102" s="154"/>
      <c r="J102" s="154"/>
      <c r="K102" s="3"/>
      <c r="L102" s="72"/>
      <c r="M102" s="72"/>
      <c r="N102" s="72"/>
      <c r="O102" s="72"/>
      <c r="P102" s="72"/>
      <c r="Q102" s="25"/>
      <c r="R102" s="25"/>
      <c r="S102" s="25"/>
      <c r="T102" s="25"/>
      <c r="U102" s="35"/>
      <c r="V102" s="532"/>
      <c r="W102" s="447" t="str">
        <f t="shared" si="5"/>
        <v/>
      </c>
      <c r="X102" s="415" t="e">
        <f t="shared" si="6"/>
        <v>#N/A</v>
      </c>
    </row>
    <row r="103" spans="1:24" ht="11.25" customHeight="1" x14ac:dyDescent="0.2">
      <c r="A103" s="48"/>
      <c r="B103" s="186"/>
      <c r="C103" s="186"/>
      <c r="D103" s="154"/>
      <c r="E103" s="154"/>
      <c r="F103" s="154"/>
      <c r="G103" s="154"/>
      <c r="H103" s="154"/>
      <c r="I103" s="154"/>
      <c r="J103" s="154"/>
      <c r="K103" s="3"/>
      <c r="L103" s="72"/>
      <c r="M103" s="72"/>
      <c r="N103" s="72"/>
      <c r="O103" s="72"/>
      <c r="P103" s="72"/>
      <c r="Q103" s="25"/>
      <c r="R103" s="25"/>
      <c r="S103" s="25"/>
      <c r="T103" s="25"/>
      <c r="U103" s="35"/>
      <c r="V103" s="532"/>
      <c r="W103" s="447" t="str">
        <f t="shared" si="5"/>
        <v/>
      </c>
      <c r="X103" s="415" t="e">
        <f t="shared" si="6"/>
        <v>#N/A</v>
      </c>
    </row>
    <row r="104" spans="1:24" ht="11.25" customHeight="1" x14ac:dyDescent="0.2">
      <c r="A104" s="48"/>
      <c r="B104" s="186"/>
      <c r="C104" s="186"/>
      <c r="D104" s="154"/>
      <c r="E104" s="154"/>
      <c r="F104" s="154"/>
      <c r="G104" s="154"/>
      <c r="H104" s="154"/>
      <c r="I104" s="154"/>
      <c r="J104" s="154"/>
      <c r="K104" s="3"/>
      <c r="L104" s="72"/>
      <c r="M104" s="72"/>
      <c r="N104" s="72"/>
      <c r="O104" s="72"/>
      <c r="P104" s="72"/>
      <c r="Q104" s="25"/>
      <c r="R104" s="25"/>
      <c r="S104" s="25"/>
      <c r="T104" s="25"/>
      <c r="U104" s="35"/>
      <c r="V104" s="532"/>
      <c r="W104" s="447" t="str">
        <f t="shared" si="5"/>
        <v/>
      </c>
      <c r="X104" s="415" t="e">
        <f t="shared" si="6"/>
        <v>#N/A</v>
      </c>
    </row>
    <row r="105" spans="1:24" ht="11.25" customHeight="1" x14ac:dyDescent="0.2">
      <c r="A105" s="48"/>
      <c r="B105" s="186"/>
      <c r="C105" s="186"/>
      <c r="D105" s="154"/>
      <c r="E105" s="154"/>
      <c r="F105" s="154"/>
      <c r="G105" s="154"/>
      <c r="H105" s="154"/>
      <c r="I105" s="154"/>
      <c r="J105" s="154"/>
      <c r="K105" s="3"/>
      <c r="L105" s="72"/>
      <c r="M105" s="72"/>
      <c r="N105" s="72"/>
      <c r="O105" s="72"/>
      <c r="P105" s="72"/>
      <c r="Q105" s="25"/>
      <c r="R105" s="25"/>
      <c r="S105" s="25"/>
      <c r="T105" s="25"/>
      <c r="U105" s="35"/>
      <c r="V105" s="532"/>
      <c r="W105" s="447" t="str">
        <f t="shared" si="5"/>
        <v/>
      </c>
      <c r="X105" s="415" t="e">
        <f t="shared" si="6"/>
        <v>#N/A</v>
      </c>
    </row>
    <row r="106" spans="1:24" ht="11.25" customHeight="1" x14ac:dyDescent="0.2">
      <c r="A106" s="48"/>
      <c r="B106" s="186"/>
      <c r="C106" s="186"/>
      <c r="D106" s="154"/>
      <c r="E106" s="154"/>
      <c r="F106" s="154"/>
      <c r="G106" s="154"/>
      <c r="H106" s="154"/>
      <c r="I106" s="154"/>
      <c r="J106" s="154"/>
      <c r="K106" s="3"/>
      <c r="L106" s="72"/>
      <c r="M106" s="72"/>
      <c r="N106" s="72"/>
      <c r="O106" s="72"/>
      <c r="P106" s="72"/>
      <c r="Q106" s="25"/>
      <c r="R106" s="25"/>
      <c r="S106" s="25"/>
      <c r="T106" s="25"/>
      <c r="U106" s="35"/>
      <c r="V106" s="532"/>
      <c r="W106" s="447" t="str">
        <f t="shared" si="5"/>
        <v/>
      </c>
      <c r="X106" s="415" t="e">
        <f t="shared" si="6"/>
        <v>#N/A</v>
      </c>
    </row>
    <row r="107" spans="1:24" ht="11.25" customHeight="1" x14ac:dyDescent="0.2">
      <c r="A107" s="48"/>
      <c r="B107" s="186"/>
      <c r="C107" s="186"/>
      <c r="D107" s="154"/>
      <c r="E107" s="154"/>
      <c r="F107" s="154"/>
      <c r="G107" s="154"/>
      <c r="H107" s="154"/>
      <c r="I107" s="154"/>
      <c r="J107" s="154"/>
      <c r="K107" s="3"/>
      <c r="L107" s="72"/>
      <c r="M107" s="72"/>
      <c r="N107" s="72"/>
      <c r="O107" s="72"/>
      <c r="P107" s="72"/>
      <c r="Q107" s="25"/>
      <c r="R107" s="25"/>
      <c r="S107" s="25"/>
      <c r="T107" s="25"/>
      <c r="U107" s="35"/>
      <c r="V107" s="532"/>
      <c r="W107" s="447" t="str">
        <f t="shared" si="5"/>
        <v/>
      </c>
      <c r="X107" s="415" t="e">
        <f t="shared" si="6"/>
        <v>#N/A</v>
      </c>
    </row>
    <row r="108" spans="1:24" ht="11.25" customHeight="1" x14ac:dyDescent="0.2">
      <c r="A108" s="48"/>
      <c r="B108" s="186"/>
      <c r="C108" s="186"/>
      <c r="D108" s="154"/>
      <c r="E108" s="154"/>
      <c r="F108" s="154"/>
      <c r="G108" s="154"/>
      <c r="H108" s="154"/>
      <c r="I108" s="154"/>
      <c r="J108" s="154"/>
      <c r="K108" s="3"/>
      <c r="L108" s="72"/>
      <c r="M108" s="72"/>
      <c r="N108" s="72"/>
      <c r="O108" s="72"/>
      <c r="P108" s="72"/>
      <c r="Q108" s="25"/>
      <c r="R108" s="25"/>
      <c r="S108" s="25"/>
      <c r="T108" s="25"/>
      <c r="U108" s="35"/>
      <c r="V108" s="532"/>
      <c r="W108" s="447" t="str">
        <f t="shared" si="5"/>
        <v/>
      </c>
      <c r="X108" s="415" t="e">
        <f t="shared" si="6"/>
        <v>#N/A</v>
      </c>
    </row>
    <row r="109" spans="1:24" ht="11.25" customHeight="1" x14ac:dyDescent="0.2">
      <c r="A109" s="48"/>
      <c r="B109" s="186"/>
      <c r="C109" s="186"/>
      <c r="D109" s="154"/>
      <c r="E109" s="154"/>
      <c r="F109" s="154"/>
      <c r="G109" s="154"/>
      <c r="H109" s="154"/>
      <c r="I109" s="154"/>
      <c r="J109" s="154"/>
      <c r="K109" s="3"/>
      <c r="L109" s="72"/>
      <c r="M109" s="72"/>
      <c r="N109" s="72"/>
      <c r="O109" s="72"/>
      <c r="P109" s="72"/>
      <c r="Q109" s="25"/>
      <c r="R109" s="25"/>
      <c r="S109" s="25"/>
      <c r="T109" s="25"/>
      <c r="U109" s="35"/>
      <c r="V109" s="532"/>
      <c r="W109" s="447" t="str">
        <f t="shared" si="5"/>
        <v/>
      </c>
      <c r="X109" s="415" t="e">
        <f t="shared" si="6"/>
        <v>#N/A</v>
      </c>
    </row>
    <row r="110" spans="1:24" ht="11.25" customHeight="1" x14ac:dyDescent="0.2">
      <c r="A110" s="48"/>
      <c r="B110" s="186"/>
      <c r="C110" s="186"/>
      <c r="D110" s="154"/>
      <c r="E110" s="154"/>
      <c r="F110" s="154"/>
      <c r="G110" s="154"/>
      <c r="H110" s="154"/>
      <c r="I110" s="154"/>
      <c r="J110" s="154"/>
      <c r="K110" s="3"/>
      <c r="L110" s="72"/>
      <c r="M110" s="72"/>
      <c r="N110" s="72"/>
      <c r="O110" s="72"/>
      <c r="P110" s="72"/>
      <c r="Q110" s="25"/>
      <c r="R110" s="25"/>
      <c r="S110" s="25"/>
      <c r="T110" s="25"/>
      <c r="U110" s="35"/>
      <c r="V110" s="532"/>
      <c r="W110" s="447" t="str">
        <f t="shared" si="5"/>
        <v/>
      </c>
      <c r="X110" s="415" t="e">
        <f t="shared" si="6"/>
        <v>#N/A</v>
      </c>
    </row>
    <row r="111" spans="1:24" ht="11.25" customHeight="1" x14ac:dyDescent="0.2">
      <c r="A111" s="48"/>
      <c r="B111" s="186"/>
      <c r="C111" s="186"/>
      <c r="D111" s="154"/>
      <c r="E111" s="154"/>
      <c r="F111" s="154"/>
      <c r="G111" s="154"/>
      <c r="H111" s="154"/>
      <c r="I111" s="154"/>
      <c r="J111" s="154"/>
      <c r="K111" s="3"/>
      <c r="L111" s="72"/>
      <c r="M111" s="72"/>
      <c r="N111" s="72"/>
      <c r="O111" s="72"/>
      <c r="P111" s="72"/>
      <c r="Q111" s="25"/>
      <c r="R111" s="25"/>
      <c r="S111" s="25"/>
      <c r="T111" s="25"/>
      <c r="U111" s="35"/>
      <c r="V111" s="532"/>
      <c r="W111" s="447" t="str">
        <f t="shared" si="5"/>
        <v/>
      </c>
      <c r="X111" s="415" t="e">
        <f t="shared" si="6"/>
        <v>#N/A</v>
      </c>
    </row>
    <row r="112" spans="1:24" ht="11.25" customHeight="1" x14ac:dyDescent="0.2">
      <c r="A112" s="48"/>
      <c r="B112" s="186"/>
      <c r="C112" s="186"/>
      <c r="D112" s="154"/>
      <c r="E112" s="154"/>
      <c r="F112" s="154"/>
      <c r="G112" s="154"/>
      <c r="H112" s="154"/>
      <c r="I112" s="154"/>
      <c r="J112" s="154"/>
      <c r="K112" s="3"/>
      <c r="L112" s="72"/>
      <c r="M112" s="72"/>
      <c r="N112" s="72"/>
      <c r="O112" s="72"/>
      <c r="P112" s="72"/>
      <c r="Q112" s="25"/>
      <c r="R112" s="25"/>
      <c r="S112" s="25"/>
      <c r="T112" s="25"/>
      <c r="U112" s="35"/>
      <c r="V112" s="532"/>
      <c r="W112" s="447" t="str">
        <f t="shared" si="5"/>
        <v/>
      </c>
      <c r="X112" s="415" t="e">
        <f t="shared" si="6"/>
        <v>#N/A</v>
      </c>
    </row>
    <row r="113" spans="1:33" ht="11.25" customHeight="1" x14ac:dyDescent="0.2">
      <c r="A113" s="48"/>
      <c r="B113" s="186"/>
      <c r="C113" s="186"/>
      <c r="D113" s="154"/>
      <c r="E113" s="154"/>
      <c r="F113" s="154"/>
      <c r="G113" s="154"/>
      <c r="H113" s="154"/>
      <c r="I113" s="154"/>
      <c r="J113" s="154"/>
      <c r="K113" s="3"/>
      <c r="L113" s="72"/>
      <c r="M113" s="72"/>
      <c r="N113" s="72"/>
      <c r="O113" s="72"/>
      <c r="P113" s="72"/>
      <c r="Q113" s="25"/>
      <c r="R113" s="25"/>
      <c r="S113" s="25"/>
      <c r="T113" s="25"/>
      <c r="U113" s="35"/>
      <c r="V113" s="532"/>
      <c r="W113" s="447" t="str">
        <f t="shared" si="5"/>
        <v/>
      </c>
      <c r="X113" s="415" t="e">
        <f t="shared" si="6"/>
        <v>#N/A</v>
      </c>
    </row>
    <row r="114" spans="1:33" ht="11.25" customHeight="1" x14ac:dyDescent="0.2">
      <c r="A114" s="48"/>
      <c r="B114" s="186"/>
      <c r="C114" s="186"/>
      <c r="D114" s="154"/>
      <c r="E114" s="154"/>
      <c r="F114" s="154"/>
      <c r="G114" s="154"/>
      <c r="H114" s="154"/>
      <c r="I114" s="154"/>
      <c r="J114" s="154"/>
      <c r="K114" s="3"/>
      <c r="L114" s="72"/>
      <c r="M114" s="72"/>
      <c r="N114" s="72"/>
      <c r="O114" s="72"/>
      <c r="P114" s="72"/>
      <c r="Q114" s="25"/>
      <c r="R114" s="25"/>
      <c r="S114" s="25"/>
      <c r="T114" s="25"/>
      <c r="U114" s="35"/>
      <c r="V114" s="532"/>
      <c r="W114" s="447" t="str">
        <f t="shared" si="5"/>
        <v/>
      </c>
      <c r="X114" s="415" t="e">
        <f t="shared" si="6"/>
        <v>#N/A</v>
      </c>
    </row>
    <row r="115" spans="1:33"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532"/>
      <c r="W115" s="447" t="str">
        <f t="shared" si="5"/>
        <v/>
      </c>
      <c r="X115" s="415" t="e">
        <f t="shared" si="6"/>
        <v>#N/A</v>
      </c>
    </row>
    <row r="116" spans="1:33"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532"/>
      <c r="W116" s="447" t="str">
        <f t="shared" si="5"/>
        <v/>
      </c>
      <c r="X116" s="415" t="e">
        <f t="shared" si="6"/>
        <v>#N/A</v>
      </c>
    </row>
    <row r="117" spans="1:33"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532"/>
      <c r="W117" s="447" t="str">
        <f t="shared" si="5"/>
        <v/>
      </c>
      <c r="X117" s="415" t="e">
        <f t="shared" si="6"/>
        <v>#N/A</v>
      </c>
    </row>
    <row r="118" spans="1:33"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532"/>
      <c r="W118" s="447" t="str">
        <f t="shared" si="5"/>
        <v/>
      </c>
      <c r="X118" s="415" t="e">
        <f t="shared" si="6"/>
        <v>#N/A</v>
      </c>
    </row>
    <row r="119" spans="1:33"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532"/>
      <c r="W119" s="447" t="str">
        <f t="shared" si="5"/>
        <v/>
      </c>
      <c r="X119" s="415" t="e">
        <f t="shared" si="6"/>
        <v>#N/A</v>
      </c>
    </row>
    <row r="120" spans="1:33"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532"/>
      <c r="X120" s="407"/>
    </row>
    <row r="121" spans="1:33"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532"/>
      <c r="X121" s="407"/>
    </row>
    <row r="122" spans="1:33"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532"/>
      <c r="AD122" s="405"/>
      <c r="AE122" s="406"/>
      <c r="AF122" s="406"/>
      <c r="AG122" s="406"/>
    </row>
    <row r="123" spans="1:33"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532"/>
      <c r="AD123" s="405"/>
      <c r="AE123" s="406"/>
      <c r="AF123" s="406"/>
      <c r="AG123" s="406"/>
    </row>
    <row r="124" spans="1:33"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532"/>
      <c r="AD124" s="405"/>
      <c r="AE124" s="406"/>
      <c r="AF124" s="406"/>
      <c r="AG124" s="406"/>
    </row>
    <row r="125" spans="1:33"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532"/>
      <c r="AD125" s="405"/>
      <c r="AE125" s="406"/>
      <c r="AF125" s="406"/>
      <c r="AG125" s="406"/>
    </row>
    <row r="126" spans="1:33"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532"/>
      <c r="AD126" s="405"/>
      <c r="AE126" s="406"/>
      <c r="AF126" s="406"/>
      <c r="AG126" s="406"/>
    </row>
    <row r="127" spans="1:33"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532"/>
      <c r="AD127" s="405"/>
      <c r="AE127" s="406"/>
      <c r="AF127" s="406"/>
      <c r="AG127" s="406"/>
    </row>
    <row r="128" spans="1:33" ht="11.25" customHeight="1" x14ac:dyDescent="0.2">
      <c r="A128" s="34"/>
      <c r="B128" s="9"/>
      <c r="C128" s="9"/>
      <c r="D128" s="27"/>
      <c r="E128" s="27"/>
      <c r="F128" s="25"/>
      <c r="G128" s="25"/>
      <c r="H128" s="27"/>
      <c r="I128" s="27"/>
      <c r="J128" s="27"/>
      <c r="K128" s="3"/>
      <c r="L128" s="72"/>
      <c r="M128" s="72"/>
      <c r="N128" s="72"/>
      <c r="O128" s="72"/>
      <c r="P128" s="72"/>
      <c r="Q128" s="25"/>
      <c r="R128" s="25"/>
      <c r="S128" s="25"/>
      <c r="T128" s="25"/>
      <c r="U128" s="35"/>
      <c r="V128" s="532"/>
      <c r="AD128" s="405"/>
      <c r="AE128" s="406"/>
      <c r="AF128" s="406"/>
      <c r="AG128" s="406"/>
    </row>
    <row r="129" spans="1:38" ht="11.25" customHeight="1" x14ac:dyDescent="0.2">
      <c r="A129" s="34"/>
      <c r="B129" s="9"/>
      <c r="C129" s="9"/>
      <c r="D129" s="27"/>
      <c r="E129" s="27"/>
      <c r="F129" s="27"/>
      <c r="G129" s="27"/>
      <c r="H129" s="27"/>
      <c r="I129" s="27"/>
      <c r="J129" s="27"/>
      <c r="K129" s="3"/>
      <c r="L129" s="72"/>
      <c r="M129" s="72"/>
      <c r="N129" s="72"/>
      <c r="O129" s="72"/>
      <c r="P129" s="72"/>
      <c r="Q129" s="25"/>
      <c r="R129" s="25"/>
      <c r="S129" s="25"/>
      <c r="T129" s="25"/>
      <c r="U129" s="35"/>
      <c r="V129" s="532"/>
      <c r="X129" s="407"/>
    </row>
    <row r="130" spans="1:38"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532"/>
      <c r="X130" s="407"/>
    </row>
    <row r="131" spans="1:38"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532"/>
      <c r="X131" s="407"/>
    </row>
    <row r="132" spans="1:38"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532"/>
      <c r="X132" s="407"/>
    </row>
    <row r="133" spans="1:38" s="431" customFormat="1" ht="11.25" customHeight="1" x14ac:dyDescent="0.2">
      <c r="A133" s="80"/>
      <c r="B133" s="80"/>
      <c r="C133" s="80"/>
      <c r="D133" s="80"/>
      <c r="E133" s="80"/>
      <c r="F133" s="80"/>
      <c r="G133" s="80"/>
      <c r="H133" s="80"/>
      <c r="I133" s="80"/>
      <c r="J133" s="80"/>
      <c r="K133" s="80"/>
      <c r="L133" s="80"/>
      <c r="M133" s="80"/>
      <c r="N133" s="80"/>
      <c r="O133" s="80"/>
      <c r="P133" s="435"/>
      <c r="Q133" s="435"/>
      <c r="R133" s="435"/>
      <c r="S133" s="435"/>
      <c r="T133" s="435"/>
      <c r="U133" s="435"/>
      <c r="V133" s="452"/>
      <c r="X133" s="428"/>
      <c r="Y133" s="428"/>
      <c r="Z133" s="428"/>
      <c r="AA133" s="428"/>
      <c r="AB133" s="402"/>
      <c r="AC133" s="428"/>
      <c r="AD133" s="429"/>
      <c r="AE133" s="429"/>
      <c r="AF133" s="429"/>
      <c r="AG133" s="430"/>
      <c r="AH133" s="429"/>
      <c r="AI133" s="429"/>
    </row>
    <row r="134" spans="1:38" s="431" customFormat="1" ht="11.25" customHeight="1" x14ac:dyDescent="0.2">
      <c r="A134" s="79"/>
      <c r="B134" s="79"/>
      <c r="C134" s="79"/>
      <c r="D134" s="79"/>
      <c r="E134" s="79"/>
      <c r="F134" s="79"/>
      <c r="G134" s="79"/>
      <c r="H134" s="79"/>
      <c r="I134" s="79"/>
      <c r="J134" s="79"/>
      <c r="K134" s="79"/>
      <c r="L134" s="79"/>
      <c r="M134" s="79"/>
      <c r="N134" s="79"/>
      <c r="O134" s="79"/>
      <c r="P134" s="435"/>
      <c r="Q134" s="435"/>
      <c r="R134" s="435"/>
      <c r="S134" s="435"/>
      <c r="T134" s="435"/>
      <c r="U134" s="435"/>
      <c r="V134" s="452"/>
      <c r="X134" s="428"/>
      <c r="Y134" s="428"/>
      <c r="Z134" s="428"/>
      <c r="AA134" s="428"/>
      <c r="AB134" s="428"/>
      <c r="AC134" s="428"/>
      <c r="AD134" s="429"/>
      <c r="AE134" s="429"/>
      <c r="AF134" s="429"/>
      <c r="AG134" s="430"/>
      <c r="AH134" s="429"/>
      <c r="AI134" s="429"/>
    </row>
    <row r="135" spans="1:38" s="431" customFormat="1" ht="11.25" customHeight="1" x14ac:dyDescent="0.2">
      <c r="A135" s="79"/>
      <c r="B135" s="599" t="s">
        <v>113</v>
      </c>
      <c r="C135" s="375"/>
      <c r="D135" s="91"/>
      <c r="E135" s="91"/>
      <c r="F135" s="79"/>
      <c r="G135" s="79"/>
      <c r="H135" s="79"/>
      <c r="I135" s="79"/>
      <c r="J135" s="79"/>
      <c r="K135" s="79"/>
      <c r="L135" s="79"/>
      <c r="M135" s="79"/>
      <c r="N135" s="79"/>
      <c r="O135" s="79"/>
      <c r="P135" s="435"/>
      <c r="Q135" s="435"/>
      <c r="R135" s="435"/>
      <c r="S135" s="435"/>
      <c r="T135" s="435"/>
      <c r="U135" s="435"/>
      <c r="V135" s="452"/>
      <c r="X135" s="428"/>
      <c r="Y135" s="428"/>
      <c r="Z135" s="428"/>
      <c r="AA135" s="428"/>
      <c r="AB135" s="428"/>
      <c r="AC135" s="428"/>
      <c r="AD135" s="429"/>
      <c r="AE135" s="429"/>
      <c r="AF135" s="429"/>
      <c r="AG135" s="430"/>
      <c r="AH135" s="429"/>
      <c r="AI135" s="429"/>
    </row>
    <row r="136" spans="1:38" s="431" customFormat="1" ht="11.25" customHeight="1" x14ac:dyDescent="0.2">
      <c r="A136" s="79"/>
      <c r="B136" s="600"/>
      <c r="C136" s="376"/>
      <c r="D136" s="79"/>
      <c r="E136" s="79"/>
      <c r="F136" s="79"/>
      <c r="G136" s="79"/>
      <c r="H136" s="79"/>
      <c r="I136" s="79"/>
      <c r="J136" s="79"/>
      <c r="K136" s="79"/>
      <c r="L136" s="79"/>
      <c r="M136" s="79"/>
      <c r="N136" s="79"/>
      <c r="O136" s="79"/>
      <c r="P136" s="435"/>
      <c r="Q136" s="435"/>
      <c r="R136" s="435"/>
      <c r="S136" s="435"/>
      <c r="T136" s="435"/>
      <c r="U136" s="435"/>
      <c r="V136" s="452"/>
      <c r="X136" s="428"/>
      <c r="Y136" s="428"/>
      <c r="Z136" s="428"/>
      <c r="AA136" s="428"/>
      <c r="AB136" s="428"/>
      <c r="AC136" s="428"/>
      <c r="AD136" s="429"/>
      <c r="AE136" s="429"/>
      <c r="AF136" s="429"/>
      <c r="AG136" s="430"/>
      <c r="AH136" s="429"/>
      <c r="AI136" s="429"/>
    </row>
    <row r="137" spans="1:38" s="431" customFormat="1" ht="11.25" customHeight="1" x14ac:dyDescent="0.2">
      <c r="A137" s="79"/>
      <c r="B137" s="590" t="s">
        <v>114</v>
      </c>
      <c r="C137" s="590"/>
      <c r="D137" s="591"/>
      <c r="E137" s="591"/>
      <c r="F137" s="591"/>
      <c r="G137" s="79"/>
      <c r="H137" s="79"/>
      <c r="I137" s="79"/>
      <c r="J137" s="79"/>
      <c r="K137" s="79"/>
      <c r="L137" s="79"/>
      <c r="M137" s="79"/>
      <c r="N137" s="79"/>
      <c r="O137" s="79"/>
      <c r="P137" s="435"/>
      <c r="Q137" s="435"/>
      <c r="R137" s="435"/>
      <c r="S137" s="435"/>
      <c r="T137" s="435"/>
      <c r="U137" s="435"/>
      <c r="V137" s="452"/>
      <c r="X137" s="428"/>
      <c r="Y137" s="428"/>
      <c r="Z137" s="428"/>
      <c r="AA137" s="428"/>
      <c r="AB137" s="428"/>
      <c r="AC137" s="428"/>
      <c r="AD137" s="429"/>
      <c r="AE137" s="429"/>
      <c r="AF137" s="429"/>
      <c r="AG137" s="430"/>
      <c r="AH137" s="429"/>
      <c r="AI137" s="429"/>
    </row>
    <row r="138" spans="1:38" s="431" customFormat="1" ht="11.25" customHeight="1" x14ac:dyDescent="0.2">
      <c r="A138" s="79"/>
      <c r="B138" s="590"/>
      <c r="C138" s="590"/>
      <c r="D138" s="591"/>
      <c r="E138" s="591"/>
      <c r="F138" s="591"/>
      <c r="G138" s="79"/>
      <c r="H138" s="79"/>
      <c r="I138" s="79"/>
      <c r="J138" s="79"/>
      <c r="K138" s="79"/>
      <c r="L138" s="79"/>
      <c r="M138" s="79"/>
      <c r="N138" s="79"/>
      <c r="O138" s="79"/>
      <c r="P138" s="435"/>
      <c r="Q138" s="435"/>
      <c r="R138" s="435"/>
      <c r="S138" s="435"/>
      <c r="T138" s="435"/>
      <c r="U138" s="435"/>
      <c r="V138" s="452"/>
      <c r="X138" s="428"/>
      <c r="Y138" s="428"/>
      <c r="Z138" s="428"/>
      <c r="AA138" s="428"/>
      <c r="AB138" s="428"/>
      <c r="AC138" s="428"/>
      <c r="AD138" s="429"/>
      <c r="AE138" s="429"/>
      <c r="AF138" s="429"/>
      <c r="AG138" s="430"/>
      <c r="AH138" s="429"/>
      <c r="AI138" s="429"/>
      <c r="AJ138" s="432"/>
      <c r="AK138" s="432"/>
      <c r="AL138" s="432"/>
    </row>
    <row r="139" spans="1:38" s="431" customFormat="1" ht="11.25" customHeight="1" x14ac:dyDescent="0.2">
      <c r="A139" s="79"/>
      <c r="B139" s="590" t="s">
        <v>27</v>
      </c>
      <c r="C139" s="590"/>
      <c r="D139" s="591"/>
      <c r="E139" s="591"/>
      <c r="F139" s="591"/>
      <c r="G139" s="79"/>
      <c r="H139" s="79"/>
      <c r="I139" s="79"/>
      <c r="J139" s="79"/>
      <c r="K139" s="79"/>
      <c r="L139" s="79"/>
      <c r="M139" s="79"/>
      <c r="N139" s="79"/>
      <c r="O139" s="79"/>
      <c r="P139" s="435"/>
      <c r="Q139" s="435"/>
      <c r="R139" s="435"/>
      <c r="S139" s="435"/>
      <c r="T139" s="435"/>
      <c r="U139" s="435"/>
      <c r="V139" s="452"/>
      <c r="X139" s="428"/>
      <c r="Y139" s="428"/>
      <c r="Z139" s="428"/>
      <c r="AA139" s="428"/>
      <c r="AB139" s="428"/>
      <c r="AC139" s="428"/>
      <c r="AD139" s="429"/>
      <c r="AE139" s="429"/>
      <c r="AF139" s="429"/>
      <c r="AG139" s="430"/>
      <c r="AH139" s="429"/>
      <c r="AI139" s="429"/>
    </row>
    <row r="140" spans="1:38" s="431" customFormat="1" ht="11.25" customHeight="1" x14ac:dyDescent="0.2">
      <c r="A140" s="79"/>
      <c r="B140" s="590"/>
      <c r="C140" s="590"/>
      <c r="D140" s="591"/>
      <c r="E140" s="591"/>
      <c r="F140" s="591"/>
      <c r="G140" s="79"/>
      <c r="H140" s="79"/>
      <c r="I140" s="79"/>
      <c r="J140" s="79"/>
      <c r="K140" s="79"/>
      <c r="L140" s="79"/>
      <c r="M140" s="79"/>
      <c r="N140" s="79"/>
      <c r="O140" s="79"/>
      <c r="P140" s="435"/>
      <c r="Q140" s="435"/>
      <c r="R140" s="435"/>
      <c r="S140" s="435"/>
      <c r="T140" s="435"/>
      <c r="U140" s="435"/>
      <c r="V140" s="452"/>
      <c r="X140" s="428"/>
      <c r="Y140" s="428"/>
      <c r="Z140" s="428"/>
      <c r="AA140" s="428"/>
      <c r="AB140" s="428"/>
      <c r="AC140" s="428"/>
      <c r="AD140" s="429"/>
      <c r="AE140" s="429"/>
      <c r="AF140" s="429"/>
      <c r="AG140" s="430"/>
      <c r="AH140" s="429"/>
      <c r="AI140" s="429"/>
    </row>
    <row r="141" spans="1:38" s="431" customFormat="1" ht="11.25" customHeight="1" x14ac:dyDescent="0.2">
      <c r="A141" s="79"/>
      <c r="B141" s="590" t="s">
        <v>28</v>
      </c>
      <c r="C141" s="590"/>
      <c r="D141" s="591"/>
      <c r="E141" s="591"/>
      <c r="F141" s="591"/>
      <c r="G141" s="79"/>
      <c r="H141" s="79"/>
      <c r="I141" s="79"/>
      <c r="J141" s="79"/>
      <c r="K141" s="79"/>
      <c r="L141" s="79"/>
      <c r="M141" s="79"/>
      <c r="N141" s="79"/>
      <c r="O141" s="79"/>
      <c r="P141" s="435"/>
      <c r="Q141" s="435"/>
      <c r="R141" s="435"/>
      <c r="S141" s="435"/>
      <c r="T141" s="435"/>
      <c r="U141" s="435"/>
      <c r="V141" s="452"/>
      <c r="X141" s="428"/>
      <c r="Y141" s="428"/>
      <c r="Z141" s="428"/>
      <c r="AA141" s="428"/>
      <c r="AB141" s="428"/>
      <c r="AC141" s="428"/>
      <c r="AD141" s="429"/>
      <c r="AE141" s="429"/>
      <c r="AF141" s="429"/>
      <c r="AG141" s="430"/>
      <c r="AH141" s="429"/>
      <c r="AI141" s="429"/>
    </row>
    <row r="142" spans="1:38" s="431" customFormat="1" ht="11.25" customHeight="1" x14ac:dyDescent="0.2">
      <c r="A142" s="79"/>
      <c r="B142" s="590"/>
      <c r="C142" s="590"/>
      <c r="D142" s="591"/>
      <c r="E142" s="591"/>
      <c r="F142" s="591"/>
      <c r="G142" s="79"/>
      <c r="H142" s="79"/>
      <c r="I142" s="79"/>
      <c r="J142" s="79"/>
      <c r="K142" s="79"/>
      <c r="L142" s="79"/>
      <c r="M142" s="79"/>
      <c r="N142" s="79"/>
      <c r="O142" s="79"/>
      <c r="P142" s="435"/>
      <c r="Q142" s="435"/>
      <c r="R142" s="435"/>
      <c r="S142" s="435"/>
      <c r="T142" s="435"/>
      <c r="U142" s="435"/>
      <c r="V142" s="452"/>
      <c r="X142" s="428"/>
      <c r="Y142" s="428"/>
      <c r="Z142" s="428"/>
      <c r="AA142" s="428"/>
      <c r="AB142" s="428"/>
      <c r="AC142" s="428"/>
      <c r="AD142" s="429"/>
      <c r="AE142" s="429"/>
      <c r="AF142" s="429"/>
      <c r="AG142" s="430"/>
      <c r="AH142" s="429"/>
      <c r="AI142" s="429"/>
    </row>
    <row r="143" spans="1:38" s="431" customFormat="1" ht="11.25" customHeight="1" x14ac:dyDescent="0.2">
      <c r="A143" s="79"/>
      <c r="B143" s="590" t="s">
        <v>137</v>
      </c>
      <c r="C143" s="590"/>
      <c r="D143" s="591"/>
      <c r="E143" s="591"/>
      <c r="F143" s="591"/>
      <c r="G143" s="79"/>
      <c r="H143" s="79"/>
      <c r="I143" s="79"/>
      <c r="J143" s="79"/>
      <c r="K143" s="79"/>
      <c r="L143" s="79"/>
      <c r="M143" s="79"/>
      <c r="N143" s="79"/>
      <c r="O143" s="79"/>
      <c r="P143" s="435"/>
      <c r="Q143" s="435"/>
      <c r="R143" s="435"/>
      <c r="S143" s="435"/>
      <c r="T143" s="435"/>
      <c r="U143" s="435"/>
      <c r="V143" s="452"/>
      <c r="X143" s="428"/>
      <c r="Y143" s="428"/>
      <c r="Z143" s="428"/>
      <c r="AA143" s="428"/>
      <c r="AB143" s="428"/>
      <c r="AC143" s="428"/>
      <c r="AD143" s="429"/>
      <c r="AE143" s="429"/>
      <c r="AF143" s="429"/>
      <c r="AG143" s="430"/>
      <c r="AH143" s="429"/>
      <c r="AI143" s="429"/>
    </row>
    <row r="144" spans="1:38" s="431" customFormat="1" ht="11.25" customHeight="1" x14ac:dyDescent="0.2">
      <c r="A144" s="79"/>
      <c r="B144" s="590"/>
      <c r="C144" s="590"/>
      <c r="D144" s="591"/>
      <c r="E144" s="591"/>
      <c r="F144" s="591"/>
      <c r="G144" s="79"/>
      <c r="H144" s="79"/>
      <c r="I144" s="79"/>
      <c r="J144" s="79"/>
      <c r="K144" s="79"/>
      <c r="L144" s="79"/>
      <c r="M144" s="79"/>
      <c r="N144" s="79"/>
      <c r="O144" s="79"/>
      <c r="P144" s="435"/>
      <c r="Q144" s="435"/>
      <c r="R144" s="435"/>
      <c r="S144" s="435"/>
      <c r="T144" s="435"/>
      <c r="U144" s="435"/>
      <c r="V144" s="452"/>
      <c r="X144" s="428"/>
      <c r="Y144" s="428"/>
      <c r="Z144" s="428"/>
      <c r="AA144" s="428"/>
      <c r="AB144" s="428"/>
      <c r="AC144" s="428"/>
      <c r="AD144" s="429"/>
      <c r="AE144" s="429"/>
      <c r="AF144" s="429"/>
      <c r="AG144" s="430"/>
      <c r="AH144" s="429"/>
      <c r="AI144" s="429"/>
    </row>
    <row r="145" spans="1:35" s="431" customFormat="1" ht="11.25" customHeight="1" x14ac:dyDescent="0.2">
      <c r="A145" s="79"/>
      <c r="B145" s="590" t="s">
        <v>39</v>
      </c>
      <c r="C145" s="590"/>
      <c r="D145" s="591"/>
      <c r="E145" s="591"/>
      <c r="F145" s="591"/>
      <c r="G145" s="79"/>
      <c r="H145" s="79"/>
      <c r="I145" s="79"/>
      <c r="J145" s="79"/>
      <c r="K145" s="79"/>
      <c r="L145" s="79"/>
      <c r="M145" s="79"/>
      <c r="N145" s="79"/>
      <c r="O145" s="79"/>
      <c r="P145" s="435"/>
      <c r="Q145" s="435"/>
      <c r="R145" s="435"/>
      <c r="S145" s="435"/>
      <c r="T145" s="435"/>
      <c r="U145" s="435"/>
      <c r="V145" s="452"/>
      <c r="X145" s="428"/>
      <c r="Y145" s="428"/>
      <c r="Z145" s="428"/>
      <c r="AA145" s="428"/>
      <c r="AB145" s="428"/>
      <c r="AC145" s="428"/>
      <c r="AD145" s="429"/>
      <c r="AE145" s="429"/>
      <c r="AF145" s="429"/>
      <c r="AG145" s="430"/>
      <c r="AH145" s="429"/>
      <c r="AI145" s="429"/>
    </row>
    <row r="146" spans="1:35" s="431" customFormat="1" ht="11.25" customHeight="1" x14ac:dyDescent="0.2">
      <c r="A146" s="79"/>
      <c r="B146" s="590"/>
      <c r="C146" s="590"/>
      <c r="D146" s="591"/>
      <c r="E146" s="591"/>
      <c r="F146" s="591"/>
      <c r="G146" s="79"/>
      <c r="H146" s="79"/>
      <c r="I146" s="79"/>
      <c r="J146" s="79"/>
      <c r="K146" s="79"/>
      <c r="L146" s="79"/>
      <c r="M146" s="79"/>
      <c r="N146" s="79"/>
      <c r="O146" s="79"/>
      <c r="P146" s="435"/>
      <c r="Q146" s="435"/>
      <c r="R146" s="435"/>
      <c r="S146" s="435"/>
      <c r="T146" s="435"/>
      <c r="U146" s="435"/>
      <c r="V146" s="452"/>
      <c r="X146" s="428"/>
      <c r="Y146" s="428"/>
      <c r="Z146" s="428"/>
      <c r="AA146" s="428"/>
      <c r="AB146" s="428"/>
      <c r="AC146" s="428"/>
      <c r="AD146" s="429"/>
      <c r="AE146" s="429"/>
      <c r="AF146" s="429"/>
      <c r="AG146" s="430"/>
      <c r="AH146" s="429"/>
      <c r="AI146" s="429"/>
    </row>
    <row r="147" spans="1:35" s="431" customFormat="1" ht="11.25" customHeight="1" x14ac:dyDescent="0.2">
      <c r="A147" s="79"/>
      <c r="B147" s="590" t="s">
        <v>33</v>
      </c>
      <c r="C147" s="590"/>
      <c r="D147" s="591"/>
      <c r="E147" s="591"/>
      <c r="F147" s="591"/>
      <c r="G147" s="79"/>
      <c r="H147" s="79"/>
      <c r="I147" s="79"/>
      <c r="J147" s="79"/>
      <c r="K147" s="79"/>
      <c r="L147" s="79"/>
      <c r="M147" s="79"/>
      <c r="N147" s="79"/>
      <c r="O147" s="79"/>
      <c r="P147" s="435"/>
      <c r="Q147" s="435"/>
      <c r="R147" s="435"/>
      <c r="S147" s="435"/>
      <c r="T147" s="435"/>
      <c r="U147" s="435"/>
      <c r="V147" s="452"/>
      <c r="X147" s="428"/>
      <c r="Y147" s="428"/>
      <c r="Z147" s="428"/>
      <c r="AA147" s="428"/>
      <c r="AB147" s="428"/>
      <c r="AC147" s="428"/>
      <c r="AD147" s="429"/>
      <c r="AE147" s="429"/>
      <c r="AF147" s="429"/>
      <c r="AG147" s="430"/>
      <c r="AH147" s="429"/>
      <c r="AI147" s="429"/>
    </row>
    <row r="148" spans="1:35" s="431" customFormat="1" ht="11.25" customHeight="1" x14ac:dyDescent="0.2">
      <c r="A148" s="79"/>
      <c r="B148" s="590"/>
      <c r="C148" s="590"/>
      <c r="D148" s="591"/>
      <c r="E148" s="591"/>
      <c r="F148" s="591"/>
      <c r="G148" s="79"/>
      <c r="H148" s="79"/>
      <c r="I148" s="79"/>
      <c r="J148" s="79"/>
      <c r="K148" s="79"/>
      <c r="L148" s="79"/>
      <c r="M148" s="79"/>
      <c r="N148" s="79"/>
      <c r="O148" s="79"/>
      <c r="P148" s="435"/>
      <c r="Q148" s="435"/>
      <c r="R148" s="435"/>
      <c r="S148" s="435"/>
      <c r="T148" s="435"/>
      <c r="U148" s="435"/>
      <c r="V148" s="452"/>
      <c r="X148" s="428"/>
      <c r="Y148" s="428"/>
      <c r="Z148" s="428"/>
      <c r="AA148" s="428"/>
      <c r="AB148" s="428"/>
      <c r="AC148" s="428"/>
      <c r="AD148" s="429"/>
      <c r="AE148" s="429"/>
      <c r="AF148" s="429"/>
      <c r="AG148" s="430"/>
      <c r="AH148" s="429"/>
      <c r="AI148" s="429"/>
    </row>
    <row r="149" spans="1:35" s="431" customFormat="1" ht="11.25" customHeight="1" x14ac:dyDescent="0.2">
      <c r="A149" s="79"/>
      <c r="B149" s="590" t="s">
        <v>51</v>
      </c>
      <c r="C149" s="590"/>
      <c r="D149" s="591"/>
      <c r="E149" s="591"/>
      <c r="F149" s="591"/>
      <c r="G149" s="79"/>
      <c r="H149" s="79"/>
      <c r="I149" s="79"/>
      <c r="J149" s="79"/>
      <c r="K149" s="79"/>
      <c r="L149" s="79"/>
      <c r="M149" s="79"/>
      <c r="N149" s="79"/>
      <c r="O149" s="79"/>
      <c r="P149" s="435"/>
      <c r="Q149" s="435"/>
      <c r="R149" s="435"/>
      <c r="S149" s="435"/>
      <c r="T149" s="435"/>
      <c r="U149" s="435"/>
      <c r="V149" s="452"/>
      <c r="X149" s="428"/>
      <c r="Y149" s="428"/>
      <c r="Z149" s="428"/>
      <c r="AA149" s="428"/>
      <c r="AB149" s="428"/>
      <c r="AC149" s="428"/>
      <c r="AD149" s="429"/>
      <c r="AE149" s="429"/>
      <c r="AF149" s="429"/>
      <c r="AG149" s="430"/>
      <c r="AH149" s="429"/>
      <c r="AI149" s="429"/>
    </row>
    <row r="150" spans="1:35" s="431" customFormat="1" ht="11.25" customHeight="1" x14ac:dyDescent="0.2">
      <c r="A150" s="79"/>
      <c r="B150" s="590"/>
      <c r="C150" s="590"/>
      <c r="D150" s="591"/>
      <c r="E150" s="591"/>
      <c r="F150" s="591"/>
      <c r="G150" s="79"/>
      <c r="H150" s="79"/>
      <c r="I150" s="79"/>
      <c r="J150" s="79"/>
      <c r="K150" s="79"/>
      <c r="L150" s="79"/>
      <c r="M150" s="79"/>
      <c r="N150" s="79"/>
      <c r="O150" s="79"/>
      <c r="P150" s="435"/>
      <c r="Q150" s="435"/>
      <c r="R150" s="435"/>
      <c r="S150" s="435"/>
      <c r="T150" s="435"/>
      <c r="U150" s="435"/>
      <c r="V150" s="452"/>
      <c r="X150" s="428"/>
      <c r="Y150" s="428"/>
      <c r="Z150" s="428"/>
      <c r="AA150" s="428"/>
      <c r="AB150" s="428"/>
      <c r="AC150" s="428"/>
      <c r="AD150" s="429"/>
      <c r="AE150" s="429"/>
      <c r="AF150" s="429"/>
      <c r="AG150" s="430"/>
      <c r="AH150" s="429"/>
      <c r="AI150" s="429"/>
    </row>
    <row r="151" spans="1:35" s="431" customFormat="1" ht="11.25" customHeight="1" x14ac:dyDescent="0.2">
      <c r="A151" s="79"/>
      <c r="B151" s="590" t="s">
        <v>29</v>
      </c>
      <c r="C151" s="590"/>
      <c r="D151" s="591"/>
      <c r="E151" s="591"/>
      <c r="F151" s="591"/>
      <c r="G151" s="79"/>
      <c r="H151" s="79"/>
      <c r="I151" s="79"/>
      <c r="J151" s="79"/>
      <c r="K151" s="79"/>
      <c r="L151" s="79"/>
      <c r="M151" s="79"/>
      <c r="N151" s="79"/>
      <c r="O151" s="79"/>
      <c r="P151" s="435"/>
      <c r="Q151" s="435"/>
      <c r="R151" s="435"/>
      <c r="S151" s="435"/>
      <c r="T151" s="435"/>
      <c r="U151" s="435"/>
      <c r="V151" s="452"/>
      <c r="X151" s="428"/>
      <c r="Y151" s="428"/>
      <c r="Z151" s="428"/>
      <c r="AA151" s="428"/>
      <c r="AB151" s="428"/>
      <c r="AC151" s="428"/>
      <c r="AD151" s="429"/>
      <c r="AE151" s="429"/>
      <c r="AF151" s="429"/>
      <c r="AG151" s="430"/>
      <c r="AH151" s="429"/>
      <c r="AI151" s="429"/>
    </row>
    <row r="152" spans="1:35" s="431" customFormat="1" ht="11.25" customHeight="1" x14ac:dyDescent="0.2">
      <c r="A152" s="79"/>
      <c r="B152" s="590"/>
      <c r="C152" s="590"/>
      <c r="D152" s="591"/>
      <c r="E152" s="591"/>
      <c r="F152" s="591"/>
      <c r="G152" s="79"/>
      <c r="H152" s="79"/>
      <c r="I152" s="79"/>
      <c r="J152" s="79"/>
      <c r="K152" s="79"/>
      <c r="L152" s="79"/>
      <c r="M152" s="79"/>
      <c r="N152" s="79"/>
      <c r="O152" s="79"/>
      <c r="P152" s="435"/>
      <c r="Q152" s="435"/>
      <c r="R152" s="435"/>
      <c r="S152" s="435"/>
      <c r="T152" s="435"/>
      <c r="U152" s="435"/>
      <c r="V152" s="452"/>
      <c r="X152" s="428"/>
      <c r="Y152" s="428"/>
      <c r="Z152" s="428"/>
      <c r="AA152" s="428"/>
      <c r="AB152" s="428"/>
      <c r="AC152" s="428"/>
      <c r="AD152" s="429"/>
      <c r="AE152" s="429"/>
      <c r="AF152" s="429"/>
      <c r="AG152" s="430"/>
      <c r="AH152" s="429"/>
      <c r="AI152" s="429"/>
    </row>
    <row r="153" spans="1:35" s="431" customFormat="1" ht="11.25" customHeight="1" x14ac:dyDescent="0.2">
      <c r="A153" s="79"/>
      <c r="B153" s="590" t="s">
        <v>30</v>
      </c>
      <c r="C153" s="590"/>
      <c r="D153" s="601"/>
      <c r="E153" s="601"/>
      <c r="F153" s="601"/>
      <c r="G153" s="601"/>
      <c r="H153" s="79"/>
      <c r="I153" s="79"/>
      <c r="J153" s="79"/>
      <c r="K153" s="79"/>
      <c r="L153" s="79"/>
      <c r="M153" s="79"/>
      <c r="N153" s="79"/>
      <c r="O153" s="79"/>
      <c r="P153" s="435"/>
      <c r="Q153" s="435"/>
      <c r="R153" s="435"/>
      <c r="S153" s="435"/>
      <c r="T153" s="435"/>
      <c r="U153" s="435"/>
      <c r="V153" s="452"/>
      <c r="X153" s="428"/>
      <c r="Y153" s="428"/>
      <c r="Z153" s="428"/>
      <c r="AA153" s="428"/>
      <c r="AB153" s="428"/>
      <c r="AC153" s="428"/>
      <c r="AD153" s="429"/>
      <c r="AE153" s="429"/>
      <c r="AF153" s="429"/>
      <c r="AG153" s="430"/>
      <c r="AH153" s="429"/>
      <c r="AI153" s="429"/>
    </row>
    <row r="154" spans="1:35" s="431" customFormat="1" ht="11.25" customHeight="1" x14ac:dyDescent="0.2">
      <c r="A154" s="79"/>
      <c r="B154" s="601"/>
      <c r="C154" s="601"/>
      <c r="D154" s="601"/>
      <c r="E154" s="601"/>
      <c r="F154" s="601"/>
      <c r="G154" s="601"/>
      <c r="H154" s="79"/>
      <c r="I154" s="79"/>
      <c r="J154" s="79"/>
      <c r="K154" s="79"/>
      <c r="L154" s="79"/>
      <c r="M154" s="79"/>
      <c r="N154" s="79"/>
      <c r="O154" s="79"/>
      <c r="P154" s="435"/>
      <c r="Q154" s="435"/>
      <c r="R154" s="435"/>
      <c r="S154" s="435"/>
      <c r="T154" s="435"/>
      <c r="U154" s="435"/>
      <c r="V154" s="452"/>
      <c r="X154" s="428"/>
      <c r="Y154" s="428"/>
      <c r="Z154" s="428"/>
      <c r="AA154" s="428"/>
      <c r="AB154" s="428"/>
      <c r="AC154" s="428"/>
      <c r="AD154" s="429"/>
      <c r="AE154" s="429"/>
      <c r="AF154" s="429"/>
      <c r="AG154" s="430"/>
      <c r="AH154" s="429"/>
      <c r="AI154" s="429"/>
    </row>
    <row r="155" spans="1:35" s="431" customFormat="1" ht="11.25" customHeight="1" x14ac:dyDescent="0.2">
      <c r="A155" s="79"/>
      <c r="B155" s="590" t="s">
        <v>31</v>
      </c>
      <c r="C155" s="590"/>
      <c r="D155" s="591"/>
      <c r="E155" s="591"/>
      <c r="F155" s="591"/>
      <c r="G155" s="79"/>
      <c r="H155" s="79"/>
      <c r="I155" s="79"/>
      <c r="J155" s="79"/>
      <c r="K155" s="79"/>
      <c r="L155" s="79"/>
      <c r="M155" s="79"/>
      <c r="N155" s="79"/>
      <c r="O155" s="79"/>
      <c r="P155" s="435"/>
      <c r="Q155" s="435"/>
      <c r="R155" s="435"/>
      <c r="S155" s="435"/>
      <c r="T155" s="435"/>
      <c r="U155" s="435"/>
      <c r="V155" s="452"/>
      <c r="X155" s="428"/>
      <c r="Y155" s="428"/>
      <c r="Z155" s="428"/>
      <c r="AA155" s="428"/>
      <c r="AB155" s="428"/>
      <c r="AC155" s="428"/>
      <c r="AD155" s="429"/>
      <c r="AE155" s="429"/>
      <c r="AF155" s="429"/>
      <c r="AG155" s="430"/>
      <c r="AH155" s="429"/>
      <c r="AI155" s="429"/>
    </row>
    <row r="156" spans="1:35" s="431" customFormat="1" ht="11.25" customHeight="1" x14ac:dyDescent="0.2">
      <c r="A156" s="79"/>
      <c r="B156" s="590"/>
      <c r="C156" s="590"/>
      <c r="D156" s="591"/>
      <c r="E156" s="591"/>
      <c r="F156" s="591"/>
      <c r="G156" s="79"/>
      <c r="H156" s="79"/>
      <c r="I156" s="79"/>
      <c r="J156" s="79"/>
      <c r="K156" s="79"/>
      <c r="L156" s="79"/>
      <c r="M156" s="79"/>
      <c r="N156" s="79"/>
      <c r="O156" s="79"/>
      <c r="P156" s="435"/>
      <c r="Q156" s="435"/>
      <c r="R156" s="435"/>
      <c r="S156" s="435"/>
      <c r="T156" s="435"/>
      <c r="U156" s="435"/>
      <c r="V156" s="452"/>
      <c r="X156" s="428"/>
      <c r="Y156" s="428"/>
      <c r="Z156" s="428"/>
      <c r="AA156" s="428"/>
      <c r="AB156" s="428"/>
      <c r="AC156" s="428"/>
      <c r="AD156" s="429"/>
      <c r="AE156" s="429"/>
      <c r="AF156" s="429"/>
      <c r="AG156" s="430"/>
      <c r="AH156" s="429"/>
      <c r="AI156" s="429"/>
    </row>
    <row r="157" spans="1:35" s="431" customFormat="1" ht="11.25" customHeight="1" x14ac:dyDescent="0.2">
      <c r="A157" s="79"/>
      <c r="B157" s="590" t="s">
        <v>52</v>
      </c>
      <c r="C157" s="590"/>
      <c r="D157" s="591"/>
      <c r="E157" s="591"/>
      <c r="F157" s="591"/>
      <c r="G157" s="79"/>
      <c r="H157" s="79"/>
      <c r="I157" s="79"/>
      <c r="J157" s="79"/>
      <c r="K157" s="79"/>
      <c r="L157" s="79"/>
      <c r="M157" s="79"/>
      <c r="N157" s="79"/>
      <c r="O157" s="79"/>
      <c r="P157" s="435"/>
      <c r="Q157" s="435"/>
      <c r="R157" s="435"/>
      <c r="S157" s="435"/>
      <c r="T157" s="435"/>
      <c r="U157" s="435"/>
      <c r="V157" s="452"/>
      <c r="X157" s="428"/>
      <c r="Y157" s="428"/>
      <c r="Z157" s="428"/>
      <c r="AA157" s="428"/>
      <c r="AB157" s="428"/>
      <c r="AC157" s="428"/>
      <c r="AD157" s="429"/>
      <c r="AE157" s="429"/>
      <c r="AF157" s="429"/>
      <c r="AG157" s="430"/>
      <c r="AH157" s="429"/>
      <c r="AI157" s="429"/>
    </row>
    <row r="158" spans="1:35" s="431" customFormat="1" ht="11.25" customHeight="1" x14ac:dyDescent="0.2">
      <c r="A158" s="79"/>
      <c r="B158" s="590"/>
      <c r="C158" s="590"/>
      <c r="D158" s="591"/>
      <c r="E158" s="591"/>
      <c r="F158" s="591"/>
      <c r="G158" s="79"/>
      <c r="H158" s="79"/>
      <c r="I158" s="79"/>
      <c r="J158" s="79"/>
      <c r="K158" s="79"/>
      <c r="L158" s="79"/>
      <c r="M158" s="79"/>
      <c r="N158" s="79"/>
      <c r="O158" s="79"/>
      <c r="P158" s="435"/>
      <c r="Q158" s="435"/>
      <c r="R158" s="435"/>
      <c r="S158" s="435"/>
      <c r="T158" s="435"/>
      <c r="U158" s="435"/>
      <c r="V158" s="452"/>
      <c r="X158" s="428"/>
      <c r="Y158" s="428"/>
      <c r="Z158" s="428"/>
      <c r="AA158" s="428"/>
      <c r="AB158" s="428"/>
      <c r="AC158" s="428"/>
      <c r="AD158" s="429"/>
      <c r="AE158" s="429"/>
      <c r="AF158" s="429"/>
      <c r="AG158" s="430"/>
      <c r="AH158" s="429"/>
      <c r="AI158" s="429"/>
    </row>
    <row r="159" spans="1:35" s="431" customFormat="1" ht="11.25" customHeight="1" x14ac:dyDescent="0.2">
      <c r="A159" s="79"/>
      <c r="B159" s="590" t="s">
        <v>32</v>
      </c>
      <c r="C159" s="590"/>
      <c r="D159" s="591"/>
      <c r="E159" s="591"/>
      <c r="F159" s="591"/>
      <c r="G159" s="79"/>
      <c r="H159" s="79"/>
      <c r="I159" s="79"/>
      <c r="J159" s="79"/>
      <c r="K159" s="79"/>
      <c r="L159" s="79"/>
      <c r="M159" s="79"/>
      <c r="N159" s="79"/>
      <c r="O159" s="79"/>
      <c r="P159" s="435"/>
      <c r="Q159" s="435"/>
      <c r="R159" s="435"/>
      <c r="S159" s="435"/>
      <c r="T159" s="435"/>
      <c r="U159" s="435"/>
      <c r="V159" s="452"/>
      <c r="X159" s="428"/>
      <c r="Y159" s="428"/>
      <c r="Z159" s="428"/>
      <c r="AA159" s="428"/>
      <c r="AB159" s="428"/>
      <c r="AC159" s="428"/>
      <c r="AD159" s="429"/>
      <c r="AE159" s="429"/>
      <c r="AF159" s="429"/>
      <c r="AG159" s="430"/>
      <c r="AH159" s="429"/>
      <c r="AI159" s="429"/>
    </row>
    <row r="160" spans="1:35" s="431" customFormat="1" ht="11.25" customHeight="1" x14ac:dyDescent="0.2">
      <c r="A160" s="79"/>
      <c r="B160" s="590"/>
      <c r="C160" s="590"/>
      <c r="D160" s="591"/>
      <c r="E160" s="591"/>
      <c r="F160" s="591"/>
      <c r="G160" s="79"/>
      <c r="H160" s="79"/>
      <c r="I160" s="79"/>
      <c r="J160" s="79"/>
      <c r="K160" s="79"/>
      <c r="L160" s="79"/>
      <c r="M160" s="79"/>
      <c r="N160" s="79"/>
      <c r="O160" s="79"/>
      <c r="P160" s="435"/>
      <c r="Q160" s="435"/>
      <c r="R160" s="435"/>
      <c r="S160" s="435"/>
      <c r="T160" s="435"/>
      <c r="U160" s="435"/>
      <c r="V160" s="452"/>
      <c r="X160" s="428"/>
      <c r="Y160" s="428"/>
      <c r="Z160" s="428"/>
      <c r="AA160" s="428"/>
      <c r="AB160" s="428"/>
      <c r="AC160" s="428"/>
      <c r="AD160" s="429"/>
      <c r="AE160" s="429"/>
      <c r="AF160" s="429"/>
      <c r="AG160" s="430"/>
      <c r="AH160" s="429"/>
      <c r="AI160" s="429"/>
    </row>
    <row r="161" spans="1:37" s="431" customFormat="1" ht="11.25" hidden="1" customHeight="1" x14ac:dyDescent="0.2">
      <c r="A161" s="79"/>
      <c r="B161" s="590" t="s">
        <v>98</v>
      </c>
      <c r="C161" s="590"/>
      <c r="D161" s="591"/>
      <c r="E161" s="591"/>
      <c r="F161" s="591"/>
      <c r="G161" s="79"/>
      <c r="H161" s="79"/>
      <c r="I161" s="79"/>
      <c r="J161" s="79"/>
      <c r="K161" s="79"/>
      <c r="L161" s="79"/>
      <c r="M161" s="79"/>
      <c r="N161" s="79"/>
      <c r="O161" s="79"/>
      <c r="P161" s="435"/>
      <c r="Q161" s="435"/>
      <c r="R161" s="435"/>
      <c r="S161" s="435"/>
      <c r="T161" s="435"/>
      <c r="U161" s="435"/>
      <c r="V161" s="452"/>
      <c r="X161" s="428"/>
      <c r="Y161" s="428"/>
      <c r="Z161" s="428"/>
      <c r="AA161" s="428"/>
      <c r="AB161" s="428"/>
      <c r="AC161" s="428"/>
      <c r="AD161" s="429"/>
      <c r="AE161" s="429"/>
      <c r="AF161" s="429"/>
      <c r="AG161" s="430"/>
      <c r="AH161" s="429"/>
      <c r="AI161" s="429"/>
    </row>
    <row r="162" spans="1:37" s="431" customFormat="1" ht="11.25" hidden="1" customHeight="1" x14ac:dyDescent="0.2">
      <c r="A162" s="79"/>
      <c r="B162" s="590"/>
      <c r="C162" s="590"/>
      <c r="D162" s="591"/>
      <c r="E162" s="591"/>
      <c r="F162" s="591"/>
      <c r="G162" s="79"/>
      <c r="H162" s="79"/>
      <c r="I162" s="79"/>
      <c r="J162" s="79"/>
      <c r="K162" s="79"/>
      <c r="L162" s="79"/>
      <c r="M162" s="79"/>
      <c r="N162" s="79"/>
      <c r="O162" s="79"/>
      <c r="P162" s="435"/>
      <c r="Q162" s="435"/>
      <c r="R162" s="435"/>
      <c r="S162" s="435"/>
      <c r="T162" s="435"/>
      <c r="U162" s="435"/>
      <c r="V162" s="452"/>
      <c r="X162" s="428"/>
      <c r="Y162" s="428"/>
      <c r="Z162" s="428"/>
      <c r="AA162" s="428"/>
      <c r="AB162" s="428"/>
      <c r="AC162" s="428"/>
      <c r="AD162" s="429"/>
      <c r="AE162" s="429"/>
      <c r="AF162" s="429"/>
      <c r="AG162" s="430"/>
      <c r="AH162" s="429"/>
      <c r="AI162" s="429"/>
    </row>
    <row r="163" spans="1:37" s="431" customFormat="1" ht="11.25" hidden="1" customHeight="1" x14ac:dyDescent="0.2">
      <c r="A163" s="79"/>
      <c r="B163" s="590" t="s">
        <v>99</v>
      </c>
      <c r="C163" s="590"/>
      <c r="D163" s="591"/>
      <c r="E163" s="591"/>
      <c r="F163" s="591"/>
      <c r="G163" s="79"/>
      <c r="H163" s="79"/>
      <c r="I163" s="79"/>
      <c r="J163" s="79"/>
      <c r="K163" s="79"/>
      <c r="L163" s="79"/>
      <c r="M163" s="79"/>
      <c r="N163" s="79"/>
      <c r="O163" s="79"/>
      <c r="P163" s="435"/>
      <c r="Q163" s="435"/>
      <c r="R163" s="435"/>
      <c r="S163" s="435"/>
      <c r="T163" s="435"/>
      <c r="U163" s="435"/>
      <c r="V163" s="453"/>
      <c r="X163" s="433"/>
      <c r="Y163" s="433"/>
      <c r="Z163" s="433"/>
      <c r="AA163" s="433"/>
      <c r="AB163" s="433"/>
      <c r="AC163" s="433"/>
    </row>
    <row r="164" spans="1:37" s="431" customFormat="1" ht="11.25" hidden="1" customHeight="1" x14ac:dyDescent="0.2">
      <c r="A164" s="79"/>
      <c r="B164" s="590"/>
      <c r="C164" s="590"/>
      <c r="D164" s="591"/>
      <c r="E164" s="591"/>
      <c r="F164" s="591"/>
      <c r="G164" s="79"/>
      <c r="H164" s="79"/>
      <c r="I164" s="79"/>
      <c r="J164" s="79"/>
      <c r="K164" s="79"/>
      <c r="L164" s="79"/>
      <c r="M164" s="79"/>
      <c r="N164" s="79"/>
      <c r="O164" s="79"/>
      <c r="P164" s="435"/>
      <c r="Q164" s="435"/>
      <c r="R164" s="435"/>
      <c r="S164" s="435"/>
      <c r="T164" s="435"/>
      <c r="U164" s="435"/>
      <c r="V164" s="453"/>
      <c r="X164" s="433"/>
      <c r="Y164" s="433"/>
      <c r="Z164" s="433"/>
      <c r="AA164" s="433"/>
      <c r="AB164" s="433"/>
      <c r="AC164" s="433"/>
    </row>
    <row r="165" spans="1:37" s="434" customFormat="1" ht="11.25" customHeight="1" x14ac:dyDescent="0.2">
      <c r="A165" s="86"/>
      <c r="B165" s="590" t="s">
        <v>53</v>
      </c>
      <c r="C165" s="590"/>
      <c r="D165" s="591"/>
      <c r="E165" s="591"/>
      <c r="F165" s="591"/>
      <c r="G165" s="86"/>
      <c r="H165" s="86"/>
      <c r="I165" s="86"/>
      <c r="J165" s="86"/>
      <c r="K165" s="86"/>
      <c r="L165" s="86"/>
      <c r="M165" s="86"/>
      <c r="N165" s="86"/>
      <c r="O165" s="86"/>
      <c r="P165" s="436"/>
      <c r="Q165" s="436"/>
      <c r="R165" s="436"/>
      <c r="S165" s="436"/>
      <c r="T165" s="436"/>
      <c r="U165" s="436"/>
      <c r="V165" s="454"/>
      <c r="X165" s="433"/>
      <c r="Y165" s="433"/>
      <c r="Z165" s="433"/>
      <c r="AA165" s="433"/>
      <c r="AB165" s="433"/>
      <c r="AC165" s="433"/>
    </row>
    <row r="166" spans="1:37" ht="11.25" customHeight="1" x14ac:dyDescent="0.2">
      <c r="A166" s="25"/>
      <c r="B166" s="590"/>
      <c r="C166" s="590"/>
      <c r="D166" s="591"/>
      <c r="E166" s="591"/>
      <c r="F166" s="591"/>
      <c r="G166" s="25"/>
      <c r="H166" s="25"/>
      <c r="I166" s="25"/>
      <c r="J166" s="25"/>
      <c r="K166" s="25"/>
      <c r="L166" s="25"/>
      <c r="M166" s="25"/>
      <c r="N166" s="25"/>
      <c r="O166" s="25"/>
      <c r="P166" s="160"/>
      <c r="Q166" s="160"/>
      <c r="R166" s="160"/>
      <c r="S166" s="160"/>
      <c r="T166" s="160"/>
      <c r="U166" s="160"/>
      <c r="V166" s="448"/>
      <c r="W166" s="406"/>
      <c r="AB166" s="402"/>
      <c r="AC166" s="402"/>
      <c r="AF166" s="403"/>
      <c r="AG166" s="403"/>
      <c r="AH166" s="403"/>
      <c r="AI166" s="403"/>
      <c r="AJ166" s="404"/>
      <c r="AK166" s="405"/>
    </row>
    <row r="167" spans="1:37" ht="11.25" customHeight="1" x14ac:dyDescent="0.2">
      <c r="A167" s="71"/>
      <c r="B167" s="71"/>
      <c r="C167" s="71"/>
      <c r="D167" s="71"/>
      <c r="E167" s="71"/>
      <c r="F167" s="71"/>
      <c r="G167" s="71"/>
      <c r="H167" s="71"/>
      <c r="I167" s="71"/>
      <c r="J167" s="71"/>
      <c r="K167" s="71"/>
      <c r="L167" s="71"/>
      <c r="M167" s="71"/>
      <c r="N167" s="71"/>
      <c r="O167" s="71"/>
      <c r="P167" s="174"/>
      <c r="Q167" s="174"/>
      <c r="R167" s="174"/>
      <c r="S167" s="174"/>
      <c r="T167" s="174"/>
      <c r="U167" s="174"/>
      <c r="V167" s="455"/>
      <c r="W167" s="406"/>
      <c r="AB167" s="402"/>
      <c r="AC167" s="402"/>
      <c r="AF167" s="403"/>
      <c r="AG167" s="403"/>
      <c r="AH167" s="403"/>
      <c r="AI167" s="403"/>
      <c r="AJ167" s="404"/>
      <c r="AK167" s="405"/>
    </row>
  </sheetData>
  <sheetProtection sheet="1" objects="1" scenarios="1"/>
  <mergeCells count="41">
    <mergeCell ref="X82:X83"/>
    <mergeCell ref="Y82:Y83"/>
    <mergeCell ref="L84:O84"/>
    <mergeCell ref="Q84:T84"/>
    <mergeCell ref="X84:X85"/>
    <mergeCell ref="Y84:Y85"/>
    <mergeCell ref="Z52:Z53"/>
    <mergeCell ref="AA52:AA53"/>
    <mergeCell ref="B7:T8"/>
    <mergeCell ref="D9:H10"/>
    <mergeCell ref="I9:I11"/>
    <mergeCell ref="K9:O10"/>
    <mergeCell ref="P9:P11"/>
    <mergeCell ref="R9:T10"/>
    <mergeCell ref="A87:U87"/>
    <mergeCell ref="A43:U43"/>
    <mergeCell ref="B51:H52"/>
    <mergeCell ref="B53:H53"/>
    <mergeCell ref="A88:U88"/>
    <mergeCell ref="A44:U44"/>
    <mergeCell ref="L85:T85"/>
    <mergeCell ref="B149:F150"/>
    <mergeCell ref="B95:H96"/>
    <mergeCell ref="D98:E99"/>
    <mergeCell ref="A131:U131"/>
    <mergeCell ref="B163:F164"/>
    <mergeCell ref="B147:F148"/>
    <mergeCell ref="B141:F142"/>
    <mergeCell ref="B145:F146"/>
    <mergeCell ref="A132:U132"/>
    <mergeCell ref="B135:B136"/>
    <mergeCell ref="B137:F138"/>
    <mergeCell ref="B139:F140"/>
    <mergeCell ref="B143:F144"/>
    <mergeCell ref="B153:G154"/>
    <mergeCell ref="B155:F156"/>
    <mergeCell ref="B165:F166"/>
    <mergeCell ref="B151:F152"/>
    <mergeCell ref="B157:F158"/>
    <mergeCell ref="B159:F160"/>
    <mergeCell ref="B161:F162"/>
  </mergeCells>
  <conditionalFormatting sqref="B12:B31 D12:I31 K12:P31 R12:T31">
    <cfRule type="expression" dxfId="16" priority="1">
      <formula>$B12=$X$5</formula>
    </cfRule>
    <cfRule type="containsErrors" dxfId="15" priority="2">
      <formula>ISERROR(B12)</formula>
    </cfRule>
  </conditionalFormatting>
  <hyperlinks>
    <hyperlink ref="B137:B138" location="Coverage!A1" display="Participating LA's"/>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3:B164" location="Adoption!A1" display="Adoption"/>
    <hyperlink ref="B161:B162" location="Adoption!A1" display="Adoption"/>
    <hyperlink ref="B161:F162" location="Ofsted!A1" display="Ofsted"/>
    <hyperlink ref="B163:F164" location="Education!A1" display="Education"/>
    <hyperlink ref="B165:B166" location="Adoption!A1" display="Adoption"/>
    <hyperlink ref="B165:F166" location="Sources!A1" display="Sources"/>
    <hyperlink ref="B143:F144"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 xml:space="preserve">&amp;C&amp;"Arial,Bold"&amp;F- Page &amp;P&amp;R
</oddFooter>
    <firstFooter>&amp;C&amp;"Arial,Bold"&amp;F</firstFooter>
  </headerFooter>
  <rowBreaks count="2" manualBreakCount="2">
    <brk id="44" max="20" man="1"/>
    <brk id="88" max="2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39"/>
  </sheetPr>
  <dimension ref="A1:AL168"/>
  <sheetViews>
    <sheetView showRowColHeaders="0" zoomScaleNormal="100" workbookViewId="0"/>
  </sheetViews>
  <sheetFormatPr defaultRowHeight="11.25" customHeight="1" x14ac:dyDescent="0.2"/>
  <cols>
    <col min="1" max="1" width="2.85546875" style="406" customWidth="1"/>
    <col min="2" max="2" width="19.28515625" style="406" customWidth="1"/>
    <col min="3" max="3" width="0.85546875" style="406" customWidth="1"/>
    <col min="4" max="8" width="7.42578125" style="406" customWidth="1"/>
    <col min="9" max="9" width="7.85546875" style="406" customWidth="1"/>
    <col min="10" max="10" width="0.85546875" style="406" customWidth="1"/>
    <col min="11" max="11" width="7.42578125" style="493" customWidth="1"/>
    <col min="12" max="15" width="7.42578125" style="406" customWidth="1"/>
    <col min="16" max="16" width="6.28515625" style="406" customWidth="1"/>
    <col min="17" max="17" width="0.85546875" style="406" customWidth="1"/>
    <col min="18" max="18" width="6.140625" style="406" customWidth="1"/>
    <col min="19" max="19" width="8" style="406" customWidth="1"/>
    <col min="20" max="20" width="7.7109375" style="406" customWidth="1"/>
    <col min="21" max="21" width="2.85546875" style="406" customWidth="1"/>
    <col min="22" max="22" width="10.140625" style="404" customWidth="1"/>
    <col min="23" max="24" width="21.85546875" style="402" hidden="1" customWidth="1"/>
    <col min="25" max="25" width="30.28515625" style="402" hidden="1" customWidth="1"/>
    <col min="26" max="27" width="17" style="402" hidden="1" customWidth="1"/>
    <col min="28" max="28" width="7.5703125" style="403" hidden="1" customWidth="1"/>
    <col min="29" max="29" width="15.7109375" style="403" hidden="1" customWidth="1"/>
    <col min="30" max="31" width="17" style="403" customWidth="1"/>
    <col min="32" max="32" width="5.7109375" style="403" customWidth="1"/>
    <col min="33" max="33" width="10.140625" style="404" customWidth="1"/>
    <col min="34" max="34" width="10.140625" style="405" customWidth="1"/>
    <col min="35" max="16384" width="9.140625" style="406"/>
  </cols>
  <sheetData>
    <row r="1" spans="1:35" ht="15" customHeight="1" x14ac:dyDescent="0.2">
      <c r="A1" s="24"/>
      <c r="B1" s="24"/>
      <c r="C1" s="24"/>
      <c r="D1" s="24"/>
      <c r="E1" s="24"/>
      <c r="F1" s="24"/>
      <c r="G1" s="24"/>
      <c r="H1" s="24"/>
      <c r="I1" s="24"/>
      <c r="J1" s="24"/>
      <c r="K1" s="2"/>
      <c r="L1" s="25"/>
      <c r="M1" s="25"/>
      <c r="N1" s="25"/>
      <c r="O1" s="25"/>
      <c r="P1" s="25"/>
      <c r="Q1" s="25"/>
      <c r="R1" s="25"/>
      <c r="S1" s="25"/>
      <c r="T1" s="25"/>
      <c r="U1" s="24"/>
      <c r="V1" s="532"/>
    </row>
    <row r="2" spans="1:35" ht="18.75" thickBot="1" x14ac:dyDescent="0.3">
      <c r="A2" s="40" t="s">
        <v>1</v>
      </c>
      <c r="B2" s="38"/>
      <c r="C2" s="38"/>
      <c r="D2" s="38"/>
      <c r="E2" s="38"/>
      <c r="F2" s="38"/>
      <c r="G2" s="38"/>
      <c r="H2" s="38"/>
      <c r="I2" s="38"/>
      <c r="J2" s="38"/>
      <c r="K2" s="39"/>
      <c r="L2" s="38"/>
      <c r="M2" s="38"/>
      <c r="N2" s="38"/>
      <c r="O2" s="38"/>
      <c r="P2" s="38"/>
      <c r="Q2" s="38"/>
      <c r="R2" s="38"/>
      <c r="S2" s="38"/>
      <c r="T2" s="38"/>
      <c r="U2" s="25"/>
      <c r="V2" s="532"/>
    </row>
    <row r="3" spans="1:35" ht="11.25" customHeight="1" x14ac:dyDescent="0.2">
      <c r="A3" s="25"/>
      <c r="B3" s="25"/>
      <c r="C3" s="25"/>
      <c r="D3" s="25"/>
      <c r="E3" s="25"/>
      <c r="F3" s="25"/>
      <c r="G3" s="25"/>
      <c r="H3" s="25"/>
      <c r="I3" s="25"/>
      <c r="J3" s="25"/>
      <c r="K3" s="3"/>
      <c r="L3" s="25"/>
      <c r="M3" s="25"/>
      <c r="N3" s="25"/>
      <c r="O3" s="25"/>
      <c r="P3" s="25"/>
      <c r="Q3" s="25"/>
      <c r="R3" s="25"/>
      <c r="S3" s="25"/>
      <c r="T3" s="25"/>
      <c r="U3" s="24"/>
      <c r="V3" s="532"/>
    </row>
    <row r="4" spans="1:35" ht="21" customHeight="1" thickBot="1" x14ac:dyDescent="0.25">
      <c r="A4" s="24"/>
      <c r="B4" s="24"/>
      <c r="C4" s="24"/>
      <c r="D4" s="24"/>
      <c r="E4" s="24"/>
      <c r="F4" s="24"/>
      <c r="G4" s="24"/>
      <c r="H4" s="24"/>
      <c r="I4" s="24"/>
      <c r="J4" s="24"/>
      <c r="K4" s="2"/>
      <c r="L4" s="24"/>
      <c r="M4" s="24"/>
      <c r="N4" s="24"/>
      <c r="O4" s="24"/>
      <c r="P4" s="24"/>
      <c r="Q4" s="24"/>
      <c r="R4" s="24"/>
      <c r="S4" s="24"/>
      <c r="T4" s="24"/>
      <c r="U4" s="24"/>
      <c r="V4" s="532"/>
      <c r="X4" s="407"/>
    </row>
    <row r="5" spans="1:35" ht="11.25" customHeight="1" x14ac:dyDescent="0.2">
      <c r="A5" s="30"/>
      <c r="B5" s="31"/>
      <c r="C5" s="31"/>
      <c r="D5" s="31"/>
      <c r="E5" s="31"/>
      <c r="F5" s="31"/>
      <c r="G5" s="31"/>
      <c r="H5" s="31"/>
      <c r="I5" s="31"/>
      <c r="J5" s="31"/>
      <c r="K5" s="32"/>
      <c r="L5" s="46"/>
      <c r="M5" s="46"/>
      <c r="N5" s="46"/>
      <c r="O5" s="46"/>
      <c r="P5" s="46"/>
      <c r="Q5" s="46"/>
      <c r="R5" s="46"/>
      <c r="S5" s="46"/>
      <c r="T5" s="46"/>
      <c r="U5" s="47"/>
      <c r="V5" s="532"/>
      <c r="W5" s="437" t="e">
        <f>VLOOKUP(X5,$W$12:$X$31,2,FALSE)</f>
        <v>#N/A</v>
      </c>
      <c r="X5" s="408" t="str">
        <f>Home!B12</f>
        <v>(none)</v>
      </c>
      <c r="Y5" s="408" t="str">
        <f>"Selected LA- "&amp;X5</f>
        <v>Selected LA- (none)</v>
      </c>
    </row>
    <row r="6" spans="1:35" ht="11.25" customHeight="1" x14ac:dyDescent="0.2">
      <c r="A6" s="34"/>
      <c r="B6" s="25"/>
      <c r="C6" s="25"/>
      <c r="D6" s="25"/>
      <c r="E6" s="25"/>
      <c r="F6" s="25"/>
      <c r="G6" s="25"/>
      <c r="H6" s="25"/>
      <c r="I6" s="25"/>
      <c r="J6" s="25"/>
      <c r="K6" s="87"/>
      <c r="L6" s="114"/>
      <c r="M6" s="114"/>
      <c r="N6" s="114"/>
      <c r="O6" s="114"/>
      <c r="P6" s="114"/>
      <c r="Q6" s="91"/>
      <c r="R6" s="91"/>
      <c r="S6" s="91"/>
      <c r="T6" s="91"/>
      <c r="U6" s="93"/>
      <c r="V6" s="532"/>
      <c r="AD6" s="406"/>
    </row>
    <row r="7" spans="1:35" s="411" customFormat="1" ht="11.25" customHeight="1" x14ac:dyDescent="0.2">
      <c r="A7" s="36"/>
      <c r="B7" s="642" t="s">
        <v>142</v>
      </c>
      <c r="C7" s="642"/>
      <c r="D7" s="643"/>
      <c r="E7" s="643"/>
      <c r="F7" s="643"/>
      <c r="G7" s="643"/>
      <c r="H7" s="643"/>
      <c r="I7" s="643"/>
      <c r="J7" s="643"/>
      <c r="K7" s="643"/>
      <c r="L7" s="643"/>
      <c r="M7" s="643"/>
      <c r="N7" s="643"/>
      <c r="O7" s="643"/>
      <c r="P7" s="643"/>
      <c r="Q7" s="643"/>
      <c r="R7" s="643"/>
      <c r="S7" s="643"/>
      <c r="T7" s="643"/>
      <c r="U7" s="92"/>
      <c r="V7" s="533"/>
      <c r="W7" s="402"/>
      <c r="X7" s="402"/>
      <c r="Y7" s="402"/>
      <c r="Z7" s="402"/>
      <c r="AA7" s="402"/>
      <c r="AB7" s="403"/>
      <c r="AC7" s="403"/>
      <c r="AD7" s="403"/>
      <c r="AE7" s="403"/>
      <c r="AF7" s="403"/>
      <c r="AG7" s="403"/>
      <c r="AH7" s="409"/>
      <c r="AI7" s="410"/>
    </row>
    <row r="8" spans="1:35" ht="20.25" customHeight="1" x14ac:dyDescent="0.2">
      <c r="A8" s="34"/>
      <c r="B8" s="643"/>
      <c r="C8" s="643"/>
      <c r="D8" s="643"/>
      <c r="E8" s="643"/>
      <c r="F8" s="643"/>
      <c r="G8" s="643"/>
      <c r="H8" s="643"/>
      <c r="I8" s="643"/>
      <c r="J8" s="643"/>
      <c r="K8" s="643"/>
      <c r="L8" s="643"/>
      <c r="M8" s="643"/>
      <c r="N8" s="643"/>
      <c r="O8" s="643"/>
      <c r="P8" s="643"/>
      <c r="Q8" s="643"/>
      <c r="R8" s="643"/>
      <c r="S8" s="643"/>
      <c r="T8" s="643"/>
      <c r="U8" s="93"/>
      <c r="V8" s="532"/>
      <c r="X8" s="407"/>
      <c r="AG8" s="403"/>
      <c r="AH8" s="404"/>
      <c r="AI8" s="405"/>
    </row>
    <row r="9" spans="1:35" ht="11.25" customHeight="1" x14ac:dyDescent="0.2">
      <c r="A9" s="34"/>
      <c r="B9" s="203"/>
      <c r="C9" s="203"/>
      <c r="D9" s="644" t="s">
        <v>121</v>
      </c>
      <c r="E9" s="645"/>
      <c r="F9" s="645"/>
      <c r="G9" s="645"/>
      <c r="H9" s="645"/>
      <c r="I9" s="660" t="s">
        <v>138</v>
      </c>
      <c r="J9" s="204"/>
      <c r="K9" s="647" t="s">
        <v>122</v>
      </c>
      <c r="L9" s="648"/>
      <c r="M9" s="648"/>
      <c r="N9" s="648"/>
      <c r="O9" s="648"/>
      <c r="P9" s="657" t="str">
        <f>"SE Rank"&amp;" "&amp;O11</f>
        <v>SE Rank 2015</v>
      </c>
      <c r="Q9" s="206"/>
      <c r="R9" s="650" t="s">
        <v>210</v>
      </c>
      <c r="S9" s="651"/>
      <c r="T9" s="652"/>
      <c r="U9" s="93"/>
      <c r="V9" s="532"/>
      <c r="AA9" s="403"/>
    </row>
    <row r="10" spans="1:35"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532"/>
      <c r="AA10" s="403"/>
    </row>
    <row r="11" spans="1:35" ht="11.25" customHeight="1" x14ac:dyDescent="0.2">
      <c r="A11" s="48"/>
      <c r="B11" s="154"/>
      <c r="C11" s="203"/>
      <c r="D11" s="195">
        <v>2011</v>
      </c>
      <c r="E11" s="195">
        <v>2012</v>
      </c>
      <c r="F11" s="195">
        <v>2013</v>
      </c>
      <c r="G11" s="195">
        <v>2014</v>
      </c>
      <c r="H11" s="195">
        <v>2015</v>
      </c>
      <c r="I11" s="662"/>
      <c r="J11" s="205"/>
      <c r="K11" s="218">
        <f>D11</f>
        <v>2011</v>
      </c>
      <c r="L11" s="218">
        <f>E11</f>
        <v>2012</v>
      </c>
      <c r="M11" s="218">
        <f>F11</f>
        <v>2013</v>
      </c>
      <c r="N11" s="218">
        <f>G11</f>
        <v>2014</v>
      </c>
      <c r="O11" s="218">
        <f>H11</f>
        <v>2015</v>
      </c>
      <c r="P11" s="659"/>
      <c r="Q11" s="196"/>
      <c r="R11" s="251" t="s">
        <v>123</v>
      </c>
      <c r="S11" s="252" t="s">
        <v>124</v>
      </c>
      <c r="T11" s="253" t="s">
        <v>88</v>
      </c>
      <c r="U11" s="93"/>
      <c r="V11" s="532"/>
      <c r="Z11" s="413"/>
      <c r="AA11" s="413"/>
      <c r="AB11" s="414"/>
      <c r="AF11" s="406"/>
      <c r="AG11" s="406"/>
      <c r="AH11" s="406"/>
    </row>
    <row r="12" spans="1:35" ht="11.25" customHeight="1" x14ac:dyDescent="0.2">
      <c r="A12" s="48"/>
      <c r="B12" s="233" t="s">
        <v>2</v>
      </c>
      <c r="C12" s="203"/>
      <c r="D12" s="219">
        <v>248</v>
      </c>
      <c r="E12" s="219">
        <v>312</v>
      </c>
      <c r="F12" s="219">
        <v>372</v>
      </c>
      <c r="G12" s="219">
        <v>340</v>
      </c>
      <c r="H12" s="219">
        <v>421</v>
      </c>
      <c r="I12" s="242">
        <f t="shared" ref="I12:I33" si="0">IF(H12=0,"",(H12-E12)/E12)</f>
        <v>0.34935897435897434</v>
      </c>
      <c r="J12" s="220"/>
      <c r="K12" s="221">
        <f>IF(ISBLANK(D12),NA(),D12/Population!C12*10000)</f>
        <v>91.210003677822726</v>
      </c>
      <c r="L12" s="221">
        <f>IF(ISBLANK(E12),NA(),E12/Population!D12*10000)</f>
        <v>117.29323308270676</v>
      </c>
      <c r="M12" s="221">
        <f>IF(ISBLANK(F12),NA(),F12/Population!E12*10000)</f>
        <v>139.84962406015038</v>
      </c>
      <c r="N12" s="221">
        <f>IF(ISBLANK(G12),NA(),G12/Population!F12*10000)</f>
        <v>125.46125461254613</v>
      </c>
      <c r="O12" s="221">
        <f>IF(ISBLANK(H12),NA(),H12/Population!G12*10000)</f>
        <v>151.43884892086331</v>
      </c>
      <c r="P12" s="287">
        <f>RANK(O12,($O$26:$O$31,$O$12:$O$24))</f>
        <v>9</v>
      </c>
      <c r="Q12" s="222"/>
      <c r="R12" s="238">
        <f>IDACI!C12</f>
        <v>11</v>
      </c>
      <c r="S12" s="223">
        <f t="shared" ref="S12:S32" si="1">(R12*$X$82)+$Y$82</f>
        <v>117.1717</v>
      </c>
      <c r="T12" s="224">
        <f t="shared" ref="T12:T32" si="2">O12-S12</f>
        <v>34.267148920863306</v>
      </c>
      <c r="U12" s="93"/>
      <c r="V12" s="532"/>
      <c r="W12" s="438" t="str">
        <f>B12</f>
        <v>Bracknell Forest</v>
      </c>
      <c r="X12" s="194">
        <v>1</v>
      </c>
      <c r="Z12" s="233" t="s">
        <v>78</v>
      </c>
      <c r="AA12" s="221">
        <v>163.1372549019608</v>
      </c>
      <c r="AB12" s="529">
        <f>RANK(AA12,$AA$12:$AA$26)</f>
        <v>4</v>
      </c>
      <c r="AF12" s="406"/>
      <c r="AG12" s="406"/>
      <c r="AH12" s="406"/>
    </row>
    <row r="13" spans="1:35" ht="11.25" customHeight="1" x14ac:dyDescent="0.2">
      <c r="A13" s="48"/>
      <c r="B13" s="233" t="s">
        <v>78</v>
      </c>
      <c r="C13" s="203"/>
      <c r="D13" s="219">
        <v>1554</v>
      </c>
      <c r="E13" s="219">
        <v>1341</v>
      </c>
      <c r="F13" s="219">
        <v>1566</v>
      </c>
      <c r="G13" s="219">
        <v>848</v>
      </c>
      <c r="H13" s="219">
        <v>1038</v>
      </c>
      <c r="I13" s="242">
        <f t="shared" si="0"/>
        <v>-0.22595078299776286</v>
      </c>
      <c r="J13" s="220"/>
      <c r="K13" s="221">
        <f>IF(ISBLANK(D13),NA(),D13/Population!C13*10000)</f>
        <v>330.9904153354633</v>
      </c>
      <c r="L13" s="221">
        <f>IF(ISBLANK(E13),NA(),E13/Population!D13*10000)</f>
        <v>268.73747494989982</v>
      </c>
      <c r="M13" s="221">
        <f>IF(ISBLANK(F13),NA(),F13/Population!E13*10000)</f>
        <v>311.95219123505979</v>
      </c>
      <c r="N13" s="221">
        <f>IF(ISBLANK(G13),NA(),G13/Population!F13*10000)</f>
        <v>167.92079207920793</v>
      </c>
      <c r="O13" s="221">
        <f>IF(ISBLANK(H13),NA(),H13/Population!G13*10000)</f>
        <v>203.52941176470588</v>
      </c>
      <c r="P13" s="287">
        <f>RANK(O13,($O$26:$O$31,$O$12:$O$24))</f>
        <v>6</v>
      </c>
      <c r="Q13" s="222"/>
      <c r="R13" s="238">
        <f>IDACI!C13</f>
        <v>18.3</v>
      </c>
      <c r="S13" s="223">
        <f t="shared" si="1"/>
        <v>139.92361</v>
      </c>
      <c r="T13" s="224">
        <f t="shared" si="2"/>
        <v>63.605801764705888</v>
      </c>
      <c r="U13" s="93"/>
      <c r="V13" s="532"/>
      <c r="W13" s="438" t="str">
        <f t="shared" ref="W13:W31" si="3">B13</f>
        <v>Brighton &amp; Hove</v>
      </c>
      <c r="X13" s="194">
        <v>2</v>
      </c>
      <c r="Z13" s="233" t="s">
        <v>12</v>
      </c>
      <c r="AA13" s="221">
        <v>147.68713204373424</v>
      </c>
      <c r="AB13" s="529">
        <f t="shared" ref="AB13:AB26" si="4">RANK(AA13,$AA$12:$AA$26)</f>
        <v>6</v>
      </c>
      <c r="AF13" s="406"/>
      <c r="AG13" s="406"/>
      <c r="AH13" s="406"/>
    </row>
    <row r="14" spans="1:35" ht="11.25" customHeight="1" x14ac:dyDescent="0.2">
      <c r="A14" s="48"/>
      <c r="B14" s="233" t="s">
        <v>12</v>
      </c>
      <c r="C14" s="203"/>
      <c r="D14" s="219">
        <v>800</v>
      </c>
      <c r="E14" s="219">
        <v>810</v>
      </c>
      <c r="F14" s="219">
        <v>614</v>
      </c>
      <c r="G14" s="219">
        <v>887</v>
      </c>
      <c r="H14" s="219">
        <v>1758</v>
      </c>
      <c r="I14" s="242">
        <f t="shared" si="0"/>
        <v>1.1703703703703703</v>
      </c>
      <c r="J14" s="220"/>
      <c r="K14" s="221">
        <f>IF(ISBLANK(D14),NA(),D14/Population!C14*10000)</f>
        <v>69.402272924438279</v>
      </c>
      <c r="L14" s="221">
        <f>IF(ISBLANK(E14),NA(),E14/Population!D14*10000)</f>
        <v>70.129870129870127</v>
      </c>
      <c r="M14" s="221">
        <f>IF(ISBLANK(F14),NA(),F14/Population!E14*10000)</f>
        <v>52.794496990541695</v>
      </c>
      <c r="N14" s="221">
        <f>IF(ISBLANK(G14),NA(),G14/Population!F14*10000)</f>
        <v>75.425170068027214</v>
      </c>
      <c r="O14" s="221">
        <f>IF(ISBLANK(H14),NA(),H14/Population!G14*10000)</f>
        <v>147.85534062237173</v>
      </c>
      <c r="P14" s="287">
        <f>RANK(O14,($O$26:$O$31,$O$12:$O$24))</f>
        <v>10</v>
      </c>
      <c r="Q14" s="222"/>
      <c r="R14" s="238">
        <f>IDACI!C14</f>
        <v>9.8000000000000007</v>
      </c>
      <c r="S14" s="223">
        <f t="shared" si="1"/>
        <v>113.43166000000001</v>
      </c>
      <c r="T14" s="224">
        <f t="shared" si="2"/>
        <v>34.42368062237172</v>
      </c>
      <c r="U14" s="93"/>
      <c r="V14" s="532"/>
      <c r="W14" s="438" t="str">
        <f t="shared" si="3"/>
        <v>Buckinghamshire</v>
      </c>
      <c r="X14" s="194">
        <v>3</v>
      </c>
      <c r="Z14" s="233" t="s">
        <v>6</v>
      </c>
      <c r="AA14" s="221">
        <v>94.402277039848187</v>
      </c>
      <c r="AB14" s="529">
        <f t="shared" si="4"/>
        <v>13</v>
      </c>
      <c r="AF14" s="406"/>
      <c r="AG14" s="406"/>
      <c r="AH14" s="406"/>
    </row>
    <row r="15" spans="1:35" ht="11.25" customHeight="1" x14ac:dyDescent="0.2">
      <c r="A15" s="48"/>
      <c r="B15" s="233" t="s">
        <v>6</v>
      </c>
      <c r="C15" s="203"/>
      <c r="D15" s="219">
        <v>2088</v>
      </c>
      <c r="E15" s="219">
        <v>2231</v>
      </c>
      <c r="F15" s="219">
        <v>1588</v>
      </c>
      <c r="G15" s="219">
        <v>1364</v>
      </c>
      <c r="H15" s="219">
        <v>995</v>
      </c>
      <c r="I15" s="242">
        <f t="shared" si="0"/>
        <v>-0.55401165396683105</v>
      </c>
      <c r="J15" s="220"/>
      <c r="K15" s="221">
        <f>IF(ISBLANK(D15),NA(),D15/Population!C15*10000)</f>
        <v>201.03986135181975</v>
      </c>
      <c r="L15" s="221">
        <f>IF(ISBLANK(E15),NA(),E15/Population!D15*10000)</f>
        <v>213.90220517737296</v>
      </c>
      <c r="M15" s="221">
        <f>IF(ISBLANK(F15),NA(),F15/Population!E15*10000)</f>
        <v>152.10727969348659</v>
      </c>
      <c r="N15" s="221">
        <f>IF(ISBLANK(G15),NA(),G15/Population!F15*10000)</f>
        <v>130.15267175572518</v>
      </c>
      <c r="O15" s="221">
        <f>IF(ISBLANK(H15),NA(),H15/Population!G15*10000)</f>
        <v>94.402277039848187</v>
      </c>
      <c r="P15" s="287">
        <f>RANK(O15,($O$26:$O$31,$O$12:$O$24))</f>
        <v>17</v>
      </c>
      <c r="Q15" s="222"/>
      <c r="R15" s="238">
        <f>IDACI!C15</f>
        <v>17.399999999999999</v>
      </c>
      <c r="S15" s="223">
        <f t="shared" si="1"/>
        <v>137.11858000000001</v>
      </c>
      <c r="T15" s="224">
        <f t="shared" si="2"/>
        <v>-42.716302960151822</v>
      </c>
      <c r="U15" s="93"/>
      <c r="V15" s="532"/>
      <c r="W15" s="438" t="str">
        <f t="shared" si="3"/>
        <v>East Sussex</v>
      </c>
      <c r="X15" s="194">
        <v>4</v>
      </c>
      <c r="Z15" s="233" t="s">
        <v>9</v>
      </c>
      <c r="AA15" s="221">
        <v>163.94316163410301</v>
      </c>
      <c r="AB15" s="529">
        <f t="shared" si="4"/>
        <v>3</v>
      </c>
      <c r="AF15" s="406"/>
      <c r="AG15" s="406"/>
      <c r="AH15" s="406"/>
    </row>
    <row r="16" spans="1:35" ht="11.25" customHeight="1" x14ac:dyDescent="0.2">
      <c r="A16" s="48"/>
      <c r="B16" s="233" t="s">
        <v>9</v>
      </c>
      <c r="C16" s="203"/>
      <c r="D16" s="219">
        <v>1907</v>
      </c>
      <c r="E16" s="219">
        <v>1956</v>
      </c>
      <c r="F16" s="219">
        <v>2315</v>
      </c>
      <c r="G16" s="219">
        <v>2755</v>
      </c>
      <c r="H16" s="219">
        <v>4623</v>
      </c>
      <c r="I16" s="242">
        <f t="shared" si="0"/>
        <v>1.3634969325153374</v>
      </c>
      <c r="J16" s="220"/>
      <c r="K16" s="221">
        <f>IF(ISBLANK(D16),NA(),D16/Population!C16*10000)</f>
        <v>69.234679058960211</v>
      </c>
      <c r="L16" s="221">
        <f>IF(ISBLANK(E16),NA(),E16/Population!D16*10000)</f>
        <v>69.807280513918627</v>
      </c>
      <c r="M16" s="221">
        <f>IF(ISBLANK(F16),NA(),F16/Population!E16*10000)</f>
        <v>82.413670345318607</v>
      </c>
      <c r="N16" s="221">
        <f>IF(ISBLANK(G16),NA(),G16/Population!F16*10000)</f>
        <v>97.729691379921945</v>
      </c>
      <c r="O16" s="221">
        <f>IF(ISBLANK(H16),NA(),H16/Population!G16*10000)</f>
        <v>164.22735346358792</v>
      </c>
      <c r="P16" s="287">
        <f>RANK(O16,($O$26:$O$31,$O$12:$O$24))</f>
        <v>7</v>
      </c>
      <c r="Q16" s="222"/>
      <c r="R16" s="238">
        <f>IDACI!C16</f>
        <v>11.799999999999999</v>
      </c>
      <c r="S16" s="223">
        <f t="shared" si="1"/>
        <v>119.66506</v>
      </c>
      <c r="T16" s="224">
        <f t="shared" si="2"/>
        <v>44.56229346358792</v>
      </c>
      <c r="U16" s="93"/>
      <c r="V16" s="532"/>
      <c r="W16" s="438" t="str">
        <f t="shared" si="3"/>
        <v>Hampshire</v>
      </c>
      <c r="X16" s="194">
        <v>5</v>
      </c>
      <c r="Z16" s="233" t="s">
        <v>13</v>
      </c>
      <c r="AA16" s="221">
        <v>133.01858056655499</v>
      </c>
      <c r="AB16" s="529">
        <f t="shared" si="4"/>
        <v>9</v>
      </c>
      <c r="AF16" s="406"/>
      <c r="AG16" s="406"/>
      <c r="AH16" s="406"/>
    </row>
    <row r="17" spans="1:34" ht="11.25" customHeight="1" x14ac:dyDescent="0.2">
      <c r="A17" s="48"/>
      <c r="B17" s="233" t="s">
        <v>3</v>
      </c>
      <c r="C17" s="203"/>
      <c r="D17" s="219"/>
      <c r="E17" s="219">
        <v>239</v>
      </c>
      <c r="F17" s="219">
        <v>403</v>
      </c>
      <c r="G17" s="219">
        <v>505</v>
      </c>
      <c r="H17" s="219">
        <v>730</v>
      </c>
      <c r="I17" s="242">
        <f t="shared" si="0"/>
        <v>2.0543933054393304</v>
      </c>
      <c r="J17" s="220"/>
      <c r="K17" s="221" t="e">
        <f>IF(ISBLANK(D17),NA(),D17/Population!C17*10000)</f>
        <v>#N/A</v>
      </c>
      <c r="L17" s="221">
        <f>IF(ISBLANK(E17),NA(),E17/Population!D17*10000)</f>
        <v>91.570881226053643</v>
      </c>
      <c r="M17" s="221">
        <f>IF(ISBLANK(F17),NA(),F17/Population!E17*10000)</f>
        <v>155</v>
      </c>
      <c r="N17" s="221">
        <f>IF(ISBLANK(G17),NA(),G17/Population!F17*10000)</f>
        <v>195.73643410852713</v>
      </c>
      <c r="O17" s="221">
        <f>IF(ISBLANK(H17),NA(),H17/Population!G17*10000)</f>
        <v>286.2745098039216</v>
      </c>
      <c r="P17" s="287">
        <f>RANK(O17,($O$26:$O$31,$O$12:$O$24))</f>
        <v>2</v>
      </c>
      <c r="Q17" s="222"/>
      <c r="R17" s="238">
        <f>IDACI!C17</f>
        <v>20.399999999999999</v>
      </c>
      <c r="S17" s="223">
        <f t="shared" si="1"/>
        <v>146.46868000000001</v>
      </c>
      <c r="T17" s="224">
        <f t="shared" si="2"/>
        <v>139.8058298039216</v>
      </c>
      <c r="U17" s="93"/>
      <c r="V17" s="532"/>
      <c r="W17" s="438" t="str">
        <f t="shared" si="3"/>
        <v>Isle of Wight</v>
      </c>
      <c r="X17" s="194">
        <v>6</v>
      </c>
      <c r="Z17" s="233" t="s">
        <v>4</v>
      </c>
      <c r="AA17" s="221">
        <v>242.4</v>
      </c>
      <c r="AB17" s="529">
        <f t="shared" si="4"/>
        <v>2</v>
      </c>
      <c r="AF17" s="406"/>
      <c r="AG17" s="406"/>
      <c r="AH17" s="406"/>
    </row>
    <row r="18" spans="1:34" ht="11.25" customHeight="1" x14ac:dyDescent="0.2">
      <c r="A18" s="48"/>
      <c r="B18" s="233" t="s">
        <v>13</v>
      </c>
      <c r="C18" s="203"/>
      <c r="D18" s="219">
        <v>5776</v>
      </c>
      <c r="E18" s="219">
        <v>5918</v>
      </c>
      <c r="F18" s="219">
        <v>3902</v>
      </c>
      <c r="G18" s="219">
        <v>4023</v>
      </c>
      <c r="H18" s="219">
        <v>4367</v>
      </c>
      <c r="I18" s="242">
        <f t="shared" si="0"/>
        <v>-0.26208178438661711</v>
      </c>
      <c r="J18" s="220"/>
      <c r="K18" s="221">
        <f>IF(ISBLANK(D18),NA(),D18/Population!C18*10000)</f>
        <v>184.58981815857595</v>
      </c>
      <c r="L18" s="221">
        <f>IF(ISBLANK(E18),NA(),E18/Population!D18*10000)</f>
        <v>183.39014564611094</v>
      </c>
      <c r="M18" s="221">
        <f>IF(ISBLANK(F18),NA(),F18/Population!E18*10000)</f>
        <v>120.4692806421735</v>
      </c>
      <c r="N18" s="221">
        <f>IF(ISBLANK(G18),NA(),G18/Population!F18*10000)</f>
        <v>123.55651105651107</v>
      </c>
      <c r="O18" s="221">
        <f>IF(ISBLANK(H18),NA(),H18/Population!G18*10000)</f>
        <v>133.01858056655499</v>
      </c>
      <c r="P18" s="287">
        <f>RANK(O18,($O$26:$O$31,$O$12:$O$24))</f>
        <v>12</v>
      </c>
      <c r="Q18" s="222"/>
      <c r="R18" s="238">
        <f>IDACI!C18</f>
        <v>17.8</v>
      </c>
      <c r="S18" s="223">
        <f t="shared" si="1"/>
        <v>138.36526000000001</v>
      </c>
      <c r="T18" s="224">
        <f t="shared" si="2"/>
        <v>-5.3466794334450185</v>
      </c>
      <c r="U18" s="93"/>
      <c r="V18" s="532"/>
      <c r="W18" s="438" t="str">
        <f t="shared" si="3"/>
        <v>Kent</v>
      </c>
      <c r="X18" s="194">
        <v>7</v>
      </c>
      <c r="Z18" s="233" t="s">
        <v>14</v>
      </c>
      <c r="AA18" s="221">
        <v>85.429447852760731</v>
      </c>
      <c r="AB18" s="529">
        <f t="shared" si="4"/>
        <v>15</v>
      </c>
      <c r="AF18" s="406"/>
      <c r="AG18" s="406"/>
      <c r="AH18" s="406"/>
    </row>
    <row r="19" spans="1:34" ht="11.25" customHeight="1" x14ac:dyDescent="0.2">
      <c r="A19" s="48"/>
      <c r="B19" s="233" t="s">
        <v>4</v>
      </c>
      <c r="C19" s="203"/>
      <c r="D19" s="219">
        <v>538</v>
      </c>
      <c r="E19" s="219">
        <v>737</v>
      </c>
      <c r="F19" s="219">
        <v>587</v>
      </c>
      <c r="G19" s="219">
        <v>869</v>
      </c>
      <c r="H19" s="219">
        <v>1514</v>
      </c>
      <c r="I19" s="242">
        <f t="shared" si="0"/>
        <v>1.0542740841248304</v>
      </c>
      <c r="J19" s="220"/>
      <c r="K19" s="221">
        <f>IF(ISBLANK(D19),NA(),D19/Population!C19*10000)</f>
        <v>91.605652988251322</v>
      </c>
      <c r="L19" s="221">
        <f>IF(ISBLANK(E19),NA(),E19/Population!D19*10000)</f>
        <v>120.81967213114754</v>
      </c>
      <c r="M19" s="221">
        <f>IF(ISBLANK(F19),NA(),F19/Population!E19*10000)</f>
        <v>96.387520525451563</v>
      </c>
      <c r="N19" s="221">
        <f>IF(ISBLANK(G19),NA(),G19/Population!F19*10000)</f>
        <v>141.07142857142856</v>
      </c>
      <c r="O19" s="221">
        <f>IF(ISBLANK(H19),NA(),H19/Population!G19*10000)</f>
        <v>242.23999999999998</v>
      </c>
      <c r="P19" s="287">
        <f>RANK(O19,($O$26:$O$31,$O$12:$O$24))</f>
        <v>4</v>
      </c>
      <c r="Q19" s="222"/>
      <c r="R19" s="238">
        <f>IDACI!C19</f>
        <v>22</v>
      </c>
      <c r="S19" s="223">
        <f t="shared" si="1"/>
        <v>151.4554</v>
      </c>
      <c r="T19" s="224">
        <f t="shared" si="2"/>
        <v>90.784599999999983</v>
      </c>
      <c r="U19" s="93"/>
      <c r="V19" s="532"/>
      <c r="W19" s="438" t="str">
        <f t="shared" si="3"/>
        <v>Medway</v>
      </c>
      <c r="X19" s="194">
        <v>8</v>
      </c>
      <c r="Z19" s="233" t="s">
        <v>15</v>
      </c>
      <c r="AA19" s="221">
        <v>111.96883852691218</v>
      </c>
      <c r="AB19" s="529">
        <f t="shared" si="4"/>
        <v>12</v>
      </c>
      <c r="AF19" s="406"/>
      <c r="AG19" s="406"/>
      <c r="AH19" s="406"/>
    </row>
    <row r="20" spans="1:34" ht="11.25" customHeight="1" x14ac:dyDescent="0.2">
      <c r="A20" s="48"/>
      <c r="B20" s="233" t="s">
        <v>14</v>
      </c>
      <c r="C20" s="203"/>
      <c r="D20" s="219">
        <v>393</v>
      </c>
      <c r="E20" s="219">
        <v>281</v>
      </c>
      <c r="F20" s="219">
        <v>390</v>
      </c>
      <c r="G20" s="219">
        <v>532</v>
      </c>
      <c r="H20" s="219">
        <v>557</v>
      </c>
      <c r="I20" s="242">
        <f t="shared" si="0"/>
        <v>0.98220640569395012</v>
      </c>
      <c r="J20" s="220"/>
      <c r="K20" s="221">
        <f>IF(ISBLANK(D20),NA(),D20/Population!C20*10000)</f>
        <v>67.019099590723059</v>
      </c>
      <c r="L20" s="221">
        <f>IF(ISBLANK(E20),NA(),E20/Population!D20*10000)</f>
        <v>45.322580645161295</v>
      </c>
      <c r="M20" s="221">
        <f>IF(ISBLANK(F20),NA(),F20/Population!E20*10000)</f>
        <v>61.514195583596212</v>
      </c>
      <c r="N20" s="221">
        <f>IF(ISBLANK(G20),NA(),G20/Population!F20*10000)</f>
        <v>83.125</v>
      </c>
      <c r="O20" s="221">
        <f>IF(ISBLANK(H20),NA(),H20/Population!G20*10000)</f>
        <v>85.429447852760731</v>
      </c>
      <c r="P20" s="287">
        <f>RANK(O20,($O$26:$O$31,$O$12:$O$24))</f>
        <v>18</v>
      </c>
      <c r="Q20" s="222"/>
      <c r="R20" s="238">
        <f>IDACI!C20</f>
        <v>19.7</v>
      </c>
      <c r="S20" s="223">
        <f t="shared" si="1"/>
        <v>144.28699</v>
      </c>
      <c r="T20" s="224">
        <f t="shared" si="2"/>
        <v>-58.857542147239272</v>
      </c>
      <c r="U20" s="93"/>
      <c r="V20" s="532"/>
      <c r="W20" s="438" t="str">
        <f t="shared" si="3"/>
        <v>Milton Keynes</v>
      </c>
      <c r="X20" s="194">
        <v>9</v>
      </c>
      <c r="Z20" s="233" t="s">
        <v>16</v>
      </c>
      <c r="AA20" s="221">
        <v>138.70967741935482</v>
      </c>
      <c r="AB20" s="529">
        <f t="shared" si="4"/>
        <v>8</v>
      </c>
      <c r="AF20" s="406"/>
      <c r="AG20" s="406"/>
      <c r="AH20" s="406"/>
    </row>
    <row r="21" spans="1:34" ht="11.25" customHeight="1" x14ac:dyDescent="0.2">
      <c r="A21" s="48"/>
      <c r="B21" s="233" t="s">
        <v>15</v>
      </c>
      <c r="C21" s="203"/>
      <c r="D21" s="219">
        <v>943</v>
      </c>
      <c r="E21" s="219">
        <v>1218</v>
      </c>
      <c r="F21" s="219">
        <v>1313</v>
      </c>
      <c r="G21" s="219">
        <v>1582</v>
      </c>
      <c r="H21" s="219">
        <v>1577</v>
      </c>
      <c r="I21" s="242">
        <f t="shared" si="0"/>
        <v>0.29474548440065679</v>
      </c>
      <c r="J21" s="220"/>
      <c r="K21" s="221">
        <f>IF(ISBLANK(D21),NA(),D21/Population!C21*10000)</f>
        <v>68.08664259927798</v>
      </c>
      <c r="L21" s="221">
        <f>IF(ISBLANK(E21),NA(),E21/Population!D21*10000)</f>
        <v>88.260869565217391</v>
      </c>
      <c r="M21" s="221">
        <f>IF(ISBLANK(F21),NA(),F21/Population!E21*10000)</f>
        <v>94.324712643678154</v>
      </c>
      <c r="N21" s="221">
        <f>IF(ISBLANK(G21),NA(),G21/Population!F21*10000)</f>
        <v>112.7583749109052</v>
      </c>
      <c r="O21" s="221">
        <f>IF(ISBLANK(H21),NA(),H21/Population!G21*10000)</f>
        <v>111.68555240793202</v>
      </c>
      <c r="P21" s="287">
        <f>RANK(O21,($O$26:$O$31,$O$12:$O$24))</f>
        <v>15</v>
      </c>
      <c r="Q21" s="222"/>
      <c r="R21" s="238">
        <f>IDACI!C21</f>
        <v>11.799999999999999</v>
      </c>
      <c r="S21" s="223">
        <f t="shared" si="1"/>
        <v>119.66506</v>
      </c>
      <c r="T21" s="224">
        <f t="shared" si="2"/>
        <v>-7.979507592067975</v>
      </c>
      <c r="U21" s="93"/>
      <c r="V21" s="532"/>
      <c r="W21" s="438" t="str">
        <f t="shared" si="3"/>
        <v>Oxfordshire</v>
      </c>
      <c r="X21" s="194">
        <v>10</v>
      </c>
      <c r="Z21" s="233" t="s">
        <v>5</v>
      </c>
      <c r="AA21" s="221">
        <v>161.28133704735376</v>
      </c>
      <c r="AB21" s="529">
        <f t="shared" si="4"/>
        <v>5</v>
      </c>
      <c r="AF21" s="406"/>
      <c r="AG21" s="406"/>
      <c r="AH21" s="406"/>
    </row>
    <row r="22" spans="1:34" ht="11.25" customHeight="1" x14ac:dyDescent="0.2">
      <c r="A22" s="48"/>
      <c r="B22" s="233" t="s">
        <v>16</v>
      </c>
      <c r="C22" s="203"/>
      <c r="D22" s="219">
        <v>538</v>
      </c>
      <c r="E22" s="219">
        <v>642</v>
      </c>
      <c r="F22" s="219">
        <v>756</v>
      </c>
      <c r="G22" s="219">
        <v>977</v>
      </c>
      <c r="H22" s="219">
        <v>1079</v>
      </c>
      <c r="I22" s="242">
        <f t="shared" si="0"/>
        <v>0.68068535825545173</v>
      </c>
      <c r="J22" s="220"/>
      <c r="K22" s="221">
        <f>IF(ISBLANK(D22),NA(),D22/Population!C22*10000)</f>
        <v>139.55901426718546</v>
      </c>
      <c r="L22" s="221">
        <f>IF(ISBLANK(E22),NA(),E22/Population!D22*10000)</f>
        <v>151.05882352941177</v>
      </c>
      <c r="M22" s="221">
        <f>IF(ISBLANK(F22),NA(),F22/Population!E22*10000)</f>
        <v>178.72340425531917</v>
      </c>
      <c r="N22" s="221">
        <f>IF(ISBLANK(G22),NA(),G22/Population!F22*10000)</f>
        <v>229.34272300469485</v>
      </c>
      <c r="O22" s="221">
        <f>IF(ISBLANK(H22),NA(),H22/Population!G22*10000)</f>
        <v>248.61751152073734</v>
      </c>
      <c r="P22" s="287">
        <f>RANK(O22,($O$26:$O$31,$O$12:$O$24))</f>
        <v>3</v>
      </c>
      <c r="Q22" s="222"/>
      <c r="R22" s="238">
        <f>IDACI!C22</f>
        <v>23.799999999999997</v>
      </c>
      <c r="S22" s="223">
        <f t="shared" si="1"/>
        <v>157.06545999999997</v>
      </c>
      <c r="T22" s="224">
        <f t="shared" si="2"/>
        <v>91.552051520737365</v>
      </c>
      <c r="U22" s="93"/>
      <c r="V22" s="532"/>
      <c r="W22" s="438" t="str">
        <f t="shared" si="3"/>
        <v>Portsmouth</v>
      </c>
      <c r="X22" s="194">
        <v>11</v>
      </c>
      <c r="Z22" s="233" t="s">
        <v>18</v>
      </c>
      <c r="AA22" s="221">
        <v>437.03703703703701</v>
      </c>
      <c r="AB22" s="529">
        <f t="shared" si="4"/>
        <v>1</v>
      </c>
      <c r="AF22" s="406"/>
      <c r="AG22" s="406"/>
      <c r="AH22" s="406"/>
    </row>
    <row r="23" spans="1:34" ht="11.25" customHeight="1" x14ac:dyDescent="0.2">
      <c r="A23" s="48"/>
      <c r="B23" s="233" t="s">
        <v>5</v>
      </c>
      <c r="C23" s="203"/>
      <c r="D23" s="219">
        <v>683</v>
      </c>
      <c r="E23" s="219">
        <v>700</v>
      </c>
      <c r="F23" s="219">
        <v>618</v>
      </c>
      <c r="G23" s="219">
        <v>557</v>
      </c>
      <c r="H23" s="219">
        <v>579</v>
      </c>
      <c r="I23" s="242">
        <f t="shared" si="0"/>
        <v>-0.17285714285714285</v>
      </c>
      <c r="J23" s="220"/>
      <c r="K23" s="221">
        <f>IF(ISBLANK(D23),NA(),D23/Population!C23*10000)</f>
        <v>221.25040492387433</v>
      </c>
      <c r="L23" s="221">
        <f>IF(ISBLANK(E23),NA(),E23/Population!D23*10000)</f>
        <v>209.58083832335328</v>
      </c>
      <c r="M23" s="221">
        <f>IF(ISBLANK(F23),NA(),F23/Population!E23*10000)</f>
        <v>181.76470588235293</v>
      </c>
      <c r="N23" s="221">
        <f>IF(ISBLANK(G23),NA(),G23/Population!F23*10000)</f>
        <v>160.51873198847264</v>
      </c>
      <c r="O23" s="221">
        <f>IF(ISBLANK(H23),NA(),H23/Population!G23*10000)</f>
        <v>161.28133704735376</v>
      </c>
      <c r="P23" s="287">
        <f>RANK(O23,($O$26:$O$31,$O$12:$O$24))</f>
        <v>8</v>
      </c>
      <c r="Q23" s="222"/>
      <c r="R23" s="238">
        <f>IDACI!C23</f>
        <v>19.8</v>
      </c>
      <c r="S23" s="223">
        <f t="shared" si="1"/>
        <v>144.59866</v>
      </c>
      <c r="T23" s="224">
        <f t="shared" si="2"/>
        <v>16.682677047353764</v>
      </c>
      <c r="U23" s="93"/>
      <c r="V23" s="532"/>
      <c r="W23" s="438" t="str">
        <f t="shared" si="3"/>
        <v>Reading</v>
      </c>
      <c r="X23" s="194">
        <v>12</v>
      </c>
      <c r="Z23" s="233" t="s">
        <v>19</v>
      </c>
      <c r="AA23" s="221">
        <v>142.13483146067415</v>
      </c>
      <c r="AB23" s="529">
        <f t="shared" si="4"/>
        <v>7</v>
      </c>
      <c r="AF23" s="406"/>
      <c r="AG23" s="406"/>
      <c r="AH23" s="406"/>
    </row>
    <row r="24" spans="1:34" ht="11.25" customHeight="1" x14ac:dyDescent="0.2">
      <c r="A24" s="48"/>
      <c r="B24" s="233" t="s">
        <v>17</v>
      </c>
      <c r="C24" s="203"/>
      <c r="D24" s="219">
        <v>371</v>
      </c>
      <c r="E24" s="219">
        <v>534</v>
      </c>
      <c r="F24" s="219">
        <v>468</v>
      </c>
      <c r="G24" s="219">
        <v>908</v>
      </c>
      <c r="H24" s="219">
        <v>939</v>
      </c>
      <c r="I24" s="242">
        <f t="shared" si="0"/>
        <v>0.7584269662921348</v>
      </c>
      <c r="J24" s="220"/>
      <c r="K24" s="221">
        <f>IF(ISBLANK(D24),NA(),D24/Population!C24*10000)</f>
        <v>116.92404664355499</v>
      </c>
      <c r="L24" s="221">
        <f>IF(ISBLANK(E24),NA(),E24/Population!D24*10000)</f>
        <v>142.7807486631016</v>
      </c>
      <c r="M24" s="221">
        <f>IF(ISBLANK(F24),NA(),F24/Population!E24*10000)</f>
        <v>123.15789473684211</v>
      </c>
      <c r="N24" s="221">
        <f>IF(ISBLANK(G24),NA(),G24/Population!F24*10000)</f>
        <v>233.41902313624681</v>
      </c>
      <c r="O24" s="221">
        <f>IF(ISBLANK(H24),NA(),H24/Population!G24*10000)</f>
        <v>235.33834586466165</v>
      </c>
      <c r="P24" s="287">
        <f>RANK(O24,($O$26:$O$31,$O$12:$O$24))</f>
        <v>5</v>
      </c>
      <c r="Q24" s="222"/>
      <c r="R24" s="238">
        <f>IDACI!C24</f>
        <v>19.5</v>
      </c>
      <c r="S24" s="223">
        <f t="shared" si="1"/>
        <v>143.66365000000002</v>
      </c>
      <c r="T24" s="224">
        <f t="shared" si="2"/>
        <v>91.674695864661629</v>
      </c>
      <c r="U24" s="93"/>
      <c r="V24" s="532"/>
      <c r="W24" s="438" t="str">
        <f t="shared" si="3"/>
        <v>Slough</v>
      </c>
      <c r="X24" s="194">
        <v>13</v>
      </c>
      <c r="Z24" s="233" t="s">
        <v>8</v>
      </c>
      <c r="AA24" s="221">
        <v>123.75592417061613</v>
      </c>
      <c r="AB24" s="529">
        <f t="shared" si="4"/>
        <v>10</v>
      </c>
      <c r="AF24" s="406"/>
      <c r="AG24" s="406"/>
      <c r="AH24" s="406"/>
    </row>
    <row r="25" spans="1:34" ht="11.25" customHeight="1" x14ac:dyDescent="0.2">
      <c r="A25" s="48"/>
      <c r="B25" s="233" t="s">
        <v>191</v>
      </c>
      <c r="C25" s="203"/>
      <c r="D25" s="219">
        <v>526</v>
      </c>
      <c r="E25" s="219">
        <v>668</v>
      </c>
      <c r="F25" s="219">
        <v>847</v>
      </c>
      <c r="G25" s="219">
        <v>1620</v>
      </c>
      <c r="H25" s="219">
        <v>2041</v>
      </c>
      <c r="I25" s="242">
        <f>IF(H25=0,"",(H25-E25)/E25)</f>
        <v>2.0553892215568861</v>
      </c>
      <c r="J25" s="220"/>
      <c r="K25" s="221">
        <f>IF(ISBLANK(D25),NA(),D25/Population!C25*10000)</f>
        <v>47.731397459165152</v>
      </c>
      <c r="L25" s="221">
        <f>IF(ISBLANK(E25),NA(),E25/Population!D25*10000)</f>
        <v>61.397058823529413</v>
      </c>
      <c r="M25" s="221">
        <f>IF(ISBLANK(F25),NA(),F25/Population!E25*10000)</f>
        <v>77.849264705882348</v>
      </c>
      <c r="N25" s="221">
        <f>IF(ISBLANK(G25),NA(),G25/Population!F25*10000)</f>
        <v>148.89705882352939</v>
      </c>
      <c r="O25" s="221">
        <f>IF(ISBLANK(H25),NA(),H25/Population!G25*10000)</f>
        <v>187.41965105601469</v>
      </c>
      <c r="P25" s="393" t="s">
        <v>128</v>
      </c>
      <c r="Q25" s="222"/>
      <c r="R25" s="238">
        <f>IDACI!C25</f>
        <v>14.8</v>
      </c>
      <c r="S25" s="223">
        <f t="shared" si="1"/>
        <v>129.01516000000001</v>
      </c>
      <c r="T25" s="224">
        <f>O25-S25</f>
        <v>58.404491056014677</v>
      </c>
      <c r="U25" s="93"/>
      <c r="V25" s="532"/>
      <c r="W25" s="438" t="str">
        <f t="shared" si="3"/>
        <v>Somerset</v>
      </c>
      <c r="X25" s="194">
        <v>14</v>
      </c>
      <c r="Z25" s="233" t="s">
        <v>77</v>
      </c>
      <c r="AA25" s="221">
        <v>89.52095808383234</v>
      </c>
      <c r="AB25" s="529">
        <f t="shared" si="4"/>
        <v>14</v>
      </c>
      <c r="AF25" s="406"/>
      <c r="AG25" s="406"/>
      <c r="AH25" s="406"/>
    </row>
    <row r="26" spans="1:34" ht="11.25" customHeight="1" x14ac:dyDescent="0.2">
      <c r="A26" s="48"/>
      <c r="B26" s="233" t="s">
        <v>18</v>
      </c>
      <c r="C26" s="203"/>
      <c r="D26" s="219">
        <v>1184</v>
      </c>
      <c r="E26" s="219">
        <v>1390</v>
      </c>
      <c r="F26" s="219">
        <v>1328</v>
      </c>
      <c r="G26" s="219">
        <v>1555</v>
      </c>
      <c r="H26" s="219">
        <v>2120</v>
      </c>
      <c r="I26" s="242">
        <f t="shared" si="0"/>
        <v>0.52517985611510787</v>
      </c>
      <c r="J26" s="220"/>
      <c r="K26" s="221">
        <f>IF(ISBLANK(D26),NA(),D26/Population!C26*10000)</f>
        <v>273.31486611265007</v>
      </c>
      <c r="L26" s="221">
        <f>IF(ISBLANK(E26),NA(),E26/Population!D26*10000)</f>
        <v>300.86580086580085</v>
      </c>
      <c r="M26" s="221">
        <f>IF(ISBLANK(F26),NA(),F26/Population!E26*10000)</f>
        <v>285.5913978494624</v>
      </c>
      <c r="N26" s="221">
        <f>IF(ISBLANK(G26),NA(),G26/Population!F26*10000)</f>
        <v>328.05907172995779</v>
      </c>
      <c r="O26" s="221">
        <f>IF(ISBLANK(H26),NA(),H26/Population!G26*10000)</f>
        <v>436.21399176954736</v>
      </c>
      <c r="P26" s="287">
        <f>RANK(O26,($O$26:$O$31,$O$12:$O$24))</f>
        <v>1</v>
      </c>
      <c r="Q26" s="222"/>
      <c r="R26" s="238">
        <f>IDACI!C26</f>
        <v>25</v>
      </c>
      <c r="S26" s="223">
        <f t="shared" si="1"/>
        <v>160.80549999999999</v>
      </c>
      <c r="T26" s="224">
        <f t="shared" si="2"/>
        <v>275.40849176954737</v>
      </c>
      <c r="U26" s="93"/>
      <c r="V26" s="532"/>
      <c r="W26" s="438" t="str">
        <f t="shared" si="3"/>
        <v>Southampton</v>
      </c>
      <c r="X26" s="194">
        <v>15</v>
      </c>
      <c r="Z26" s="233" t="s">
        <v>10</v>
      </c>
      <c r="AA26" s="221">
        <v>123.52710133542811</v>
      </c>
      <c r="AB26" s="529">
        <f t="shared" si="4"/>
        <v>11</v>
      </c>
      <c r="AF26" s="406"/>
      <c r="AG26" s="406"/>
      <c r="AH26" s="406"/>
    </row>
    <row r="27" spans="1:34" ht="11.25" customHeight="1" x14ac:dyDescent="0.2">
      <c r="A27" s="48"/>
      <c r="B27" s="233" t="s">
        <v>10</v>
      </c>
      <c r="C27" s="203"/>
      <c r="D27" s="219">
        <v>2194</v>
      </c>
      <c r="E27" s="219">
        <v>3144</v>
      </c>
      <c r="F27" s="219">
        <v>2600</v>
      </c>
      <c r="G27" s="219">
        <v>2616</v>
      </c>
      <c r="H27" s="219">
        <v>3248</v>
      </c>
      <c r="I27" s="242">
        <f t="shared" si="0"/>
        <v>3.3078880407124679E-2</v>
      </c>
      <c r="J27" s="220"/>
      <c r="K27" s="221">
        <f>IF(ISBLANK(D27),NA(),D27/Population!C27*10000)</f>
        <v>89.154374415864112</v>
      </c>
      <c r="L27" s="221">
        <f>IF(ISBLANK(E27),NA(),E27/Population!D27*10000)</f>
        <v>127.28744939271255</v>
      </c>
      <c r="M27" s="221">
        <f>IF(ISBLANK(F27),NA(),F27/Population!E27*10000)</f>
        <v>104.16666666666666</v>
      </c>
      <c r="N27" s="221">
        <f>IF(ISBLANK(G27),NA(),G27/Population!F27*10000)</f>
        <v>103.80952380952381</v>
      </c>
      <c r="O27" s="221">
        <f>IF(ISBLANK(H27),NA(),H27/Population!G27*10000)</f>
        <v>127.57266300078554</v>
      </c>
      <c r="P27" s="287">
        <f>RANK(O27,($O$26:$O$31,$O$12:$O$24))</f>
        <v>13</v>
      </c>
      <c r="Q27" s="222"/>
      <c r="R27" s="238">
        <f>IDACI!C27</f>
        <v>9.7000000000000011</v>
      </c>
      <c r="S27" s="223">
        <f t="shared" si="1"/>
        <v>113.11999</v>
      </c>
      <c r="T27" s="224">
        <f t="shared" si="2"/>
        <v>14.452673000785538</v>
      </c>
      <c r="U27" s="93"/>
      <c r="V27" s="532"/>
      <c r="W27" s="438" t="str">
        <f t="shared" si="3"/>
        <v>Surrey</v>
      </c>
      <c r="X27" s="194">
        <v>16</v>
      </c>
      <c r="Z27" s="414"/>
      <c r="AA27" s="406"/>
      <c r="AB27" s="406"/>
      <c r="AF27" s="406"/>
      <c r="AG27" s="406"/>
      <c r="AH27" s="406"/>
    </row>
    <row r="28" spans="1:34" ht="11.25" customHeight="1" x14ac:dyDescent="0.2">
      <c r="A28" s="48"/>
      <c r="B28" s="233" t="s">
        <v>19</v>
      </c>
      <c r="C28" s="203"/>
      <c r="D28" s="219">
        <v>361</v>
      </c>
      <c r="E28" s="219">
        <v>269</v>
      </c>
      <c r="F28" s="219">
        <v>347</v>
      </c>
      <c r="G28" s="219">
        <v>392</v>
      </c>
      <c r="H28" s="219">
        <v>496</v>
      </c>
      <c r="I28" s="242">
        <f t="shared" si="0"/>
        <v>0.84386617100371752</v>
      </c>
      <c r="J28" s="220"/>
      <c r="K28" s="221">
        <f>IF(ISBLANK(D28),NA(),D28/Population!C28*10000)</f>
        <v>98.258029395753951</v>
      </c>
      <c r="L28" s="221">
        <f>IF(ISBLANK(E28),NA(),E28/Population!D28*10000)</f>
        <v>75.988700564971751</v>
      </c>
      <c r="M28" s="221">
        <f>IF(ISBLANK(F28),NA(),F28/Population!E28*10000)</f>
        <v>96.657381615598894</v>
      </c>
      <c r="N28" s="221">
        <f>IF(ISBLANK(G28),NA(),G28/Population!F28*10000)</f>
        <v>109.80392156862746</v>
      </c>
      <c r="O28" s="221">
        <f>IF(ISBLANK(H28),NA(),H28/Population!G28*10000)</f>
        <v>139.32584269662922</v>
      </c>
      <c r="P28" s="287">
        <f>RANK(O28,($O$26:$O$31,$O$12:$O$24))</f>
        <v>11</v>
      </c>
      <c r="Q28" s="222"/>
      <c r="R28" s="238">
        <f>IDACI!C28</f>
        <v>10.4</v>
      </c>
      <c r="S28" s="223">
        <f t="shared" si="1"/>
        <v>115.30168</v>
      </c>
      <c r="T28" s="224">
        <f t="shared" si="2"/>
        <v>24.024162696629219</v>
      </c>
      <c r="U28" s="93"/>
      <c r="V28" s="532"/>
      <c r="W28" s="438" t="str">
        <f t="shared" si="3"/>
        <v>West Berkshire</v>
      </c>
      <c r="X28" s="194">
        <v>17</v>
      </c>
      <c r="Z28" s="414"/>
      <c r="AA28" s="406"/>
      <c r="AB28" s="406"/>
      <c r="AF28" s="406"/>
      <c r="AG28" s="406"/>
      <c r="AH28" s="406"/>
    </row>
    <row r="29" spans="1:34" ht="11.25" customHeight="1" x14ac:dyDescent="0.2">
      <c r="A29" s="48"/>
      <c r="B29" s="233" t="s">
        <v>8</v>
      </c>
      <c r="C29" s="203"/>
      <c r="D29" s="219">
        <v>1750</v>
      </c>
      <c r="E29" s="219">
        <v>2150</v>
      </c>
      <c r="F29" s="219">
        <v>1857</v>
      </c>
      <c r="G29" s="219">
        <v>1672</v>
      </c>
      <c r="H29" s="219">
        <v>1978</v>
      </c>
      <c r="I29" s="242">
        <f t="shared" si="0"/>
        <v>-0.08</v>
      </c>
      <c r="J29" s="220"/>
      <c r="K29" s="221">
        <f>IF(ISBLANK(D29),NA(),D29/Population!C29*10000)</f>
        <v>105.95144396682207</v>
      </c>
      <c r="L29" s="221">
        <f>IF(ISBLANK(E29),NA(),E29/Population!D29*10000)</f>
        <v>130.77858880778589</v>
      </c>
      <c r="M29" s="221">
        <f>IF(ISBLANK(F29),NA(),F29/Population!E29*10000)</f>
        <v>112.1376811594203</v>
      </c>
      <c r="N29" s="221">
        <f>IF(ISBLANK(G29),NA(),G29/Population!F29*10000)</f>
        <v>100.11976047904191</v>
      </c>
      <c r="O29" s="221">
        <f>IF(ISBLANK(H29),NA(),H29/Population!G29*10000)</f>
        <v>117.18009478672987</v>
      </c>
      <c r="P29" s="287">
        <f>RANK(O29,($O$26:$O$31,$O$12:$O$24))</f>
        <v>14</v>
      </c>
      <c r="Q29" s="222"/>
      <c r="R29" s="238">
        <f>IDACI!C29</f>
        <v>12.9</v>
      </c>
      <c r="S29" s="223">
        <f t="shared" si="1"/>
        <v>123.09343000000001</v>
      </c>
      <c r="T29" s="224">
        <f t="shared" si="2"/>
        <v>-5.9133352132701447</v>
      </c>
      <c r="U29" s="93"/>
      <c r="V29" s="532"/>
      <c r="W29" s="438" t="str">
        <f t="shared" si="3"/>
        <v>West Sussex</v>
      </c>
      <c r="X29" s="194">
        <v>18</v>
      </c>
      <c r="Z29" s="414"/>
      <c r="AA29" s="406"/>
      <c r="AB29" s="406"/>
      <c r="AF29" s="406"/>
      <c r="AG29" s="406"/>
      <c r="AH29" s="406"/>
    </row>
    <row r="30" spans="1:34" ht="11.25" customHeight="1" x14ac:dyDescent="0.2">
      <c r="A30" s="48"/>
      <c r="B30" s="233" t="s">
        <v>77</v>
      </c>
      <c r="C30" s="203"/>
      <c r="D30" s="219">
        <v>335</v>
      </c>
      <c r="E30" s="219">
        <v>340</v>
      </c>
      <c r="F30" s="219">
        <v>278</v>
      </c>
      <c r="G30" s="219">
        <v>386</v>
      </c>
      <c r="H30" s="219">
        <v>325</v>
      </c>
      <c r="I30" s="242">
        <f t="shared" si="0"/>
        <v>-4.4117647058823532E-2</v>
      </c>
      <c r="J30" s="220"/>
      <c r="K30" s="221">
        <f>IF(ISBLANK(D30),NA(),D30/Population!C30*10000)</f>
        <v>98.587404355503239</v>
      </c>
      <c r="L30" s="221">
        <f>IF(ISBLANK(E30),NA(),E30/Population!D30*10000)</f>
        <v>104.29447852760737</v>
      </c>
      <c r="M30" s="221">
        <f>IF(ISBLANK(F30),NA(),F30/Population!E30*10000)</f>
        <v>83.987915407854985</v>
      </c>
      <c r="N30" s="221">
        <f>IF(ISBLANK(G30),NA(),G30/Population!F30*10000)</f>
        <v>115.91591591591592</v>
      </c>
      <c r="O30" s="221">
        <f>IF(ISBLANK(H30),NA(),H30/Population!G30*10000)</f>
        <v>97.305389221556894</v>
      </c>
      <c r="P30" s="287">
        <f>RANK(O30,($O$26:$O$31,$O$12:$O$24))</f>
        <v>16</v>
      </c>
      <c r="Q30" s="222"/>
      <c r="R30" s="238">
        <f>IDACI!C30</f>
        <v>8.4</v>
      </c>
      <c r="S30" s="223">
        <f t="shared" si="1"/>
        <v>109.06828</v>
      </c>
      <c r="T30" s="224">
        <f t="shared" si="2"/>
        <v>-11.762890778443108</v>
      </c>
      <c r="U30" s="93"/>
      <c r="V30" s="532"/>
      <c r="W30" s="438" t="str">
        <f t="shared" si="3"/>
        <v>Windsor &amp; Maidenhead</v>
      </c>
      <c r="X30" s="194">
        <v>19</v>
      </c>
      <c r="Z30" s="414"/>
      <c r="AA30" s="406"/>
      <c r="AB30" s="406"/>
      <c r="AF30" s="406"/>
      <c r="AG30" s="406"/>
      <c r="AH30" s="406"/>
    </row>
    <row r="31" spans="1:34" ht="11.25" customHeight="1" x14ac:dyDescent="0.2">
      <c r="A31" s="48"/>
      <c r="B31" s="233" t="s">
        <v>20</v>
      </c>
      <c r="C31" s="203"/>
      <c r="D31" s="219">
        <v>224</v>
      </c>
      <c r="E31" s="219">
        <v>234</v>
      </c>
      <c r="F31" s="219">
        <v>262</v>
      </c>
      <c r="G31" s="219">
        <v>262</v>
      </c>
      <c r="H31" s="219">
        <v>253</v>
      </c>
      <c r="I31" s="242">
        <f t="shared" si="0"/>
        <v>8.11965811965812E-2</v>
      </c>
      <c r="J31" s="220"/>
      <c r="K31" s="221">
        <f>IF(ISBLANK(D31),NA(),D31/Population!C31*10000)</f>
        <v>61.946902654867259</v>
      </c>
      <c r="L31" s="221">
        <f>IF(ISBLANK(E31),NA(),E31/Population!D31*10000)</f>
        <v>65.730337078651687</v>
      </c>
      <c r="M31" s="221">
        <f>IF(ISBLANK(F31),NA(),F31/Population!E31*10000)</f>
        <v>73.184357541899445</v>
      </c>
      <c r="N31" s="221">
        <f>IF(ISBLANK(G31),NA(),G31/Population!F31*10000)</f>
        <v>72.375690607734811</v>
      </c>
      <c r="O31" s="221">
        <f>IF(ISBLANK(H31),NA(),H31/Population!G31*10000)</f>
        <v>68.563685636856377</v>
      </c>
      <c r="P31" s="287">
        <f>RANK(O31,($O$26:$O$31,$O$12:$O$24))</f>
        <v>19</v>
      </c>
      <c r="Q31" s="222"/>
      <c r="R31" s="238">
        <f>IDACI!C31</f>
        <v>6.8000000000000007</v>
      </c>
      <c r="S31" s="223">
        <f t="shared" si="1"/>
        <v>104.08156000000001</v>
      </c>
      <c r="T31" s="224">
        <f t="shared" si="2"/>
        <v>-35.517874363143633</v>
      </c>
      <c r="U31" s="93"/>
      <c r="V31" s="532"/>
      <c r="W31" s="438" t="str">
        <f t="shared" si="3"/>
        <v>Wokingham</v>
      </c>
      <c r="X31" s="194">
        <v>20</v>
      </c>
      <c r="Z31" s="414"/>
      <c r="AA31" s="406"/>
      <c r="AB31" s="406"/>
      <c r="AF31" s="406"/>
      <c r="AG31" s="406"/>
      <c r="AH31" s="406"/>
    </row>
    <row r="32" spans="1:34" ht="11.25" customHeight="1" x14ac:dyDescent="0.2">
      <c r="A32" s="48"/>
      <c r="B32" s="234" t="s">
        <v>112</v>
      </c>
      <c r="C32" s="203"/>
      <c r="D32" s="225">
        <f>SUM(D26:D31,D12:D24)</f>
        <v>21887</v>
      </c>
      <c r="E32" s="225">
        <f>SUM(E26:E31,E12:E24)</f>
        <v>24446</v>
      </c>
      <c r="F32" s="225">
        <f>SUM(F26:F31,F12:F24)</f>
        <v>21564</v>
      </c>
      <c r="G32" s="225">
        <f>SUM(G26:G31,G12:G24)</f>
        <v>23030</v>
      </c>
      <c r="H32" s="225">
        <v>28600</v>
      </c>
      <c r="I32" s="231">
        <f t="shared" si="0"/>
        <v>0.16992555019226049</v>
      </c>
      <c r="J32" s="220"/>
      <c r="K32" s="226">
        <f>IF(ISBLANK(D32),NA(),D32/Population!C32*10000)</f>
        <v>119.84339922247166</v>
      </c>
      <c r="L32" s="226">
        <f>IF(ISBLANK(E32),NA(),E32/Population!D32*10000)</f>
        <v>131.37360275150473</v>
      </c>
      <c r="M32" s="226">
        <f>IF(ISBLANK(F32),NA(),F32/Population!E32*10000)</f>
        <v>115.15539891060557</v>
      </c>
      <c r="N32" s="226">
        <f>IF(ISBLANK(G32),NA(),G32/Population!F32*10000)</f>
        <v>122.05851176595294</v>
      </c>
      <c r="O32" s="226">
        <f>IF(ISBLANK(H32),NA(),H32/Population!G32*10000)</f>
        <v>150.19430732065959</v>
      </c>
      <c r="P32" s="236" t="s">
        <v>128</v>
      </c>
      <c r="Q32" s="222"/>
      <c r="R32" s="239">
        <f>IDACI!C32</f>
        <v>14.452234633847041</v>
      </c>
      <c r="S32" s="227">
        <f t="shared" si="1"/>
        <v>127.93127968331108</v>
      </c>
      <c r="T32" s="228">
        <f t="shared" si="2"/>
        <v>22.263027637348515</v>
      </c>
      <c r="U32" s="93"/>
      <c r="V32" s="532"/>
      <c r="W32" s="438" t="str">
        <f>B32</f>
        <v>South East</v>
      </c>
      <c r="X32" s="536"/>
      <c r="Z32" s="414"/>
      <c r="AA32" s="406"/>
      <c r="AB32" s="406"/>
      <c r="AF32" s="406"/>
      <c r="AG32" s="406"/>
      <c r="AH32" s="406"/>
    </row>
    <row r="33" spans="1:34" ht="11.25" customHeight="1" x14ac:dyDescent="0.2">
      <c r="A33" s="34"/>
      <c r="B33" s="235" t="s">
        <v>95</v>
      </c>
      <c r="C33" s="203"/>
      <c r="D33" s="229">
        <v>111700</v>
      </c>
      <c r="E33" s="229">
        <v>124590</v>
      </c>
      <c r="F33" s="229">
        <v>127060</v>
      </c>
      <c r="G33" s="229">
        <v>142490</v>
      </c>
      <c r="H33" s="229">
        <v>160150</v>
      </c>
      <c r="I33" s="232">
        <f t="shared" si="0"/>
        <v>0.28541616502126976</v>
      </c>
      <c r="J33" s="220"/>
      <c r="K33" s="230">
        <f>IF(ISBLANK(D33),NA(),D33/Population!C33*10000)</f>
        <v>101.12807141434443</v>
      </c>
      <c r="L33" s="230">
        <f>IF(ISBLANK(E33),NA(),E33/Population!D33*10000)</f>
        <v>109.85997460496614</v>
      </c>
      <c r="M33" s="230">
        <f>IF(ISBLANK(F33),NA(),F33/Population!E33*10000)</f>
        <v>111.48058784821232</v>
      </c>
      <c r="N33" s="230">
        <f>IF(ISBLANK(G33),NA(),G33/Population!F33*10000)</f>
        <v>124.13210325031143</v>
      </c>
      <c r="O33" s="230">
        <f>IF(ISBLANK(H33),NA(),H33/Population!G33*10000)</f>
        <v>138.15920011732533</v>
      </c>
      <c r="P33" s="237" t="s">
        <v>128</v>
      </c>
      <c r="Q33" s="222"/>
      <c r="R33" s="240">
        <f>IDACI!C33</f>
        <v>16.383347604252442</v>
      </c>
      <c r="S33" s="207" t="s">
        <v>128</v>
      </c>
      <c r="T33" s="208" t="s">
        <v>128</v>
      </c>
      <c r="U33" s="93"/>
      <c r="V33" s="532"/>
      <c r="W33" s="414"/>
      <c r="X33" s="414"/>
      <c r="Z33" s="414"/>
      <c r="AA33" s="406"/>
      <c r="AB33" s="406"/>
      <c r="AF33" s="406"/>
      <c r="AG33" s="406"/>
      <c r="AH33" s="406"/>
    </row>
    <row r="34" spans="1:34" ht="11.25" customHeight="1" x14ac:dyDescent="0.2">
      <c r="A34" s="34"/>
      <c r="B34" s="1"/>
      <c r="C34" s="202"/>
      <c r="D34" s="27"/>
      <c r="E34" s="27"/>
      <c r="F34" s="27"/>
      <c r="G34" s="27"/>
      <c r="H34" s="27"/>
      <c r="I34" s="27"/>
      <c r="J34" s="27"/>
      <c r="K34" s="87"/>
      <c r="L34" s="79"/>
      <c r="M34" s="79"/>
      <c r="N34" s="79"/>
      <c r="O34" s="79"/>
      <c r="P34" s="79"/>
      <c r="Q34" s="79"/>
      <c r="R34" s="79"/>
      <c r="S34" s="79"/>
      <c r="T34" s="79"/>
      <c r="U34" s="93"/>
      <c r="V34" s="532"/>
      <c r="W34" s="418"/>
      <c r="X34" s="418"/>
      <c r="Z34" s="414"/>
      <c r="AA34" s="406"/>
      <c r="AB34" s="406"/>
      <c r="AF34" s="406"/>
      <c r="AG34" s="406"/>
      <c r="AH34" s="406"/>
    </row>
    <row r="35" spans="1:34" ht="11.25" customHeight="1" x14ac:dyDescent="0.2">
      <c r="A35" s="34"/>
      <c r="B35" s="24"/>
      <c r="C35" s="24"/>
      <c r="D35" s="24"/>
      <c r="E35" s="24"/>
      <c r="F35" s="24"/>
      <c r="G35" s="24"/>
      <c r="H35" s="24"/>
      <c r="I35" s="24"/>
      <c r="J35" s="24"/>
      <c r="K35" s="87"/>
      <c r="L35" s="79"/>
      <c r="M35" s="79"/>
      <c r="N35" s="79"/>
      <c r="O35" s="79"/>
      <c r="P35" s="299" t="s">
        <v>203</v>
      </c>
      <c r="Q35" s="79"/>
      <c r="R35" s="79"/>
      <c r="S35" s="79"/>
      <c r="T35" s="79"/>
      <c r="U35" s="93"/>
      <c r="V35" s="532"/>
      <c r="W35" s="418"/>
      <c r="X35" s="418"/>
      <c r="Z35" s="414"/>
      <c r="AA35" s="406"/>
      <c r="AB35" s="406"/>
      <c r="AF35" s="406"/>
      <c r="AG35" s="406"/>
      <c r="AH35" s="406"/>
    </row>
    <row r="36" spans="1:34" ht="11.25" customHeight="1" x14ac:dyDescent="0.2">
      <c r="A36" s="34"/>
      <c r="B36" s="24"/>
      <c r="C36" s="24"/>
      <c r="D36" s="24"/>
      <c r="E36" s="24"/>
      <c r="F36" s="24"/>
      <c r="G36" s="24"/>
      <c r="H36" s="24"/>
      <c r="I36" s="24"/>
      <c r="J36" s="24"/>
      <c r="K36" s="87"/>
      <c r="L36" s="79"/>
      <c r="M36" s="79"/>
      <c r="N36" s="79"/>
      <c r="O36" s="79"/>
      <c r="P36" s="79"/>
      <c r="Q36" s="79"/>
      <c r="R36" s="79"/>
      <c r="S36" s="79"/>
      <c r="T36" s="79"/>
      <c r="U36" s="93"/>
      <c r="V36" s="532"/>
      <c r="W36" s="418"/>
      <c r="X36" s="418"/>
      <c r="Z36" s="414"/>
      <c r="AA36" s="406"/>
      <c r="AB36" s="406"/>
      <c r="AC36" s="406"/>
      <c r="AF36" s="406"/>
      <c r="AG36" s="406"/>
      <c r="AH36" s="406"/>
    </row>
    <row r="37" spans="1:34" ht="11.25" customHeight="1" x14ac:dyDescent="0.2">
      <c r="A37" s="34"/>
      <c r="B37" s="24"/>
      <c r="C37" s="24"/>
      <c r="D37" s="24"/>
      <c r="E37" s="24"/>
      <c r="F37" s="24"/>
      <c r="G37" s="24"/>
      <c r="H37" s="24"/>
      <c r="I37" s="24"/>
      <c r="J37" s="24"/>
      <c r="K37" s="87"/>
      <c r="L37" s="79"/>
      <c r="M37" s="79"/>
      <c r="N37" s="79"/>
      <c r="O37" s="79"/>
      <c r="P37" s="79"/>
      <c r="Q37" s="79"/>
      <c r="R37" s="79"/>
      <c r="S37" s="79"/>
      <c r="T37" s="79"/>
      <c r="U37" s="93"/>
      <c r="V37" s="532"/>
      <c r="W37" s="418"/>
      <c r="X37" s="418"/>
      <c r="Z37" s="414"/>
      <c r="AA37" s="406"/>
      <c r="AB37" s="406"/>
      <c r="AC37" s="406"/>
      <c r="AF37" s="406"/>
      <c r="AG37" s="406"/>
      <c r="AH37" s="406"/>
    </row>
    <row r="38" spans="1:34" ht="11.25" customHeight="1" x14ac:dyDescent="0.2">
      <c r="A38" s="34"/>
      <c r="B38" s="24"/>
      <c r="C38" s="24"/>
      <c r="D38" s="24"/>
      <c r="E38" s="24"/>
      <c r="F38" s="24"/>
      <c r="G38" s="24"/>
      <c r="H38" s="24"/>
      <c r="I38" s="24"/>
      <c r="J38" s="24"/>
      <c r="K38" s="87"/>
      <c r="L38" s="79"/>
      <c r="M38" s="79"/>
      <c r="N38" s="79"/>
      <c r="O38" s="79"/>
      <c r="P38" s="79"/>
      <c r="Q38" s="79"/>
      <c r="R38" s="79"/>
      <c r="S38" s="79"/>
      <c r="T38" s="79"/>
      <c r="U38" s="93"/>
      <c r="V38" s="532"/>
      <c r="W38" s="418"/>
      <c r="X38" s="418"/>
      <c r="Z38" s="414"/>
      <c r="AA38" s="406"/>
      <c r="AB38" s="406"/>
      <c r="AC38" s="406"/>
      <c r="AF38" s="406"/>
      <c r="AG38" s="406"/>
      <c r="AH38" s="406"/>
    </row>
    <row r="39" spans="1:34" ht="11.25" customHeight="1" x14ac:dyDescent="0.2">
      <c r="A39" s="34"/>
      <c r="B39" s="24"/>
      <c r="C39" s="24"/>
      <c r="D39" s="24"/>
      <c r="E39" s="24"/>
      <c r="F39" s="24"/>
      <c r="G39" s="24"/>
      <c r="H39" s="24"/>
      <c r="I39" s="24"/>
      <c r="J39" s="24"/>
      <c r="K39" s="87"/>
      <c r="L39" s="79"/>
      <c r="M39" s="79"/>
      <c r="N39" s="79"/>
      <c r="O39" s="79"/>
      <c r="P39" s="79"/>
      <c r="Q39" s="79"/>
      <c r="R39" s="79"/>
      <c r="S39" s="79"/>
      <c r="T39" s="79"/>
      <c r="U39" s="93"/>
      <c r="V39" s="532"/>
      <c r="W39" s="418"/>
      <c r="X39" s="418"/>
      <c r="Z39" s="414"/>
      <c r="AA39" s="406"/>
      <c r="AB39" s="406"/>
      <c r="AC39" s="406"/>
      <c r="AF39" s="406"/>
      <c r="AG39" s="406"/>
      <c r="AH39" s="406"/>
    </row>
    <row r="40" spans="1:34" ht="11.25" customHeight="1" x14ac:dyDescent="0.2">
      <c r="A40" s="34"/>
      <c r="B40" s="24"/>
      <c r="C40" s="24"/>
      <c r="D40" s="24"/>
      <c r="E40" s="24"/>
      <c r="F40" s="24"/>
      <c r="G40" s="24"/>
      <c r="H40" s="24"/>
      <c r="I40" s="24"/>
      <c r="J40" s="24"/>
      <c r="K40" s="87"/>
      <c r="L40" s="91"/>
      <c r="M40" s="91"/>
      <c r="N40" s="91"/>
      <c r="O40" s="91"/>
      <c r="P40" s="91"/>
      <c r="Q40" s="79"/>
      <c r="R40" s="79"/>
      <c r="S40" s="79"/>
      <c r="T40" s="79"/>
      <c r="U40" s="93"/>
      <c r="V40" s="532"/>
      <c r="X40" s="407"/>
    </row>
    <row r="41" spans="1:34" ht="11.25" customHeight="1" x14ac:dyDescent="0.2">
      <c r="A41" s="34"/>
      <c r="B41" s="24"/>
      <c r="C41" s="24"/>
      <c r="D41" s="24"/>
      <c r="E41" s="24"/>
      <c r="F41" s="24"/>
      <c r="G41" s="24"/>
      <c r="H41" s="24"/>
      <c r="I41" s="24"/>
      <c r="J41" s="24"/>
      <c r="K41" s="87"/>
      <c r="L41" s="91"/>
      <c r="M41" s="91"/>
      <c r="N41" s="91"/>
      <c r="O41" s="91"/>
      <c r="P41" s="91"/>
      <c r="Q41" s="79"/>
      <c r="R41" s="79"/>
      <c r="S41" s="79"/>
      <c r="T41" s="79"/>
      <c r="U41" s="93"/>
      <c r="V41" s="532"/>
      <c r="X41" s="407"/>
    </row>
    <row r="42" spans="1:34"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532"/>
      <c r="X42" s="407"/>
    </row>
    <row r="43" spans="1:34"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532"/>
      <c r="X43" s="407"/>
    </row>
    <row r="44" spans="1:34"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532"/>
      <c r="X44" s="407"/>
    </row>
    <row r="45" spans="1:34" ht="15" customHeight="1" x14ac:dyDescent="0.2">
      <c r="A45" s="24"/>
      <c r="B45" s="24"/>
      <c r="C45" s="24"/>
      <c r="D45" s="24"/>
      <c r="E45" s="24"/>
      <c r="F45" s="24"/>
      <c r="G45" s="24"/>
      <c r="H45" s="24"/>
      <c r="I45" s="24"/>
      <c r="J45" s="24"/>
      <c r="K45" s="2"/>
      <c r="L45" s="25"/>
      <c r="M45" s="25"/>
      <c r="N45" s="25"/>
      <c r="O45" s="25"/>
      <c r="P45" s="25"/>
      <c r="Q45" s="25"/>
      <c r="R45" s="25"/>
      <c r="S45" s="25"/>
      <c r="T45" s="25"/>
      <c r="U45" s="24"/>
      <c r="V45" s="532"/>
      <c r="X45" s="407"/>
    </row>
    <row r="46" spans="1:34"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532"/>
      <c r="X46" s="407"/>
    </row>
    <row r="47" spans="1:34" ht="11.25" customHeight="1" x14ac:dyDescent="0.2">
      <c r="A47" s="24"/>
      <c r="B47" s="24"/>
      <c r="C47" s="24"/>
      <c r="D47" s="24"/>
      <c r="E47" s="24"/>
      <c r="F47" s="24"/>
      <c r="G47" s="24"/>
      <c r="H47" s="24"/>
      <c r="I47" s="24"/>
      <c r="J47" s="24"/>
      <c r="K47" s="2"/>
      <c r="L47" s="24"/>
      <c r="M47" s="24"/>
      <c r="N47" s="24"/>
      <c r="O47" s="24"/>
      <c r="P47" s="24"/>
      <c r="Q47" s="25"/>
      <c r="R47" s="25"/>
      <c r="S47" s="25"/>
      <c r="T47" s="25"/>
      <c r="U47" s="24"/>
      <c r="V47" s="532"/>
      <c r="X47" s="407"/>
    </row>
    <row r="48" spans="1:34"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532"/>
      <c r="X48" s="407"/>
    </row>
    <row r="49" spans="1:34" ht="15" customHeight="1" x14ac:dyDescent="0.2">
      <c r="A49" s="30"/>
      <c r="B49" s="31"/>
      <c r="C49" s="31"/>
      <c r="D49" s="31"/>
      <c r="E49" s="31"/>
      <c r="F49" s="31"/>
      <c r="G49" s="31"/>
      <c r="H49" s="31"/>
      <c r="I49" s="31"/>
      <c r="J49" s="31"/>
      <c r="K49" s="31"/>
      <c r="L49" s="31"/>
      <c r="M49" s="31"/>
      <c r="N49" s="31"/>
      <c r="O49" s="31"/>
      <c r="P49" s="31"/>
      <c r="Q49" s="46"/>
      <c r="R49" s="46"/>
      <c r="S49" s="46"/>
      <c r="T49" s="46"/>
      <c r="U49" s="47"/>
      <c r="V49" s="534"/>
      <c r="X49" s="407"/>
    </row>
    <row r="50" spans="1:34"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534"/>
      <c r="X50" s="407"/>
    </row>
    <row r="51" spans="1:34" s="411" customFormat="1" ht="11.25" customHeight="1" x14ac:dyDescent="0.2">
      <c r="A51" s="36"/>
      <c r="B51" s="671"/>
      <c r="C51" s="671"/>
      <c r="D51" s="672"/>
      <c r="E51" s="672"/>
      <c r="F51" s="672"/>
      <c r="G51" s="672"/>
      <c r="H51" s="672"/>
      <c r="I51" s="211"/>
      <c r="J51" s="211"/>
      <c r="K51" s="115"/>
      <c r="L51" s="79"/>
      <c r="M51" s="79"/>
      <c r="N51" s="79"/>
      <c r="O51" s="79"/>
      <c r="P51" s="79"/>
      <c r="Q51" s="79"/>
      <c r="R51" s="79"/>
      <c r="S51" s="79"/>
      <c r="T51" s="79"/>
      <c r="U51" s="92"/>
      <c r="V51" s="535"/>
      <c r="W51" s="402"/>
      <c r="X51" s="407"/>
      <c r="Y51" s="402"/>
      <c r="Z51" s="402"/>
      <c r="AA51" s="402"/>
      <c r="AB51" s="403"/>
      <c r="AC51" s="403"/>
      <c r="AD51" s="403"/>
      <c r="AE51" s="403"/>
      <c r="AF51" s="403"/>
      <c r="AG51" s="409"/>
      <c r="AH51" s="410"/>
    </row>
    <row r="52" spans="1:34" ht="20.25" customHeight="1" x14ac:dyDescent="0.2">
      <c r="A52" s="34"/>
      <c r="B52" s="672"/>
      <c r="C52" s="672"/>
      <c r="D52" s="672"/>
      <c r="E52" s="672"/>
      <c r="F52" s="672"/>
      <c r="G52" s="672"/>
      <c r="H52" s="672"/>
      <c r="I52" s="211"/>
      <c r="J52" s="211"/>
      <c r="K52" s="87"/>
      <c r="L52" s="91"/>
      <c r="M52" s="91"/>
      <c r="N52" s="91"/>
      <c r="O52" s="91"/>
      <c r="P52" s="91"/>
      <c r="Q52" s="79"/>
      <c r="R52" s="79"/>
      <c r="S52" s="79"/>
      <c r="T52" s="79"/>
      <c r="U52" s="93"/>
      <c r="V52" s="532"/>
      <c r="W52" s="439" t="s">
        <v>76</v>
      </c>
      <c r="X52" s="346" t="s">
        <v>206</v>
      </c>
      <c r="Y52" s="347" t="s">
        <v>197</v>
      </c>
      <c r="Z52" s="673" t="s">
        <v>194</v>
      </c>
      <c r="AA52" s="673" t="s">
        <v>195</v>
      </c>
    </row>
    <row r="53" spans="1:34" ht="11.25" customHeight="1" x14ac:dyDescent="0.2">
      <c r="A53" s="34"/>
      <c r="B53" s="675"/>
      <c r="C53" s="675"/>
      <c r="D53" s="676"/>
      <c r="E53" s="676"/>
      <c r="F53" s="676"/>
      <c r="G53" s="676"/>
      <c r="H53" s="676"/>
      <c r="I53" s="212"/>
      <c r="J53" s="212"/>
      <c r="K53" s="87"/>
      <c r="L53" s="91"/>
      <c r="M53" s="91"/>
      <c r="N53" s="91"/>
      <c r="O53" s="91"/>
      <c r="P53" s="91"/>
      <c r="Q53" s="79"/>
      <c r="R53" s="79"/>
      <c r="S53" s="79"/>
      <c r="T53" s="79"/>
      <c r="U53" s="93"/>
      <c r="V53" s="532"/>
      <c r="W53" s="440" t="e">
        <f ca="1">OFFSET(B11,$W$5,0)</f>
        <v>#N/A</v>
      </c>
      <c r="X53" s="419" t="e">
        <f ca="1">OFFSET(R9,(VLOOKUP(W53,$X$54:$Y$73,2,FALSE)),0)</f>
        <v>#N/A</v>
      </c>
      <c r="Y53" s="420" t="e">
        <f ca="1">(OFFSET(O9,(VLOOKUP(W53,$X$54:$Y$73,2,FALSE)),0))</f>
        <v>#N/A</v>
      </c>
      <c r="Z53" s="674"/>
      <c r="AA53" s="674"/>
    </row>
    <row r="54" spans="1:34"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532"/>
      <c r="W54" s="440">
        <v>1</v>
      </c>
      <c r="X54" s="345" t="str">
        <f>B12</f>
        <v>Bracknell Forest</v>
      </c>
      <c r="Y54" s="348">
        <v>3</v>
      </c>
      <c r="Z54" s="349">
        <f>IF(H12&gt;0,IDACI!D12,0)</f>
        <v>23799</v>
      </c>
      <c r="AA54" s="349">
        <f>IF(H12&gt;0,IDACI!E12,0)</f>
        <v>2617.89</v>
      </c>
    </row>
    <row r="55" spans="1:34"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532"/>
      <c r="W55" s="440">
        <v>2</v>
      </c>
      <c r="X55" s="345" t="str">
        <f t="shared" ref="X55:X74" si="5">B13</f>
        <v>Brighton &amp; Hove</v>
      </c>
      <c r="Y55" s="348">
        <v>4</v>
      </c>
      <c r="Z55" s="349">
        <f>IF(H13&gt;0,IDACI!D13,0)</f>
        <v>44814</v>
      </c>
      <c r="AA55" s="350">
        <f>IF(H13&gt;0,IDACI!E13,0)</f>
        <v>8200.9619999999995</v>
      </c>
    </row>
    <row r="56" spans="1:34"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532"/>
      <c r="W56" s="440">
        <v>3</v>
      </c>
      <c r="X56" s="345" t="str">
        <f t="shared" si="5"/>
        <v>Buckinghamshire</v>
      </c>
      <c r="Y56" s="348">
        <v>5</v>
      </c>
      <c r="Z56" s="349">
        <f>IF(H14&gt;0,IDACI!D14,0)</f>
        <v>103548</v>
      </c>
      <c r="AA56" s="350">
        <f>IF(H14&gt;0,IDACI!E14,0)</f>
        <v>10147.704</v>
      </c>
    </row>
    <row r="57" spans="1:34"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532"/>
      <c r="W57" s="440">
        <v>4</v>
      </c>
      <c r="X57" s="345" t="str">
        <f t="shared" si="5"/>
        <v>East Sussex</v>
      </c>
      <c r="Y57" s="348">
        <v>6</v>
      </c>
      <c r="Z57" s="349">
        <f>IF(H15&gt;0,IDACI!D15,0)</f>
        <v>91917</v>
      </c>
      <c r="AA57" s="350">
        <f>IF(H15&gt;0,IDACI!E15,0)</f>
        <v>15993.557999999999</v>
      </c>
    </row>
    <row r="58" spans="1:34"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532"/>
      <c r="W58" s="440">
        <v>5</v>
      </c>
      <c r="X58" s="345" t="str">
        <f t="shared" si="5"/>
        <v>Hampshire</v>
      </c>
      <c r="Y58" s="348">
        <v>7</v>
      </c>
      <c r="Z58" s="349">
        <f>IF(H16&gt;0,IDACI!D16,0)</f>
        <v>247800</v>
      </c>
      <c r="AA58" s="350">
        <f>IF(H16&gt;0,IDACI!E16,0)</f>
        <v>29240.399999999998</v>
      </c>
    </row>
    <row r="59" spans="1:34"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532"/>
      <c r="W59" s="440">
        <v>6</v>
      </c>
      <c r="X59" s="345" t="str">
        <f t="shared" si="5"/>
        <v>Isle of Wight</v>
      </c>
      <c r="Y59" s="348">
        <v>8</v>
      </c>
      <c r="Z59" s="349">
        <f>IF(H17&gt;0,IDACI!D17,0)</f>
        <v>22502</v>
      </c>
      <c r="AA59" s="350">
        <f>IF(H17&gt;0,IDACI!E17,0)</f>
        <v>4590.4079999999994</v>
      </c>
    </row>
    <row r="60" spans="1:34"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532"/>
      <c r="W60" s="440">
        <v>7</v>
      </c>
      <c r="X60" s="345" t="str">
        <f t="shared" si="5"/>
        <v>Kent</v>
      </c>
      <c r="Y60" s="348">
        <v>9</v>
      </c>
      <c r="Z60" s="349">
        <f>IF(H18&gt;0,IDACI!D18,0)</f>
        <v>286168</v>
      </c>
      <c r="AA60" s="350">
        <f>IF(H18&gt;0,IDACI!E18,0)</f>
        <v>50937.904000000002</v>
      </c>
    </row>
    <row r="61" spans="1:34"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532"/>
      <c r="W61" s="440">
        <v>8</v>
      </c>
      <c r="X61" s="345" t="str">
        <f t="shared" si="5"/>
        <v>Medway</v>
      </c>
      <c r="Y61" s="348">
        <v>10</v>
      </c>
      <c r="Z61" s="349">
        <f>IF(H19&gt;0,IDACI!D19,0)</f>
        <v>54280</v>
      </c>
      <c r="AA61" s="350">
        <f>IF(H19&gt;0,IDACI!E19,0)</f>
        <v>11941.6</v>
      </c>
    </row>
    <row r="62" spans="1:34"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532"/>
      <c r="W62" s="440">
        <v>9</v>
      </c>
      <c r="X62" s="345" t="str">
        <f t="shared" si="5"/>
        <v>Milton Keynes</v>
      </c>
      <c r="Y62" s="348">
        <v>11</v>
      </c>
      <c r="Z62" s="349">
        <f>IF(H20&gt;0,IDACI!D20,0)</f>
        <v>56637</v>
      </c>
      <c r="AA62" s="350">
        <f>IF(H20&gt;0,IDACI!E20,0)</f>
        <v>11157.489</v>
      </c>
    </row>
    <row r="63" spans="1:34"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532"/>
      <c r="W63" s="440">
        <v>10</v>
      </c>
      <c r="X63" s="345" t="str">
        <f t="shared" si="5"/>
        <v>Oxfordshire</v>
      </c>
      <c r="Y63" s="348">
        <v>12</v>
      </c>
      <c r="Z63" s="349">
        <f>IF(H21&gt;0,IDACI!D21,0)</f>
        <v>123975</v>
      </c>
      <c r="AA63" s="350">
        <f>IF(H21&gt;0,IDACI!E21,0)</f>
        <v>14629.05</v>
      </c>
    </row>
    <row r="64" spans="1:34"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532"/>
      <c r="W64" s="440">
        <v>11</v>
      </c>
      <c r="X64" s="345" t="str">
        <f t="shared" si="5"/>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532"/>
      <c r="W65" s="440">
        <v>12</v>
      </c>
      <c r="X65" s="345" t="str">
        <f t="shared" si="5"/>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532"/>
      <c r="W66" s="440">
        <v>13</v>
      </c>
      <c r="X66" s="345" t="str">
        <f t="shared" si="5"/>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532"/>
      <c r="W67" s="440">
        <v>14</v>
      </c>
      <c r="X67" s="345" t="str">
        <f t="shared" si="5"/>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532"/>
      <c r="W68" s="440">
        <v>15</v>
      </c>
      <c r="X68" s="345" t="str">
        <f t="shared" si="5"/>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532"/>
      <c r="W69" s="440">
        <v>16</v>
      </c>
      <c r="X69" s="345" t="str">
        <f t="shared" si="5"/>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532"/>
      <c r="W70" s="440">
        <v>17</v>
      </c>
      <c r="X70" s="345" t="str">
        <f t="shared" si="5"/>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532"/>
      <c r="W71" s="440">
        <v>18</v>
      </c>
      <c r="X71" s="345" t="str">
        <f t="shared" si="5"/>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532"/>
      <c r="W72" s="440">
        <v>19</v>
      </c>
      <c r="X72" s="345" t="str">
        <f t="shared" si="5"/>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532"/>
      <c r="W73" s="440">
        <v>20</v>
      </c>
      <c r="X73" s="345" t="str">
        <f t="shared" si="5"/>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532"/>
      <c r="W74" s="440"/>
      <c r="X74" s="345" t="str">
        <f t="shared" si="5"/>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532"/>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532"/>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532"/>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532"/>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532"/>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532"/>
    </row>
    <row r="81" spans="1:34" ht="11.25" customHeight="1" x14ac:dyDescent="0.2">
      <c r="A81" s="34"/>
      <c r="B81" s="24"/>
      <c r="C81" s="24"/>
      <c r="D81" s="24"/>
      <c r="E81" s="24"/>
      <c r="F81" s="24"/>
      <c r="G81" s="24"/>
      <c r="H81" s="24"/>
      <c r="I81" s="24"/>
      <c r="J81" s="24"/>
      <c r="K81" s="87"/>
      <c r="L81" s="79"/>
      <c r="M81" s="79"/>
      <c r="N81" s="79"/>
      <c r="O81" s="79"/>
      <c r="P81" s="79"/>
      <c r="Q81" s="79"/>
      <c r="R81" s="79"/>
      <c r="S81" s="79"/>
      <c r="T81" s="79"/>
      <c r="U81" s="93"/>
      <c r="V81" s="532"/>
      <c r="X81" s="421" t="s">
        <v>86</v>
      </c>
      <c r="Y81" s="421" t="s">
        <v>87</v>
      </c>
    </row>
    <row r="82" spans="1:34" ht="11.25" customHeight="1" x14ac:dyDescent="0.2">
      <c r="A82" s="34"/>
      <c r="B82" s="24"/>
      <c r="C82" s="24"/>
      <c r="D82" s="24"/>
      <c r="E82" s="24"/>
      <c r="F82" s="24"/>
      <c r="G82" s="24"/>
      <c r="H82" s="24"/>
      <c r="I82" s="24"/>
      <c r="J82" s="24"/>
      <c r="K82" s="87"/>
      <c r="L82" s="79"/>
      <c r="M82" s="79"/>
      <c r="N82" s="79"/>
      <c r="O82" s="79"/>
      <c r="P82" s="79"/>
      <c r="Q82" s="79"/>
      <c r="R82" s="79"/>
      <c r="S82" s="79"/>
      <c r="T82" s="79"/>
      <c r="U82" s="93"/>
      <c r="V82" s="532"/>
      <c r="W82" s="441" t="str">
        <f>L84</f>
        <v>National Trend 2015</v>
      </c>
      <c r="X82" s="663">
        <v>3.1166999999999998</v>
      </c>
      <c r="Y82" s="663">
        <v>82.888000000000005</v>
      </c>
      <c r="Z82" s="422">
        <v>0</v>
      </c>
      <c r="AA82" s="422">
        <f>(Z82*X82)+Y82</f>
        <v>82.888000000000005</v>
      </c>
    </row>
    <row r="83" spans="1:34" ht="11.25" customHeight="1" x14ac:dyDescent="0.2">
      <c r="A83" s="34"/>
      <c r="B83" s="24"/>
      <c r="C83" s="24"/>
      <c r="D83" s="24"/>
      <c r="E83" s="24"/>
      <c r="F83" s="24"/>
      <c r="G83" s="24"/>
      <c r="H83" s="24"/>
      <c r="I83" s="24"/>
      <c r="J83" s="24"/>
      <c r="K83" s="87"/>
      <c r="L83" s="79"/>
      <c r="M83" s="79"/>
      <c r="N83" s="79"/>
      <c r="O83" s="79"/>
      <c r="P83" s="79"/>
      <c r="Q83" s="79"/>
      <c r="R83" s="79"/>
      <c r="S83" s="79"/>
      <c r="T83" s="79"/>
      <c r="U83" s="93"/>
      <c r="V83" s="532"/>
      <c r="W83" s="442" t="str">
        <f>"y = "&amp;X82&amp;"x + "&amp;Y82</f>
        <v>y = 3.1167x + 82.888</v>
      </c>
      <c r="X83" s="664"/>
      <c r="Y83" s="664"/>
      <c r="Z83" s="423">
        <v>40</v>
      </c>
      <c r="AA83" s="422">
        <f>(Z83*X82)+Y82</f>
        <v>207.55599999999998</v>
      </c>
    </row>
    <row r="84" spans="1:34" ht="11.25" customHeight="1" x14ac:dyDescent="0.2">
      <c r="A84" s="34"/>
      <c r="B84" s="24"/>
      <c r="C84" s="24"/>
      <c r="D84" s="24"/>
      <c r="E84" s="24"/>
      <c r="F84" s="24"/>
      <c r="G84" s="24"/>
      <c r="H84" s="24"/>
      <c r="I84" s="24"/>
      <c r="J84" s="24"/>
      <c r="K84" s="66"/>
      <c r="L84" s="667" t="str">
        <f>Referrals!$L$84</f>
        <v>National Trend 2015</v>
      </c>
      <c r="M84" s="670"/>
      <c r="N84" s="670"/>
      <c r="O84" s="670"/>
      <c r="P84" s="241"/>
      <c r="Q84" s="667" t="s">
        <v>204</v>
      </c>
      <c r="R84" s="668"/>
      <c r="S84" s="668"/>
      <c r="T84" s="668"/>
      <c r="U84" s="93"/>
      <c r="V84" s="532"/>
      <c r="W84" s="441" t="str">
        <f>Q84</f>
        <v>South East LA Trend 2015</v>
      </c>
      <c r="X84" s="663">
        <v>11.183999999999999</v>
      </c>
      <c r="Y84" s="663">
        <v>-3.2725</v>
      </c>
      <c r="Z84" s="422">
        <v>0.4</v>
      </c>
      <c r="AA84" s="422">
        <f>(Z84*X84)+Y84</f>
        <v>1.2011000000000003</v>
      </c>
    </row>
    <row r="85" spans="1:34" ht="11.25" customHeight="1" x14ac:dyDescent="0.2">
      <c r="A85" s="34"/>
      <c r="B85" s="24"/>
      <c r="C85" s="24"/>
      <c r="D85" s="24"/>
      <c r="E85" s="24"/>
      <c r="F85" s="24"/>
      <c r="G85" s="24"/>
      <c r="H85" s="24"/>
      <c r="I85" s="24"/>
      <c r="J85" s="24"/>
      <c r="K85" s="210"/>
      <c r="L85" s="669" t="str">
        <f>Y5</f>
        <v>Selected LA- (none)</v>
      </c>
      <c r="M85" s="670"/>
      <c r="N85" s="670"/>
      <c r="O85" s="670"/>
      <c r="P85" s="670"/>
      <c r="Q85" s="670"/>
      <c r="R85" s="670"/>
      <c r="S85" s="670"/>
      <c r="T85" s="670"/>
      <c r="U85" s="93"/>
      <c r="V85" s="532"/>
      <c r="W85" s="442" t="str">
        <f>"y = "&amp;X84&amp;"x + "&amp;Y84</f>
        <v>y = 11.184x + -3.2725</v>
      </c>
      <c r="X85" s="664"/>
      <c r="Y85" s="664"/>
      <c r="Z85" s="423">
        <v>40</v>
      </c>
      <c r="AA85" s="422">
        <f>(Z85*X84)+Y84</f>
        <v>444.08749999999998</v>
      </c>
    </row>
    <row r="86" spans="1:34"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532"/>
      <c r="X86" s="407"/>
    </row>
    <row r="87" spans="1:34"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532"/>
      <c r="W87" s="443">
        <f>D11</f>
        <v>2011</v>
      </c>
      <c r="X87" s="424">
        <f>E11</f>
        <v>2012</v>
      </c>
      <c r="Y87" s="424">
        <f>F11</f>
        <v>2013</v>
      </c>
      <c r="Z87" s="424">
        <f>G11</f>
        <v>2014</v>
      </c>
      <c r="AA87" s="424">
        <f>H11</f>
        <v>2015</v>
      </c>
    </row>
    <row r="88" spans="1:34"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532"/>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4" ht="15" customHeight="1" x14ac:dyDescent="0.2">
      <c r="A89" s="24"/>
      <c r="B89" s="24"/>
      <c r="C89" s="24"/>
      <c r="D89" s="24"/>
      <c r="E89" s="24"/>
      <c r="F89" s="24"/>
      <c r="G89" s="24"/>
      <c r="H89" s="24"/>
      <c r="I89" s="24"/>
      <c r="J89" s="24"/>
      <c r="K89" s="2"/>
      <c r="L89" s="25"/>
      <c r="M89" s="25"/>
      <c r="N89" s="25"/>
      <c r="O89" s="25"/>
      <c r="P89" s="25"/>
      <c r="Q89" s="25"/>
      <c r="R89" s="25"/>
      <c r="S89" s="25"/>
      <c r="T89" s="25"/>
      <c r="U89" s="24"/>
      <c r="V89" s="532"/>
      <c r="X89" s="407"/>
    </row>
    <row r="90" spans="1:34"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532"/>
      <c r="X90" s="407"/>
    </row>
    <row r="91" spans="1:34" ht="11.25" customHeight="1" x14ac:dyDescent="0.2">
      <c r="A91" s="24"/>
      <c r="B91" s="24"/>
      <c r="C91" s="24"/>
      <c r="D91" s="24"/>
      <c r="E91" s="24"/>
      <c r="F91" s="24"/>
      <c r="G91" s="24"/>
      <c r="H91" s="24"/>
      <c r="I91" s="24"/>
      <c r="J91" s="24"/>
      <c r="K91" s="2"/>
      <c r="L91" s="24"/>
      <c r="M91" s="24"/>
      <c r="N91" s="24"/>
      <c r="O91" s="24"/>
      <c r="P91" s="24"/>
      <c r="Q91" s="25"/>
      <c r="R91" s="25"/>
      <c r="S91" s="25"/>
      <c r="T91" s="25"/>
      <c r="U91" s="24"/>
      <c r="V91" s="532"/>
      <c r="X91" s="407"/>
    </row>
    <row r="92" spans="1:34" ht="21"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532"/>
      <c r="X92" s="407"/>
    </row>
    <row r="93" spans="1:34" ht="15" customHeight="1" x14ac:dyDescent="0.2">
      <c r="A93" s="30"/>
      <c r="B93" s="31"/>
      <c r="C93" s="31"/>
      <c r="D93" s="31"/>
      <c r="E93" s="31"/>
      <c r="F93" s="31"/>
      <c r="G93" s="31"/>
      <c r="H93" s="31"/>
      <c r="I93" s="31"/>
      <c r="J93" s="31"/>
      <c r="K93" s="32"/>
      <c r="L93" s="31"/>
      <c r="M93" s="31"/>
      <c r="N93" s="31"/>
      <c r="O93" s="31"/>
      <c r="P93" s="31"/>
      <c r="Q93" s="31"/>
      <c r="R93" s="31"/>
      <c r="S93" s="31"/>
      <c r="T93" s="31"/>
      <c r="U93" s="33"/>
      <c r="V93" s="532"/>
      <c r="X93" s="407"/>
    </row>
    <row r="94" spans="1:34" ht="7.5" customHeight="1" x14ac:dyDescent="0.2">
      <c r="A94" s="34"/>
      <c r="B94" s="25"/>
      <c r="C94" s="25"/>
      <c r="D94" s="25"/>
      <c r="E94" s="25"/>
      <c r="F94" s="25"/>
      <c r="G94" s="25"/>
      <c r="H94" s="25"/>
      <c r="I94" s="25"/>
      <c r="J94" s="25"/>
      <c r="K94" s="3"/>
      <c r="L94" s="7"/>
      <c r="M94" s="7"/>
      <c r="N94" s="7"/>
      <c r="O94" s="7"/>
      <c r="P94" s="7"/>
      <c r="Q94" s="72"/>
      <c r="R94" s="72"/>
      <c r="S94" s="72"/>
      <c r="T94" s="72"/>
      <c r="U94" s="35"/>
      <c r="V94" s="532"/>
      <c r="X94" s="407"/>
    </row>
    <row r="95" spans="1:34" s="411" customFormat="1" ht="11.25" customHeight="1" x14ac:dyDescent="0.2">
      <c r="A95" s="36"/>
      <c r="B95" s="665"/>
      <c r="C95" s="665"/>
      <c r="D95" s="570"/>
      <c r="E95" s="570"/>
      <c r="F95" s="570"/>
      <c r="G95" s="570"/>
      <c r="H95" s="570"/>
      <c r="I95" s="209"/>
      <c r="J95" s="209"/>
      <c r="K95" s="214"/>
      <c r="L95" s="25"/>
      <c r="M95" s="25"/>
      <c r="N95" s="25"/>
      <c r="O95" s="25"/>
      <c r="P95" s="25"/>
      <c r="Q95" s="25"/>
      <c r="R95" s="25"/>
      <c r="S95" s="25"/>
      <c r="T95" s="25"/>
      <c r="U95" s="37"/>
      <c r="V95" s="533"/>
      <c r="W95" s="402"/>
      <c r="X95" s="407"/>
      <c r="Y95" s="402"/>
      <c r="Z95" s="402"/>
      <c r="AA95" s="402"/>
      <c r="AB95" s="403"/>
      <c r="AC95" s="403"/>
      <c r="AD95" s="403"/>
      <c r="AE95" s="403"/>
      <c r="AF95" s="403"/>
      <c r="AG95" s="409"/>
      <c r="AH95" s="410"/>
    </row>
    <row r="96" spans="1:34" ht="20.25" customHeight="1" x14ac:dyDescent="0.2">
      <c r="A96" s="34"/>
      <c r="B96" s="570"/>
      <c r="C96" s="570"/>
      <c r="D96" s="570"/>
      <c r="E96" s="570"/>
      <c r="F96" s="570"/>
      <c r="G96" s="570"/>
      <c r="H96" s="570"/>
      <c r="I96" s="209"/>
      <c r="J96" s="209"/>
      <c r="K96" s="3"/>
      <c r="L96" s="72"/>
      <c r="M96" s="72"/>
      <c r="N96" s="72"/>
      <c r="O96" s="72"/>
      <c r="P96" s="72"/>
      <c r="Q96" s="25"/>
      <c r="R96" s="25"/>
      <c r="S96" s="25"/>
      <c r="T96" s="25"/>
      <c r="U96" s="35"/>
      <c r="V96" s="532"/>
      <c r="W96" s="445" t="s">
        <v>126</v>
      </c>
      <c r="X96" s="426" t="s">
        <v>127</v>
      </c>
    </row>
    <row r="97" spans="1:24" ht="11.25" customHeight="1" x14ac:dyDescent="0.2">
      <c r="A97" s="34"/>
      <c r="B97" s="154"/>
      <c r="C97" s="154"/>
      <c r="D97" s="154"/>
      <c r="E97" s="154"/>
      <c r="F97" s="154"/>
      <c r="G97" s="154"/>
      <c r="H97" s="154"/>
      <c r="I97" s="154"/>
      <c r="J97" s="154"/>
      <c r="K97" s="3"/>
      <c r="L97" s="72"/>
      <c r="M97" s="72"/>
      <c r="N97" s="72"/>
      <c r="O97" s="72"/>
      <c r="P97" s="72"/>
      <c r="Q97" s="25"/>
      <c r="R97" s="25"/>
      <c r="S97" s="25"/>
      <c r="T97" s="25"/>
      <c r="U97" s="35"/>
      <c r="V97" s="532"/>
      <c r="W97" s="446" t="str">
        <f>Y5</f>
        <v>Selected LA- (none)</v>
      </c>
      <c r="X97" s="427"/>
    </row>
    <row r="98" spans="1:24" ht="11.25" customHeight="1" x14ac:dyDescent="0.2">
      <c r="A98" s="34"/>
      <c r="B98" s="154"/>
      <c r="C98" s="154"/>
      <c r="D98" s="666"/>
      <c r="E98" s="570"/>
      <c r="F98" s="154"/>
      <c r="G98" s="154"/>
      <c r="H98" s="154"/>
      <c r="I98" s="154"/>
      <c r="J98" s="154"/>
      <c r="K98" s="3"/>
      <c r="L98" s="72"/>
      <c r="M98" s="72"/>
      <c r="N98" s="72"/>
      <c r="O98" s="72"/>
      <c r="P98" s="72"/>
      <c r="Q98" s="25"/>
      <c r="R98" s="25"/>
      <c r="S98" s="25"/>
      <c r="T98" s="25"/>
      <c r="U98" s="35"/>
      <c r="V98" s="532"/>
      <c r="W98" s="447" t="str">
        <f>IF(W12=$X$5,I12,"")</f>
        <v/>
      </c>
      <c r="X98" s="415" t="e">
        <f>IF($B12=$X$5,T12,#N/A)</f>
        <v>#N/A</v>
      </c>
    </row>
    <row r="99" spans="1:24" ht="11.25" customHeight="1" x14ac:dyDescent="0.2">
      <c r="A99" s="48"/>
      <c r="B99" s="154"/>
      <c r="C99" s="154"/>
      <c r="D99" s="570"/>
      <c r="E99" s="570"/>
      <c r="F99" s="154"/>
      <c r="G99" s="154"/>
      <c r="H99" s="154"/>
      <c r="I99" s="154"/>
      <c r="J99" s="154"/>
      <c r="K99" s="3"/>
      <c r="L99" s="72"/>
      <c r="M99" s="72"/>
      <c r="N99" s="72"/>
      <c r="O99" s="72"/>
      <c r="P99" s="72"/>
      <c r="Q99" s="25"/>
      <c r="R99" s="25"/>
      <c r="S99" s="25"/>
      <c r="T99" s="25"/>
      <c r="U99" s="35"/>
      <c r="V99" s="532"/>
      <c r="W99" s="447" t="str">
        <f t="shared" ref="W99:W119" si="6">IF(W13=$X$5,I13,"")</f>
        <v/>
      </c>
      <c r="X99" s="415" t="e">
        <f t="shared" ref="X99:X119" si="7">IF($B13=$X$5,T13,#N/A)</f>
        <v>#N/A</v>
      </c>
    </row>
    <row r="100" spans="1:24" ht="11.25" customHeight="1" x14ac:dyDescent="0.2">
      <c r="A100" s="48"/>
      <c r="B100" s="186"/>
      <c r="C100" s="186"/>
      <c r="D100" s="154"/>
      <c r="E100" s="154"/>
      <c r="F100" s="154"/>
      <c r="G100" s="154"/>
      <c r="H100" s="154"/>
      <c r="I100" s="154"/>
      <c r="J100" s="154"/>
      <c r="K100" s="3"/>
      <c r="L100" s="72"/>
      <c r="M100" s="72"/>
      <c r="N100" s="72"/>
      <c r="O100" s="72"/>
      <c r="P100" s="72"/>
      <c r="Q100" s="25"/>
      <c r="R100" s="25"/>
      <c r="S100" s="25"/>
      <c r="T100" s="25"/>
      <c r="U100" s="35"/>
      <c r="V100" s="532"/>
      <c r="W100" s="447" t="str">
        <f t="shared" si="6"/>
        <v/>
      </c>
      <c r="X100" s="415" t="e">
        <f t="shared" si="7"/>
        <v>#N/A</v>
      </c>
    </row>
    <row r="101" spans="1:24" ht="11.25" customHeight="1" x14ac:dyDescent="0.2">
      <c r="A101" s="48"/>
      <c r="B101" s="186"/>
      <c r="C101" s="186"/>
      <c r="D101" s="154"/>
      <c r="E101" s="154"/>
      <c r="F101" s="154"/>
      <c r="G101" s="154"/>
      <c r="H101" s="154"/>
      <c r="I101" s="154"/>
      <c r="J101" s="154"/>
      <c r="K101" s="3"/>
      <c r="L101" s="72"/>
      <c r="M101" s="72"/>
      <c r="N101" s="72"/>
      <c r="O101" s="72"/>
      <c r="P101" s="72"/>
      <c r="Q101" s="25"/>
      <c r="R101" s="25"/>
      <c r="S101" s="25"/>
      <c r="T101" s="25"/>
      <c r="U101" s="35"/>
      <c r="V101" s="532"/>
      <c r="W101" s="447" t="str">
        <f t="shared" si="6"/>
        <v/>
      </c>
      <c r="X101" s="415" t="e">
        <f t="shared" si="7"/>
        <v>#N/A</v>
      </c>
    </row>
    <row r="102" spans="1:24" ht="11.25" customHeight="1" x14ac:dyDescent="0.2">
      <c r="A102" s="48"/>
      <c r="B102" s="186"/>
      <c r="C102" s="186"/>
      <c r="D102" s="154"/>
      <c r="E102" s="154"/>
      <c r="F102" s="154"/>
      <c r="G102" s="154"/>
      <c r="H102" s="154"/>
      <c r="I102" s="154"/>
      <c r="J102" s="154"/>
      <c r="K102" s="3"/>
      <c r="L102" s="72"/>
      <c r="M102" s="72"/>
      <c r="N102" s="72"/>
      <c r="O102" s="72"/>
      <c r="P102" s="72"/>
      <c r="Q102" s="25"/>
      <c r="R102" s="25"/>
      <c r="S102" s="25"/>
      <c r="T102" s="25"/>
      <c r="U102" s="35"/>
      <c r="V102" s="532"/>
      <c r="W102" s="447" t="str">
        <f t="shared" si="6"/>
        <v/>
      </c>
      <c r="X102" s="415" t="e">
        <f t="shared" si="7"/>
        <v>#N/A</v>
      </c>
    </row>
    <row r="103" spans="1:24" ht="11.25" customHeight="1" x14ac:dyDescent="0.2">
      <c r="A103" s="48"/>
      <c r="B103" s="186"/>
      <c r="C103" s="186"/>
      <c r="D103" s="154"/>
      <c r="E103" s="154"/>
      <c r="F103" s="154"/>
      <c r="G103" s="154"/>
      <c r="H103" s="154"/>
      <c r="I103" s="154"/>
      <c r="J103" s="154"/>
      <c r="K103" s="3"/>
      <c r="L103" s="72"/>
      <c r="M103" s="72"/>
      <c r="N103" s="72"/>
      <c r="O103" s="72"/>
      <c r="P103" s="72"/>
      <c r="Q103" s="25"/>
      <c r="R103" s="25"/>
      <c r="S103" s="25"/>
      <c r="T103" s="25"/>
      <c r="U103" s="35"/>
      <c r="V103" s="532"/>
      <c r="W103" s="447" t="str">
        <f t="shared" si="6"/>
        <v/>
      </c>
      <c r="X103" s="415" t="e">
        <f t="shared" si="7"/>
        <v>#N/A</v>
      </c>
    </row>
    <row r="104" spans="1:24" ht="11.25" customHeight="1" x14ac:dyDescent="0.2">
      <c r="A104" s="48"/>
      <c r="B104" s="186"/>
      <c r="C104" s="186"/>
      <c r="D104" s="154"/>
      <c r="E104" s="154"/>
      <c r="F104" s="154"/>
      <c r="G104" s="154"/>
      <c r="H104" s="154"/>
      <c r="I104" s="154"/>
      <c r="J104" s="154"/>
      <c r="K104" s="3"/>
      <c r="L104" s="72"/>
      <c r="M104" s="72"/>
      <c r="N104" s="72"/>
      <c r="O104" s="72"/>
      <c r="P104" s="72"/>
      <c r="Q104" s="25"/>
      <c r="R104" s="25"/>
      <c r="S104" s="25"/>
      <c r="T104" s="25"/>
      <c r="U104" s="35"/>
      <c r="V104" s="532"/>
      <c r="W104" s="447" t="str">
        <f t="shared" si="6"/>
        <v/>
      </c>
      <c r="X104" s="415" t="e">
        <f t="shared" si="7"/>
        <v>#N/A</v>
      </c>
    </row>
    <row r="105" spans="1:24" ht="11.25" customHeight="1" x14ac:dyDescent="0.2">
      <c r="A105" s="48"/>
      <c r="B105" s="186"/>
      <c r="C105" s="186"/>
      <c r="D105" s="154"/>
      <c r="E105" s="154"/>
      <c r="F105" s="154"/>
      <c r="G105" s="154"/>
      <c r="H105" s="154"/>
      <c r="I105" s="154"/>
      <c r="J105" s="154"/>
      <c r="K105" s="3"/>
      <c r="L105" s="72"/>
      <c r="M105" s="72"/>
      <c r="N105" s="72"/>
      <c r="O105" s="72"/>
      <c r="P105" s="72"/>
      <c r="Q105" s="25"/>
      <c r="R105" s="25"/>
      <c r="S105" s="25"/>
      <c r="T105" s="25"/>
      <c r="U105" s="35"/>
      <c r="V105" s="532"/>
      <c r="W105" s="447" t="str">
        <f t="shared" si="6"/>
        <v/>
      </c>
      <c r="X105" s="415" t="e">
        <f t="shared" si="7"/>
        <v>#N/A</v>
      </c>
    </row>
    <row r="106" spans="1:24" ht="11.25" customHeight="1" x14ac:dyDescent="0.2">
      <c r="A106" s="48"/>
      <c r="B106" s="186"/>
      <c r="C106" s="186"/>
      <c r="D106" s="154"/>
      <c r="E106" s="154"/>
      <c r="F106" s="154"/>
      <c r="G106" s="154"/>
      <c r="H106" s="154"/>
      <c r="I106" s="154"/>
      <c r="J106" s="154"/>
      <c r="K106" s="3"/>
      <c r="L106" s="72"/>
      <c r="M106" s="72"/>
      <c r="N106" s="72"/>
      <c r="O106" s="72"/>
      <c r="P106" s="72"/>
      <c r="Q106" s="25"/>
      <c r="R106" s="25"/>
      <c r="S106" s="25"/>
      <c r="T106" s="25"/>
      <c r="U106" s="35"/>
      <c r="V106" s="532"/>
      <c r="W106" s="447" t="str">
        <f t="shared" si="6"/>
        <v/>
      </c>
      <c r="X106" s="415" t="e">
        <f t="shared" si="7"/>
        <v>#N/A</v>
      </c>
    </row>
    <row r="107" spans="1:24" ht="11.25" customHeight="1" x14ac:dyDescent="0.2">
      <c r="A107" s="48"/>
      <c r="B107" s="186"/>
      <c r="C107" s="186"/>
      <c r="D107" s="154"/>
      <c r="E107" s="154"/>
      <c r="F107" s="154"/>
      <c r="G107" s="154"/>
      <c r="H107" s="154"/>
      <c r="I107" s="154"/>
      <c r="J107" s="154"/>
      <c r="K107" s="3"/>
      <c r="L107" s="72"/>
      <c r="M107" s="72"/>
      <c r="N107" s="72"/>
      <c r="O107" s="72"/>
      <c r="P107" s="72"/>
      <c r="Q107" s="25"/>
      <c r="R107" s="25"/>
      <c r="S107" s="25"/>
      <c r="T107" s="25"/>
      <c r="U107" s="35"/>
      <c r="V107" s="532"/>
      <c r="W107" s="447" t="str">
        <f t="shared" si="6"/>
        <v/>
      </c>
      <c r="X107" s="415" t="e">
        <f t="shared" si="7"/>
        <v>#N/A</v>
      </c>
    </row>
    <row r="108" spans="1:24" ht="11.25" customHeight="1" x14ac:dyDescent="0.2">
      <c r="A108" s="48"/>
      <c r="B108" s="186"/>
      <c r="C108" s="186"/>
      <c r="D108" s="154"/>
      <c r="E108" s="154"/>
      <c r="F108" s="154"/>
      <c r="G108" s="154"/>
      <c r="H108" s="154"/>
      <c r="I108" s="154"/>
      <c r="J108" s="154"/>
      <c r="K108" s="3"/>
      <c r="L108" s="72"/>
      <c r="M108" s="72"/>
      <c r="N108" s="72"/>
      <c r="O108" s="72"/>
      <c r="P108" s="72"/>
      <c r="Q108" s="25"/>
      <c r="R108" s="25"/>
      <c r="S108" s="25"/>
      <c r="T108" s="25"/>
      <c r="U108" s="35"/>
      <c r="V108" s="532"/>
      <c r="W108" s="447" t="str">
        <f t="shared" si="6"/>
        <v/>
      </c>
      <c r="X108" s="415" t="e">
        <f t="shared" si="7"/>
        <v>#N/A</v>
      </c>
    </row>
    <row r="109" spans="1:24" ht="11.25" customHeight="1" x14ac:dyDescent="0.2">
      <c r="A109" s="48"/>
      <c r="B109" s="186"/>
      <c r="C109" s="186"/>
      <c r="D109" s="154"/>
      <c r="E109" s="154"/>
      <c r="F109" s="154"/>
      <c r="G109" s="154"/>
      <c r="H109" s="154"/>
      <c r="I109" s="154"/>
      <c r="J109" s="154"/>
      <c r="K109" s="3"/>
      <c r="L109" s="72"/>
      <c r="M109" s="72"/>
      <c r="N109" s="72"/>
      <c r="O109" s="72"/>
      <c r="P109" s="72"/>
      <c r="Q109" s="25"/>
      <c r="R109" s="25"/>
      <c r="S109" s="25"/>
      <c r="T109" s="25"/>
      <c r="U109" s="35"/>
      <c r="V109" s="532"/>
      <c r="W109" s="447" t="str">
        <f t="shared" si="6"/>
        <v/>
      </c>
      <c r="X109" s="415" t="e">
        <f t="shared" si="7"/>
        <v>#N/A</v>
      </c>
    </row>
    <row r="110" spans="1:24" ht="11.25" customHeight="1" x14ac:dyDescent="0.2">
      <c r="A110" s="48"/>
      <c r="B110" s="186"/>
      <c r="C110" s="186"/>
      <c r="D110" s="154"/>
      <c r="E110" s="154"/>
      <c r="F110" s="154"/>
      <c r="G110" s="154"/>
      <c r="H110" s="154"/>
      <c r="I110" s="154"/>
      <c r="J110" s="154"/>
      <c r="K110" s="3"/>
      <c r="L110" s="72"/>
      <c r="M110" s="72"/>
      <c r="N110" s="72"/>
      <c r="O110" s="72"/>
      <c r="P110" s="72"/>
      <c r="Q110" s="25"/>
      <c r="R110" s="25"/>
      <c r="S110" s="25"/>
      <c r="T110" s="25"/>
      <c r="U110" s="35"/>
      <c r="V110" s="532"/>
      <c r="W110" s="447" t="str">
        <f t="shared" si="6"/>
        <v/>
      </c>
      <c r="X110" s="415" t="e">
        <f t="shared" si="7"/>
        <v>#N/A</v>
      </c>
    </row>
    <row r="111" spans="1:24" ht="11.25" customHeight="1" x14ac:dyDescent="0.2">
      <c r="A111" s="48"/>
      <c r="B111" s="186"/>
      <c r="C111" s="186"/>
      <c r="D111" s="154"/>
      <c r="E111" s="154"/>
      <c r="F111" s="154"/>
      <c r="G111" s="154"/>
      <c r="H111" s="154"/>
      <c r="I111" s="154"/>
      <c r="J111" s="154"/>
      <c r="K111" s="3"/>
      <c r="L111" s="72"/>
      <c r="M111" s="72"/>
      <c r="N111" s="72"/>
      <c r="O111" s="72"/>
      <c r="P111" s="72"/>
      <c r="Q111" s="25"/>
      <c r="R111" s="25"/>
      <c r="S111" s="25"/>
      <c r="T111" s="25"/>
      <c r="U111" s="35"/>
      <c r="V111" s="532"/>
      <c r="W111" s="447" t="str">
        <f t="shared" si="6"/>
        <v/>
      </c>
      <c r="X111" s="415" t="e">
        <f t="shared" si="7"/>
        <v>#N/A</v>
      </c>
    </row>
    <row r="112" spans="1:24" ht="11.25" customHeight="1" x14ac:dyDescent="0.2">
      <c r="A112" s="48"/>
      <c r="B112" s="186"/>
      <c r="C112" s="186"/>
      <c r="D112" s="154"/>
      <c r="E112" s="154"/>
      <c r="F112" s="154"/>
      <c r="G112" s="154"/>
      <c r="H112" s="154"/>
      <c r="I112" s="154"/>
      <c r="J112" s="154"/>
      <c r="K112" s="3"/>
      <c r="L112" s="72"/>
      <c r="M112" s="72"/>
      <c r="N112" s="72"/>
      <c r="O112" s="72"/>
      <c r="P112" s="72"/>
      <c r="Q112" s="25"/>
      <c r="R112" s="25"/>
      <c r="S112" s="25"/>
      <c r="T112" s="25"/>
      <c r="U112" s="35"/>
      <c r="V112" s="532"/>
      <c r="W112" s="447" t="str">
        <f t="shared" si="6"/>
        <v/>
      </c>
      <c r="X112" s="415" t="e">
        <f t="shared" si="7"/>
        <v>#N/A</v>
      </c>
    </row>
    <row r="113" spans="1:34" ht="11.25" customHeight="1" x14ac:dyDescent="0.2">
      <c r="A113" s="48"/>
      <c r="B113" s="186"/>
      <c r="C113" s="186"/>
      <c r="D113" s="154"/>
      <c r="E113" s="154"/>
      <c r="F113" s="154"/>
      <c r="G113" s="154"/>
      <c r="H113" s="154"/>
      <c r="I113" s="154"/>
      <c r="J113" s="154"/>
      <c r="K113" s="3"/>
      <c r="L113" s="72"/>
      <c r="M113" s="72"/>
      <c r="N113" s="72"/>
      <c r="O113" s="72"/>
      <c r="P113" s="72"/>
      <c r="Q113" s="25"/>
      <c r="R113" s="25"/>
      <c r="S113" s="25"/>
      <c r="T113" s="25"/>
      <c r="U113" s="35"/>
      <c r="V113" s="532"/>
      <c r="W113" s="447" t="str">
        <f t="shared" si="6"/>
        <v/>
      </c>
      <c r="X113" s="415" t="e">
        <f t="shared" si="7"/>
        <v>#N/A</v>
      </c>
    </row>
    <row r="114" spans="1:34" ht="11.25" customHeight="1" x14ac:dyDescent="0.2">
      <c r="A114" s="48"/>
      <c r="B114" s="186"/>
      <c r="C114" s="186"/>
      <c r="D114" s="154"/>
      <c r="E114" s="154"/>
      <c r="F114" s="154"/>
      <c r="G114" s="154"/>
      <c r="H114" s="154"/>
      <c r="I114" s="154"/>
      <c r="J114" s="154"/>
      <c r="K114" s="3"/>
      <c r="L114" s="72"/>
      <c r="M114" s="72"/>
      <c r="N114" s="72"/>
      <c r="O114" s="72"/>
      <c r="P114" s="72"/>
      <c r="Q114" s="25"/>
      <c r="R114" s="25"/>
      <c r="S114" s="25"/>
      <c r="T114" s="25"/>
      <c r="U114" s="35"/>
      <c r="V114" s="532"/>
      <c r="W114" s="447" t="str">
        <f t="shared" si="6"/>
        <v/>
      </c>
      <c r="X114" s="415" t="e">
        <f t="shared" si="7"/>
        <v>#N/A</v>
      </c>
    </row>
    <row r="115" spans="1:34"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532"/>
      <c r="W115" s="447" t="str">
        <f t="shared" si="6"/>
        <v/>
      </c>
      <c r="X115" s="415" t="e">
        <f t="shared" si="7"/>
        <v>#N/A</v>
      </c>
    </row>
    <row r="116" spans="1:34"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532"/>
      <c r="W116" s="447" t="str">
        <f t="shared" si="6"/>
        <v/>
      </c>
      <c r="X116" s="415" t="e">
        <f t="shared" si="7"/>
        <v>#N/A</v>
      </c>
    </row>
    <row r="117" spans="1:34"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532"/>
      <c r="W117" s="447" t="str">
        <f t="shared" si="6"/>
        <v/>
      </c>
      <c r="X117" s="415" t="e">
        <f t="shared" si="7"/>
        <v>#N/A</v>
      </c>
    </row>
    <row r="118" spans="1:34"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532"/>
      <c r="W118" s="447" t="str">
        <f t="shared" si="6"/>
        <v/>
      </c>
      <c r="X118" s="415" t="e">
        <f t="shared" si="7"/>
        <v>#N/A</v>
      </c>
    </row>
    <row r="119" spans="1:34"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532"/>
      <c r="W119" s="447" t="str">
        <f t="shared" si="6"/>
        <v/>
      </c>
      <c r="X119" s="415" t="e">
        <f t="shared" si="7"/>
        <v>#N/A</v>
      </c>
    </row>
    <row r="120" spans="1:34"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532"/>
      <c r="X120" s="407"/>
    </row>
    <row r="121" spans="1:34"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532"/>
      <c r="X121" s="407"/>
    </row>
    <row r="122" spans="1:34"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532"/>
      <c r="AD122" s="404"/>
      <c r="AE122" s="405"/>
      <c r="AF122" s="406"/>
      <c r="AG122" s="406"/>
      <c r="AH122" s="406"/>
    </row>
    <row r="123" spans="1:34"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532"/>
      <c r="AD123" s="404"/>
      <c r="AE123" s="405"/>
      <c r="AF123" s="406"/>
      <c r="AG123" s="406"/>
      <c r="AH123" s="406"/>
    </row>
    <row r="124" spans="1:34"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532"/>
      <c r="AD124" s="404"/>
      <c r="AE124" s="405"/>
      <c r="AF124" s="406"/>
      <c r="AG124" s="406"/>
      <c r="AH124" s="406"/>
    </row>
    <row r="125" spans="1:34"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532"/>
      <c r="AD125" s="404"/>
      <c r="AE125" s="405"/>
      <c r="AF125" s="406"/>
      <c r="AG125" s="406"/>
      <c r="AH125" s="406"/>
    </row>
    <row r="126" spans="1:34"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532"/>
      <c r="AD126" s="404"/>
      <c r="AE126" s="405"/>
      <c r="AF126" s="406"/>
      <c r="AG126" s="406"/>
      <c r="AH126" s="406"/>
    </row>
    <row r="127" spans="1:34"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532"/>
      <c r="AD127" s="404"/>
      <c r="AE127" s="405"/>
      <c r="AF127" s="406"/>
      <c r="AG127" s="406"/>
      <c r="AH127" s="406"/>
    </row>
    <row r="128" spans="1:34" ht="11.25" customHeight="1" x14ac:dyDescent="0.2">
      <c r="A128" s="34"/>
      <c r="B128" s="9"/>
      <c r="C128" s="9"/>
      <c r="D128" s="27"/>
      <c r="E128" s="27"/>
      <c r="F128" s="25"/>
      <c r="G128" s="25"/>
      <c r="H128" s="27"/>
      <c r="I128" s="27"/>
      <c r="J128" s="27"/>
      <c r="K128" s="3"/>
      <c r="L128" s="72"/>
      <c r="M128" s="72"/>
      <c r="N128" s="72"/>
      <c r="O128" s="72"/>
      <c r="P128" s="72"/>
      <c r="Q128" s="25"/>
      <c r="R128" s="25"/>
      <c r="S128" s="25"/>
      <c r="T128" s="25"/>
      <c r="U128" s="35"/>
      <c r="V128" s="532"/>
      <c r="AD128" s="404"/>
      <c r="AE128" s="405"/>
      <c r="AF128" s="406"/>
      <c r="AG128" s="406"/>
      <c r="AH128" s="406"/>
    </row>
    <row r="129" spans="1:38" ht="11.25" customHeight="1" x14ac:dyDescent="0.2">
      <c r="A129" s="34"/>
      <c r="B129" s="9"/>
      <c r="C129" s="9"/>
      <c r="D129" s="27"/>
      <c r="E129" s="27"/>
      <c r="F129" s="27"/>
      <c r="G129" s="27"/>
      <c r="H129" s="27"/>
      <c r="I129" s="27"/>
      <c r="J129" s="27"/>
      <c r="K129" s="3"/>
      <c r="L129" s="72"/>
      <c r="M129" s="72"/>
      <c r="N129" s="72"/>
      <c r="O129" s="72"/>
      <c r="P129" s="72"/>
      <c r="Q129" s="25"/>
      <c r="R129" s="25"/>
      <c r="S129" s="25"/>
      <c r="T129" s="25"/>
      <c r="U129" s="35"/>
      <c r="V129" s="532"/>
      <c r="X129" s="407"/>
    </row>
    <row r="130" spans="1:38"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532"/>
      <c r="X130" s="407"/>
    </row>
    <row r="131" spans="1:38"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532"/>
      <c r="X131" s="407"/>
    </row>
    <row r="132" spans="1:38"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532"/>
      <c r="X132" s="407"/>
    </row>
    <row r="133" spans="1:38" s="431" customFormat="1" ht="11.25" customHeight="1" x14ac:dyDescent="0.2">
      <c r="A133" s="80"/>
      <c r="B133" s="80"/>
      <c r="C133" s="80"/>
      <c r="D133" s="80"/>
      <c r="E133" s="80"/>
      <c r="F133" s="80"/>
      <c r="G133" s="80"/>
      <c r="H133" s="80"/>
      <c r="I133" s="80"/>
      <c r="J133" s="80"/>
      <c r="K133" s="80"/>
      <c r="L133" s="80"/>
      <c r="M133" s="80"/>
      <c r="N133" s="80"/>
      <c r="O133" s="80"/>
      <c r="P133" s="435"/>
      <c r="Q133" s="435"/>
      <c r="R133" s="435"/>
      <c r="S133" s="435"/>
      <c r="T133" s="435"/>
      <c r="U133" s="435"/>
      <c r="V133" s="452"/>
      <c r="X133" s="428"/>
      <c r="Y133" s="428"/>
      <c r="Z133" s="428"/>
      <c r="AA133" s="428"/>
      <c r="AB133" s="402"/>
      <c r="AC133" s="428"/>
      <c r="AD133" s="429"/>
      <c r="AE133" s="429"/>
      <c r="AF133" s="429"/>
      <c r="AG133" s="430"/>
      <c r="AH133" s="429"/>
      <c r="AI133" s="429"/>
    </row>
    <row r="134" spans="1:38" s="431" customFormat="1" ht="11.25" customHeight="1" x14ac:dyDescent="0.2">
      <c r="A134" s="79"/>
      <c r="B134" s="79"/>
      <c r="C134" s="79"/>
      <c r="D134" s="79"/>
      <c r="E134" s="79"/>
      <c r="F134" s="79"/>
      <c r="G134" s="79"/>
      <c r="H134" s="79"/>
      <c r="I134" s="79"/>
      <c r="J134" s="79"/>
      <c r="K134" s="79"/>
      <c r="L134" s="79"/>
      <c r="M134" s="79"/>
      <c r="N134" s="79"/>
      <c r="O134" s="79"/>
      <c r="P134" s="435"/>
      <c r="Q134" s="435"/>
      <c r="R134" s="435"/>
      <c r="S134" s="435"/>
      <c r="T134" s="435"/>
      <c r="U134" s="435"/>
      <c r="V134" s="452"/>
      <c r="X134" s="428"/>
      <c r="Y134" s="428"/>
      <c r="Z134" s="428"/>
      <c r="AA134" s="428"/>
      <c r="AB134" s="428"/>
      <c r="AC134" s="428"/>
      <c r="AD134" s="429"/>
      <c r="AE134" s="429"/>
      <c r="AF134" s="429"/>
      <c r="AG134" s="430"/>
      <c r="AH134" s="429"/>
      <c r="AI134" s="429"/>
    </row>
    <row r="135" spans="1:38" s="431" customFormat="1" ht="11.25" customHeight="1" x14ac:dyDescent="0.2">
      <c r="A135" s="79"/>
      <c r="B135" s="599" t="s">
        <v>113</v>
      </c>
      <c r="C135" s="375"/>
      <c r="D135" s="91"/>
      <c r="E135" s="91"/>
      <c r="F135" s="79"/>
      <c r="G135" s="79"/>
      <c r="H135" s="79"/>
      <c r="I135" s="79"/>
      <c r="J135" s="79"/>
      <c r="K135" s="79"/>
      <c r="L135" s="79"/>
      <c r="M135" s="79"/>
      <c r="N135" s="79"/>
      <c r="O135" s="79"/>
      <c r="P135" s="435"/>
      <c r="Q135" s="435"/>
      <c r="R135" s="435"/>
      <c r="S135" s="435"/>
      <c r="T135" s="435"/>
      <c r="U135" s="435"/>
      <c r="V135" s="452"/>
      <c r="X135" s="428"/>
      <c r="Y135" s="428"/>
      <c r="Z135" s="428"/>
      <c r="AA135" s="428"/>
      <c r="AB135" s="428"/>
      <c r="AC135" s="428"/>
      <c r="AD135" s="429"/>
      <c r="AE135" s="429"/>
      <c r="AF135" s="429"/>
      <c r="AG135" s="430"/>
      <c r="AH135" s="429"/>
      <c r="AI135" s="429"/>
    </row>
    <row r="136" spans="1:38" s="431" customFormat="1" ht="11.25" customHeight="1" x14ac:dyDescent="0.2">
      <c r="A136" s="79"/>
      <c r="B136" s="600"/>
      <c r="C136" s="376"/>
      <c r="D136" s="79"/>
      <c r="E136" s="79"/>
      <c r="F136" s="79"/>
      <c r="G136" s="79"/>
      <c r="H136" s="79"/>
      <c r="I136" s="79"/>
      <c r="J136" s="79"/>
      <c r="K136" s="79"/>
      <c r="L136" s="79"/>
      <c r="M136" s="79"/>
      <c r="N136" s="79"/>
      <c r="O136" s="79"/>
      <c r="P136" s="435"/>
      <c r="Q136" s="435"/>
      <c r="R136" s="435"/>
      <c r="S136" s="435"/>
      <c r="T136" s="435"/>
      <c r="U136" s="435"/>
      <c r="V136" s="452"/>
      <c r="X136" s="428"/>
      <c r="Y136" s="428"/>
      <c r="Z136" s="428"/>
      <c r="AA136" s="428"/>
      <c r="AB136" s="428"/>
      <c r="AC136" s="428"/>
      <c r="AD136" s="429"/>
      <c r="AE136" s="429"/>
      <c r="AF136" s="429"/>
      <c r="AG136" s="430"/>
      <c r="AH136" s="429"/>
      <c r="AI136" s="429"/>
    </row>
    <row r="137" spans="1:38" s="431" customFormat="1" ht="11.25" customHeight="1" x14ac:dyDescent="0.2">
      <c r="A137" s="79"/>
      <c r="B137" s="590" t="s">
        <v>114</v>
      </c>
      <c r="C137" s="590"/>
      <c r="D137" s="591"/>
      <c r="E137" s="591"/>
      <c r="F137" s="591"/>
      <c r="G137" s="79"/>
      <c r="H137" s="79"/>
      <c r="I137" s="79"/>
      <c r="J137" s="79"/>
      <c r="K137" s="79"/>
      <c r="L137" s="79"/>
      <c r="M137" s="79"/>
      <c r="N137" s="79"/>
      <c r="O137" s="79"/>
      <c r="P137" s="435"/>
      <c r="Q137" s="435"/>
      <c r="R137" s="435"/>
      <c r="S137" s="435"/>
      <c r="T137" s="435"/>
      <c r="U137" s="435"/>
      <c r="V137" s="452"/>
      <c r="X137" s="428"/>
      <c r="Y137" s="428"/>
      <c r="Z137" s="428"/>
      <c r="AA137" s="428"/>
      <c r="AB137" s="428"/>
      <c r="AC137" s="428"/>
      <c r="AD137" s="429"/>
      <c r="AE137" s="429"/>
      <c r="AF137" s="429"/>
      <c r="AG137" s="430"/>
      <c r="AH137" s="429"/>
      <c r="AI137" s="429"/>
    </row>
    <row r="138" spans="1:38" s="431" customFormat="1" ht="11.25" customHeight="1" x14ac:dyDescent="0.2">
      <c r="A138" s="79"/>
      <c r="B138" s="590"/>
      <c r="C138" s="590"/>
      <c r="D138" s="591"/>
      <c r="E138" s="591"/>
      <c r="F138" s="591"/>
      <c r="G138" s="79"/>
      <c r="H138" s="79"/>
      <c r="I138" s="79"/>
      <c r="J138" s="79"/>
      <c r="K138" s="79"/>
      <c r="L138" s="79"/>
      <c r="M138" s="79"/>
      <c r="N138" s="79"/>
      <c r="O138" s="79"/>
      <c r="P138" s="435"/>
      <c r="Q138" s="435"/>
      <c r="R138" s="435"/>
      <c r="S138" s="435"/>
      <c r="T138" s="435"/>
      <c r="U138" s="435"/>
      <c r="V138" s="452"/>
      <c r="X138" s="428"/>
      <c r="Y138" s="428"/>
      <c r="Z138" s="428"/>
      <c r="AA138" s="428"/>
      <c r="AB138" s="428"/>
      <c r="AC138" s="428"/>
      <c r="AD138" s="429"/>
      <c r="AE138" s="429"/>
      <c r="AF138" s="429"/>
      <c r="AG138" s="430"/>
      <c r="AH138" s="429"/>
      <c r="AI138" s="429"/>
      <c r="AJ138" s="432"/>
      <c r="AK138" s="432"/>
      <c r="AL138" s="432"/>
    </row>
    <row r="139" spans="1:38" s="431" customFormat="1" ht="11.25" customHeight="1" x14ac:dyDescent="0.2">
      <c r="A139" s="79"/>
      <c r="B139" s="590" t="s">
        <v>27</v>
      </c>
      <c r="C139" s="590"/>
      <c r="D139" s="591"/>
      <c r="E139" s="591"/>
      <c r="F139" s="591"/>
      <c r="G139" s="79"/>
      <c r="H139" s="79"/>
      <c r="I139" s="79"/>
      <c r="J139" s="79"/>
      <c r="K139" s="79"/>
      <c r="L139" s="79"/>
      <c r="M139" s="79"/>
      <c r="N139" s="79"/>
      <c r="O139" s="79"/>
      <c r="P139" s="435"/>
      <c r="Q139" s="435"/>
      <c r="R139" s="435"/>
      <c r="S139" s="435"/>
      <c r="T139" s="435"/>
      <c r="U139" s="435"/>
      <c r="V139" s="452"/>
      <c r="X139" s="428"/>
      <c r="Y139" s="428"/>
      <c r="Z139" s="428"/>
      <c r="AA139" s="428"/>
      <c r="AB139" s="428"/>
      <c r="AC139" s="428"/>
      <c r="AD139" s="429"/>
      <c r="AE139" s="429"/>
      <c r="AF139" s="429"/>
      <c r="AG139" s="430"/>
      <c r="AH139" s="429"/>
      <c r="AI139" s="429"/>
    </row>
    <row r="140" spans="1:38" s="431" customFormat="1" ht="11.25" customHeight="1" x14ac:dyDescent="0.2">
      <c r="A140" s="79"/>
      <c r="B140" s="590"/>
      <c r="C140" s="590"/>
      <c r="D140" s="591"/>
      <c r="E140" s="591"/>
      <c r="F140" s="591"/>
      <c r="G140" s="79"/>
      <c r="H140" s="79"/>
      <c r="I140" s="79"/>
      <c r="J140" s="79"/>
      <c r="K140" s="79"/>
      <c r="L140" s="79"/>
      <c r="M140" s="79"/>
      <c r="N140" s="79"/>
      <c r="O140" s="79"/>
      <c r="P140" s="435"/>
      <c r="Q140" s="435"/>
      <c r="R140" s="435"/>
      <c r="S140" s="435"/>
      <c r="T140" s="435"/>
      <c r="U140" s="435"/>
      <c r="V140" s="452"/>
      <c r="X140" s="428"/>
      <c r="Y140" s="428"/>
      <c r="Z140" s="428"/>
      <c r="AA140" s="428"/>
      <c r="AB140" s="428"/>
      <c r="AC140" s="428"/>
      <c r="AD140" s="429"/>
      <c r="AE140" s="429"/>
      <c r="AF140" s="429"/>
      <c r="AG140" s="430"/>
      <c r="AH140" s="429"/>
      <c r="AI140" s="429"/>
    </row>
    <row r="141" spans="1:38" s="431" customFormat="1" ht="11.25" customHeight="1" x14ac:dyDescent="0.2">
      <c r="A141" s="79"/>
      <c r="B141" s="590" t="s">
        <v>28</v>
      </c>
      <c r="C141" s="590"/>
      <c r="D141" s="591"/>
      <c r="E141" s="591"/>
      <c r="F141" s="591"/>
      <c r="G141" s="79"/>
      <c r="H141" s="79"/>
      <c r="I141" s="79"/>
      <c r="J141" s="79"/>
      <c r="K141" s="79"/>
      <c r="L141" s="79"/>
      <c r="M141" s="79"/>
      <c r="N141" s="79"/>
      <c r="O141" s="79"/>
      <c r="P141" s="435"/>
      <c r="Q141" s="435"/>
      <c r="R141" s="435"/>
      <c r="S141" s="435"/>
      <c r="T141" s="435"/>
      <c r="U141" s="435"/>
      <c r="V141" s="452"/>
      <c r="X141" s="428"/>
      <c r="Y141" s="428"/>
      <c r="Z141" s="428"/>
      <c r="AA141" s="428"/>
      <c r="AB141" s="428"/>
      <c r="AC141" s="428"/>
      <c r="AD141" s="429"/>
      <c r="AE141" s="429"/>
      <c r="AF141" s="429"/>
      <c r="AG141" s="430"/>
      <c r="AH141" s="429"/>
      <c r="AI141" s="429"/>
    </row>
    <row r="142" spans="1:38" s="431" customFormat="1" ht="11.25" customHeight="1" x14ac:dyDescent="0.2">
      <c r="A142" s="79"/>
      <c r="B142" s="590"/>
      <c r="C142" s="590"/>
      <c r="D142" s="591"/>
      <c r="E142" s="591"/>
      <c r="F142" s="591"/>
      <c r="G142" s="79"/>
      <c r="H142" s="79"/>
      <c r="I142" s="79"/>
      <c r="J142" s="79"/>
      <c r="K142" s="79"/>
      <c r="L142" s="79"/>
      <c r="M142" s="79"/>
      <c r="N142" s="79"/>
      <c r="O142" s="79"/>
      <c r="P142" s="435"/>
      <c r="Q142" s="435"/>
      <c r="R142" s="435"/>
      <c r="S142" s="435"/>
      <c r="T142" s="435"/>
      <c r="U142" s="435"/>
      <c r="V142" s="452"/>
      <c r="X142" s="428"/>
      <c r="Y142" s="428"/>
      <c r="Z142" s="428"/>
      <c r="AA142" s="428"/>
      <c r="AB142" s="428"/>
      <c r="AC142" s="428"/>
      <c r="AD142" s="429"/>
      <c r="AE142" s="429"/>
      <c r="AF142" s="429"/>
      <c r="AG142" s="430"/>
      <c r="AH142" s="429"/>
      <c r="AI142" s="429"/>
    </row>
    <row r="143" spans="1:38" s="431" customFormat="1" ht="11.25" customHeight="1" x14ac:dyDescent="0.2">
      <c r="A143" s="79"/>
      <c r="B143" s="590" t="s">
        <v>137</v>
      </c>
      <c r="C143" s="590"/>
      <c r="D143" s="591"/>
      <c r="E143" s="591"/>
      <c r="F143" s="591"/>
      <c r="G143" s="79"/>
      <c r="H143" s="79"/>
      <c r="I143" s="79"/>
      <c r="J143" s="79"/>
      <c r="K143" s="79"/>
      <c r="L143" s="79"/>
      <c r="M143" s="79"/>
      <c r="N143" s="79"/>
      <c r="O143" s="79"/>
      <c r="P143" s="435"/>
      <c r="Q143" s="435"/>
      <c r="R143" s="435"/>
      <c r="S143" s="435"/>
      <c r="T143" s="435"/>
      <c r="U143" s="435"/>
      <c r="V143" s="452"/>
      <c r="X143" s="428"/>
      <c r="Y143" s="428"/>
      <c r="Z143" s="428"/>
      <c r="AA143" s="428"/>
      <c r="AB143" s="428"/>
      <c r="AC143" s="428"/>
      <c r="AD143" s="429"/>
      <c r="AE143" s="429"/>
      <c r="AF143" s="429"/>
      <c r="AG143" s="430"/>
      <c r="AH143" s="429"/>
      <c r="AI143" s="429"/>
    </row>
    <row r="144" spans="1:38" s="431" customFormat="1" ht="11.25" customHeight="1" x14ac:dyDescent="0.2">
      <c r="A144" s="79"/>
      <c r="B144" s="590"/>
      <c r="C144" s="590"/>
      <c r="D144" s="591"/>
      <c r="E144" s="591"/>
      <c r="F144" s="591"/>
      <c r="G144" s="79"/>
      <c r="H144" s="79"/>
      <c r="I144" s="79"/>
      <c r="J144" s="79"/>
      <c r="K144" s="79"/>
      <c r="L144" s="79"/>
      <c r="M144" s="79"/>
      <c r="N144" s="79"/>
      <c r="O144" s="79"/>
      <c r="P144" s="435"/>
      <c r="Q144" s="435"/>
      <c r="R144" s="435"/>
      <c r="S144" s="435"/>
      <c r="T144" s="435"/>
      <c r="U144" s="435"/>
      <c r="V144" s="452"/>
      <c r="X144" s="428"/>
      <c r="Y144" s="428"/>
      <c r="Z144" s="428"/>
      <c r="AA144" s="428"/>
      <c r="AB144" s="428"/>
      <c r="AC144" s="428"/>
      <c r="AD144" s="429"/>
      <c r="AE144" s="429"/>
      <c r="AF144" s="429"/>
      <c r="AG144" s="430"/>
      <c r="AH144" s="429"/>
      <c r="AI144" s="429"/>
    </row>
    <row r="145" spans="1:35" s="431" customFormat="1" ht="11.25" customHeight="1" x14ac:dyDescent="0.2">
      <c r="A145" s="79"/>
      <c r="B145" s="590" t="s">
        <v>39</v>
      </c>
      <c r="C145" s="590"/>
      <c r="D145" s="591"/>
      <c r="E145" s="591"/>
      <c r="F145" s="591"/>
      <c r="G145" s="79"/>
      <c r="H145" s="79"/>
      <c r="I145" s="79"/>
      <c r="J145" s="79"/>
      <c r="K145" s="79"/>
      <c r="L145" s="79"/>
      <c r="M145" s="79"/>
      <c r="N145" s="79"/>
      <c r="O145" s="79"/>
      <c r="P145" s="435"/>
      <c r="Q145" s="435"/>
      <c r="R145" s="435"/>
      <c r="S145" s="435"/>
      <c r="T145" s="435"/>
      <c r="U145" s="435"/>
      <c r="V145" s="452"/>
      <c r="X145" s="428"/>
      <c r="Y145" s="428"/>
      <c r="Z145" s="428"/>
      <c r="AA145" s="428"/>
      <c r="AB145" s="428"/>
      <c r="AC145" s="428"/>
      <c r="AD145" s="429"/>
      <c r="AE145" s="429"/>
      <c r="AF145" s="429"/>
      <c r="AG145" s="430"/>
      <c r="AH145" s="429"/>
      <c r="AI145" s="429"/>
    </row>
    <row r="146" spans="1:35" s="431" customFormat="1" ht="11.25" customHeight="1" x14ac:dyDescent="0.2">
      <c r="A146" s="79"/>
      <c r="B146" s="590"/>
      <c r="C146" s="590"/>
      <c r="D146" s="591"/>
      <c r="E146" s="591"/>
      <c r="F146" s="591"/>
      <c r="G146" s="79"/>
      <c r="H146" s="79"/>
      <c r="I146" s="79"/>
      <c r="J146" s="79"/>
      <c r="K146" s="79"/>
      <c r="L146" s="79"/>
      <c r="M146" s="79"/>
      <c r="N146" s="79"/>
      <c r="O146" s="79"/>
      <c r="P146" s="435"/>
      <c r="Q146" s="435"/>
      <c r="R146" s="435"/>
      <c r="S146" s="435"/>
      <c r="T146" s="435"/>
      <c r="U146" s="435"/>
      <c r="V146" s="452"/>
      <c r="X146" s="428"/>
      <c r="Y146" s="428"/>
      <c r="Z146" s="428"/>
      <c r="AA146" s="428"/>
      <c r="AB146" s="428"/>
      <c r="AC146" s="428"/>
      <c r="AD146" s="429"/>
      <c r="AE146" s="429"/>
      <c r="AF146" s="429"/>
      <c r="AG146" s="430"/>
      <c r="AH146" s="429"/>
      <c r="AI146" s="429"/>
    </row>
    <row r="147" spans="1:35" s="431" customFormat="1" ht="11.25" customHeight="1" x14ac:dyDescent="0.2">
      <c r="A147" s="79"/>
      <c r="B147" s="590" t="s">
        <v>33</v>
      </c>
      <c r="C147" s="590"/>
      <c r="D147" s="591"/>
      <c r="E147" s="591"/>
      <c r="F147" s="591"/>
      <c r="G147" s="79"/>
      <c r="H147" s="79"/>
      <c r="I147" s="79"/>
      <c r="J147" s="79"/>
      <c r="K147" s="79"/>
      <c r="L147" s="79"/>
      <c r="M147" s="79"/>
      <c r="N147" s="79"/>
      <c r="O147" s="79"/>
      <c r="P147" s="435"/>
      <c r="Q147" s="435"/>
      <c r="R147" s="435"/>
      <c r="S147" s="435"/>
      <c r="T147" s="435"/>
      <c r="U147" s="435"/>
      <c r="V147" s="452"/>
      <c r="X147" s="428"/>
      <c r="Y147" s="428"/>
      <c r="Z147" s="428"/>
      <c r="AA147" s="428"/>
      <c r="AB147" s="428"/>
      <c r="AC147" s="428"/>
      <c r="AD147" s="429"/>
      <c r="AE147" s="429"/>
      <c r="AF147" s="429"/>
      <c r="AG147" s="430"/>
      <c r="AH147" s="429"/>
      <c r="AI147" s="429"/>
    </row>
    <row r="148" spans="1:35" s="431" customFormat="1" ht="11.25" customHeight="1" x14ac:dyDescent="0.2">
      <c r="A148" s="79"/>
      <c r="B148" s="590"/>
      <c r="C148" s="590"/>
      <c r="D148" s="591"/>
      <c r="E148" s="591"/>
      <c r="F148" s="591"/>
      <c r="G148" s="79"/>
      <c r="H148" s="79"/>
      <c r="I148" s="79"/>
      <c r="J148" s="79"/>
      <c r="K148" s="79"/>
      <c r="L148" s="79"/>
      <c r="M148" s="79"/>
      <c r="N148" s="79"/>
      <c r="O148" s="79"/>
      <c r="P148" s="435"/>
      <c r="Q148" s="435"/>
      <c r="R148" s="435"/>
      <c r="S148" s="435"/>
      <c r="T148" s="435"/>
      <c r="U148" s="435"/>
      <c r="V148" s="452"/>
      <c r="X148" s="428"/>
      <c r="Y148" s="428"/>
      <c r="Z148" s="428"/>
      <c r="AA148" s="428"/>
      <c r="AB148" s="428"/>
      <c r="AC148" s="428"/>
      <c r="AD148" s="429"/>
      <c r="AE148" s="429"/>
      <c r="AF148" s="429"/>
      <c r="AG148" s="430"/>
      <c r="AH148" s="429"/>
      <c r="AI148" s="429"/>
    </row>
    <row r="149" spans="1:35" s="431" customFormat="1" ht="11.25" customHeight="1" x14ac:dyDescent="0.2">
      <c r="A149" s="79"/>
      <c r="B149" s="590" t="s">
        <v>51</v>
      </c>
      <c r="C149" s="590"/>
      <c r="D149" s="591"/>
      <c r="E149" s="591"/>
      <c r="F149" s="591"/>
      <c r="G149" s="79"/>
      <c r="H149" s="79"/>
      <c r="I149" s="79"/>
      <c r="J149" s="79"/>
      <c r="K149" s="79"/>
      <c r="L149" s="79"/>
      <c r="M149" s="79"/>
      <c r="N149" s="79"/>
      <c r="O149" s="79"/>
      <c r="P149" s="435"/>
      <c r="Q149" s="435"/>
      <c r="R149" s="435"/>
      <c r="S149" s="435"/>
      <c r="T149" s="435"/>
      <c r="U149" s="435"/>
      <c r="V149" s="452"/>
      <c r="X149" s="428"/>
      <c r="Y149" s="428"/>
      <c r="Z149" s="428"/>
      <c r="AA149" s="428"/>
      <c r="AB149" s="428"/>
      <c r="AC149" s="428"/>
      <c r="AD149" s="429"/>
      <c r="AE149" s="429"/>
      <c r="AF149" s="429"/>
      <c r="AG149" s="430"/>
      <c r="AH149" s="429"/>
      <c r="AI149" s="429"/>
    </row>
    <row r="150" spans="1:35" s="431" customFormat="1" ht="11.25" customHeight="1" x14ac:dyDescent="0.2">
      <c r="A150" s="79"/>
      <c r="B150" s="590"/>
      <c r="C150" s="590"/>
      <c r="D150" s="591"/>
      <c r="E150" s="591"/>
      <c r="F150" s="591"/>
      <c r="G150" s="79"/>
      <c r="H150" s="79"/>
      <c r="I150" s="79"/>
      <c r="J150" s="79"/>
      <c r="K150" s="79"/>
      <c r="L150" s="79"/>
      <c r="M150" s="79"/>
      <c r="N150" s="79"/>
      <c r="O150" s="79"/>
      <c r="P150" s="435"/>
      <c r="Q150" s="435"/>
      <c r="R150" s="435"/>
      <c r="S150" s="435"/>
      <c r="T150" s="435"/>
      <c r="U150" s="435"/>
      <c r="V150" s="452"/>
      <c r="X150" s="428"/>
      <c r="Y150" s="428"/>
      <c r="Z150" s="428"/>
      <c r="AA150" s="428"/>
      <c r="AB150" s="428"/>
      <c r="AC150" s="428"/>
      <c r="AD150" s="429"/>
      <c r="AE150" s="429"/>
      <c r="AF150" s="429"/>
      <c r="AG150" s="430"/>
      <c r="AH150" s="429"/>
      <c r="AI150" s="429"/>
    </row>
    <row r="151" spans="1:35" s="431" customFormat="1" ht="11.25" customHeight="1" x14ac:dyDescent="0.2">
      <c r="A151" s="79"/>
      <c r="B151" s="590" t="s">
        <v>29</v>
      </c>
      <c r="C151" s="590"/>
      <c r="D151" s="591"/>
      <c r="E151" s="591"/>
      <c r="F151" s="591"/>
      <c r="G151" s="79"/>
      <c r="H151" s="79"/>
      <c r="I151" s="79"/>
      <c r="J151" s="79"/>
      <c r="K151" s="79"/>
      <c r="L151" s="79"/>
      <c r="M151" s="79"/>
      <c r="N151" s="79"/>
      <c r="O151" s="79"/>
      <c r="P151" s="435"/>
      <c r="Q151" s="435"/>
      <c r="R151" s="435"/>
      <c r="S151" s="435"/>
      <c r="T151" s="435"/>
      <c r="U151" s="435"/>
      <c r="V151" s="452"/>
      <c r="X151" s="428"/>
      <c r="Y151" s="428"/>
      <c r="Z151" s="428"/>
      <c r="AA151" s="428"/>
      <c r="AB151" s="428"/>
      <c r="AC151" s="428"/>
      <c r="AD151" s="429"/>
      <c r="AE151" s="429"/>
      <c r="AF151" s="429"/>
      <c r="AG151" s="430"/>
      <c r="AH151" s="429"/>
      <c r="AI151" s="429"/>
    </row>
    <row r="152" spans="1:35" s="431" customFormat="1" ht="11.25" customHeight="1" x14ac:dyDescent="0.2">
      <c r="A152" s="79"/>
      <c r="B152" s="590"/>
      <c r="C152" s="590"/>
      <c r="D152" s="591"/>
      <c r="E152" s="591"/>
      <c r="F152" s="591"/>
      <c r="G152" s="79"/>
      <c r="H152" s="79"/>
      <c r="I152" s="79"/>
      <c r="J152" s="79"/>
      <c r="K152" s="79"/>
      <c r="L152" s="79"/>
      <c r="M152" s="79"/>
      <c r="N152" s="79"/>
      <c r="O152" s="79"/>
      <c r="P152" s="435"/>
      <c r="Q152" s="435"/>
      <c r="R152" s="435"/>
      <c r="S152" s="435"/>
      <c r="T152" s="435"/>
      <c r="U152" s="435"/>
      <c r="V152" s="452"/>
      <c r="X152" s="428"/>
      <c r="Y152" s="428"/>
      <c r="Z152" s="428"/>
      <c r="AA152" s="428"/>
      <c r="AB152" s="428"/>
      <c r="AC152" s="428"/>
      <c r="AD152" s="429"/>
      <c r="AE152" s="429"/>
      <c r="AF152" s="429"/>
      <c r="AG152" s="430"/>
      <c r="AH152" s="429"/>
      <c r="AI152" s="429"/>
    </row>
    <row r="153" spans="1:35" s="431" customFormat="1" ht="11.25" customHeight="1" x14ac:dyDescent="0.2">
      <c r="A153" s="79"/>
      <c r="B153" s="590" t="s">
        <v>30</v>
      </c>
      <c r="C153" s="590"/>
      <c r="D153" s="601"/>
      <c r="E153" s="601"/>
      <c r="F153" s="601"/>
      <c r="G153" s="601"/>
      <c r="H153" s="79"/>
      <c r="I153" s="79"/>
      <c r="J153" s="79"/>
      <c r="K153" s="79"/>
      <c r="L153" s="79"/>
      <c r="M153" s="79"/>
      <c r="N153" s="79"/>
      <c r="O153" s="79"/>
      <c r="P153" s="435"/>
      <c r="Q153" s="435"/>
      <c r="R153" s="435"/>
      <c r="S153" s="435"/>
      <c r="T153" s="435"/>
      <c r="U153" s="435"/>
      <c r="V153" s="452"/>
      <c r="X153" s="428"/>
      <c r="Y153" s="428"/>
      <c r="Z153" s="428"/>
      <c r="AA153" s="428"/>
      <c r="AB153" s="428"/>
      <c r="AC153" s="428"/>
      <c r="AD153" s="429"/>
      <c r="AE153" s="429"/>
      <c r="AF153" s="429"/>
      <c r="AG153" s="430"/>
      <c r="AH153" s="429"/>
      <c r="AI153" s="429"/>
    </row>
    <row r="154" spans="1:35" s="431" customFormat="1" ht="11.25" customHeight="1" x14ac:dyDescent="0.2">
      <c r="A154" s="79"/>
      <c r="B154" s="601"/>
      <c r="C154" s="601"/>
      <c r="D154" s="601"/>
      <c r="E154" s="601"/>
      <c r="F154" s="601"/>
      <c r="G154" s="601"/>
      <c r="H154" s="79"/>
      <c r="I154" s="79"/>
      <c r="J154" s="79"/>
      <c r="K154" s="79"/>
      <c r="L154" s="79"/>
      <c r="M154" s="79"/>
      <c r="N154" s="79"/>
      <c r="O154" s="79"/>
      <c r="P154" s="435"/>
      <c r="Q154" s="435"/>
      <c r="R154" s="435"/>
      <c r="S154" s="435"/>
      <c r="T154" s="435"/>
      <c r="U154" s="435"/>
      <c r="V154" s="452"/>
      <c r="X154" s="428"/>
      <c r="Y154" s="428"/>
      <c r="Z154" s="428"/>
      <c r="AA154" s="428"/>
      <c r="AB154" s="428"/>
      <c r="AC154" s="428"/>
      <c r="AD154" s="429"/>
      <c r="AE154" s="429"/>
      <c r="AF154" s="429"/>
      <c r="AG154" s="430"/>
      <c r="AH154" s="429"/>
      <c r="AI154" s="429"/>
    </row>
    <row r="155" spans="1:35" s="431" customFormat="1" ht="11.25" customHeight="1" x14ac:dyDescent="0.2">
      <c r="A155" s="79"/>
      <c r="B155" s="590" t="s">
        <v>31</v>
      </c>
      <c r="C155" s="590"/>
      <c r="D155" s="591"/>
      <c r="E155" s="591"/>
      <c r="F155" s="591"/>
      <c r="G155" s="79"/>
      <c r="H155" s="79"/>
      <c r="I155" s="79"/>
      <c r="J155" s="79"/>
      <c r="K155" s="79"/>
      <c r="L155" s="79"/>
      <c r="M155" s="79"/>
      <c r="N155" s="79"/>
      <c r="O155" s="79"/>
      <c r="P155" s="435"/>
      <c r="Q155" s="435"/>
      <c r="R155" s="435"/>
      <c r="S155" s="435"/>
      <c r="T155" s="435"/>
      <c r="U155" s="435"/>
      <c r="V155" s="452"/>
      <c r="X155" s="428"/>
      <c r="Y155" s="428"/>
      <c r="Z155" s="428"/>
      <c r="AA155" s="428"/>
      <c r="AB155" s="428"/>
      <c r="AC155" s="428"/>
      <c r="AD155" s="429"/>
      <c r="AE155" s="429"/>
      <c r="AF155" s="429"/>
      <c r="AG155" s="430"/>
      <c r="AH155" s="429"/>
      <c r="AI155" s="429"/>
    </row>
    <row r="156" spans="1:35" s="431" customFormat="1" ht="11.25" customHeight="1" x14ac:dyDescent="0.2">
      <c r="A156" s="79"/>
      <c r="B156" s="590"/>
      <c r="C156" s="590"/>
      <c r="D156" s="591"/>
      <c r="E156" s="591"/>
      <c r="F156" s="591"/>
      <c r="G156" s="79"/>
      <c r="H156" s="79"/>
      <c r="I156" s="79"/>
      <c r="J156" s="79"/>
      <c r="K156" s="79"/>
      <c r="L156" s="79"/>
      <c r="M156" s="79"/>
      <c r="N156" s="79"/>
      <c r="O156" s="79"/>
      <c r="P156" s="435"/>
      <c r="Q156" s="435"/>
      <c r="R156" s="435"/>
      <c r="S156" s="435"/>
      <c r="T156" s="435"/>
      <c r="U156" s="435"/>
      <c r="V156" s="452"/>
      <c r="X156" s="428"/>
      <c r="Y156" s="428"/>
      <c r="Z156" s="428"/>
      <c r="AA156" s="428"/>
      <c r="AB156" s="428"/>
      <c r="AC156" s="428"/>
      <c r="AD156" s="429"/>
      <c r="AE156" s="429"/>
      <c r="AF156" s="429"/>
      <c r="AG156" s="430"/>
      <c r="AH156" s="429"/>
      <c r="AI156" s="429"/>
    </row>
    <row r="157" spans="1:35" s="431" customFormat="1" ht="11.25" customHeight="1" x14ac:dyDescent="0.2">
      <c r="A157" s="79"/>
      <c r="B157" s="590" t="s">
        <v>52</v>
      </c>
      <c r="C157" s="590"/>
      <c r="D157" s="591"/>
      <c r="E157" s="591"/>
      <c r="F157" s="591"/>
      <c r="G157" s="79"/>
      <c r="H157" s="79"/>
      <c r="I157" s="79"/>
      <c r="J157" s="79"/>
      <c r="K157" s="79"/>
      <c r="L157" s="79"/>
      <c r="M157" s="79"/>
      <c r="N157" s="79"/>
      <c r="O157" s="79"/>
      <c r="P157" s="435"/>
      <c r="Q157" s="435"/>
      <c r="R157" s="435"/>
      <c r="S157" s="435"/>
      <c r="T157" s="435"/>
      <c r="U157" s="435"/>
      <c r="V157" s="452"/>
      <c r="X157" s="428"/>
      <c r="Y157" s="428"/>
      <c r="Z157" s="428"/>
      <c r="AA157" s="428"/>
      <c r="AB157" s="428"/>
      <c r="AC157" s="428"/>
      <c r="AD157" s="429"/>
      <c r="AE157" s="429"/>
      <c r="AF157" s="429"/>
      <c r="AG157" s="430"/>
      <c r="AH157" s="429"/>
      <c r="AI157" s="429"/>
    </row>
    <row r="158" spans="1:35" s="431" customFormat="1" ht="11.25" customHeight="1" x14ac:dyDescent="0.2">
      <c r="A158" s="79"/>
      <c r="B158" s="590"/>
      <c r="C158" s="590"/>
      <c r="D158" s="591"/>
      <c r="E158" s="591"/>
      <c r="F158" s="591"/>
      <c r="G158" s="79"/>
      <c r="H158" s="79"/>
      <c r="I158" s="79"/>
      <c r="J158" s="79"/>
      <c r="K158" s="79"/>
      <c r="L158" s="79"/>
      <c r="M158" s="79"/>
      <c r="N158" s="79"/>
      <c r="O158" s="79"/>
      <c r="P158" s="435"/>
      <c r="Q158" s="435"/>
      <c r="R158" s="435"/>
      <c r="S158" s="435"/>
      <c r="T158" s="435"/>
      <c r="U158" s="435"/>
      <c r="V158" s="452"/>
      <c r="X158" s="428"/>
      <c r="Y158" s="428"/>
      <c r="Z158" s="428"/>
      <c r="AA158" s="428"/>
      <c r="AB158" s="428"/>
      <c r="AC158" s="428"/>
      <c r="AD158" s="429"/>
      <c r="AE158" s="429"/>
      <c r="AF158" s="429"/>
      <c r="AG158" s="430"/>
      <c r="AH158" s="429"/>
      <c r="AI158" s="429"/>
    </row>
    <row r="159" spans="1:35" s="431" customFormat="1" ht="11.25" customHeight="1" x14ac:dyDescent="0.2">
      <c r="A159" s="79"/>
      <c r="B159" s="590" t="s">
        <v>32</v>
      </c>
      <c r="C159" s="590"/>
      <c r="D159" s="591"/>
      <c r="E159" s="591"/>
      <c r="F159" s="591"/>
      <c r="G159" s="79"/>
      <c r="H159" s="79"/>
      <c r="I159" s="79"/>
      <c r="J159" s="79"/>
      <c r="K159" s="79"/>
      <c r="L159" s="79"/>
      <c r="M159" s="79"/>
      <c r="N159" s="79"/>
      <c r="O159" s="79"/>
      <c r="P159" s="435"/>
      <c r="Q159" s="435"/>
      <c r="R159" s="435"/>
      <c r="S159" s="435"/>
      <c r="T159" s="435"/>
      <c r="U159" s="435"/>
      <c r="V159" s="452"/>
      <c r="X159" s="428"/>
      <c r="Y159" s="428"/>
      <c r="Z159" s="428"/>
      <c r="AA159" s="428"/>
      <c r="AB159" s="428"/>
      <c r="AC159" s="428"/>
      <c r="AD159" s="429"/>
      <c r="AE159" s="429"/>
      <c r="AF159" s="429"/>
      <c r="AG159" s="430"/>
      <c r="AH159" s="429"/>
      <c r="AI159" s="429"/>
    </row>
    <row r="160" spans="1:35" s="431" customFormat="1" ht="11.25" customHeight="1" x14ac:dyDescent="0.2">
      <c r="A160" s="79"/>
      <c r="B160" s="590"/>
      <c r="C160" s="590"/>
      <c r="D160" s="591"/>
      <c r="E160" s="591"/>
      <c r="F160" s="591"/>
      <c r="G160" s="79"/>
      <c r="H160" s="79"/>
      <c r="I160" s="79"/>
      <c r="J160" s="79"/>
      <c r="K160" s="79"/>
      <c r="L160" s="79"/>
      <c r="M160" s="79"/>
      <c r="N160" s="79"/>
      <c r="O160" s="79"/>
      <c r="P160" s="435"/>
      <c r="Q160" s="435"/>
      <c r="R160" s="435"/>
      <c r="S160" s="435"/>
      <c r="T160" s="435"/>
      <c r="U160" s="435"/>
      <c r="V160" s="452"/>
      <c r="X160" s="428"/>
      <c r="Y160" s="428"/>
      <c r="Z160" s="428"/>
      <c r="AA160" s="428"/>
      <c r="AB160" s="428"/>
      <c r="AC160" s="428"/>
      <c r="AD160" s="429"/>
      <c r="AE160" s="429"/>
      <c r="AF160" s="429"/>
      <c r="AG160" s="430"/>
      <c r="AH160" s="429"/>
      <c r="AI160" s="429"/>
    </row>
    <row r="161" spans="1:37" s="431" customFormat="1" ht="11.25" hidden="1" customHeight="1" x14ac:dyDescent="0.2">
      <c r="A161" s="79"/>
      <c r="B161" s="590" t="s">
        <v>98</v>
      </c>
      <c r="C161" s="590"/>
      <c r="D161" s="591"/>
      <c r="E161" s="591"/>
      <c r="F161" s="591"/>
      <c r="G161" s="79"/>
      <c r="H161" s="79"/>
      <c r="I161" s="79"/>
      <c r="J161" s="79"/>
      <c r="K161" s="79"/>
      <c r="L161" s="79"/>
      <c r="M161" s="79"/>
      <c r="N161" s="79"/>
      <c r="O161" s="79"/>
      <c r="P161" s="435"/>
      <c r="Q161" s="435"/>
      <c r="R161" s="435"/>
      <c r="S161" s="435"/>
      <c r="T161" s="435"/>
      <c r="U161" s="435"/>
      <c r="V161" s="452"/>
      <c r="X161" s="428"/>
      <c r="Y161" s="428"/>
      <c r="Z161" s="428"/>
      <c r="AA161" s="428"/>
      <c r="AB161" s="428"/>
      <c r="AC161" s="428"/>
      <c r="AD161" s="429"/>
      <c r="AE161" s="429"/>
      <c r="AF161" s="429"/>
      <c r="AG161" s="430"/>
      <c r="AH161" s="429"/>
      <c r="AI161" s="429"/>
    </row>
    <row r="162" spans="1:37" s="431" customFormat="1" ht="11.25" hidden="1" customHeight="1" x14ac:dyDescent="0.2">
      <c r="A162" s="79"/>
      <c r="B162" s="590"/>
      <c r="C162" s="590"/>
      <c r="D162" s="591"/>
      <c r="E162" s="591"/>
      <c r="F162" s="591"/>
      <c r="G162" s="79"/>
      <c r="H162" s="79"/>
      <c r="I162" s="79"/>
      <c r="J162" s="79"/>
      <c r="K162" s="79"/>
      <c r="L162" s="79"/>
      <c r="M162" s="79"/>
      <c r="N162" s="79"/>
      <c r="O162" s="79"/>
      <c r="P162" s="435"/>
      <c r="Q162" s="435"/>
      <c r="R162" s="435"/>
      <c r="S162" s="435"/>
      <c r="T162" s="435"/>
      <c r="U162" s="435"/>
      <c r="V162" s="452"/>
      <c r="X162" s="428"/>
      <c r="Y162" s="428"/>
      <c r="Z162" s="428"/>
      <c r="AA162" s="428"/>
      <c r="AB162" s="428"/>
      <c r="AC162" s="428"/>
      <c r="AD162" s="429"/>
      <c r="AE162" s="429"/>
      <c r="AF162" s="429"/>
      <c r="AG162" s="430"/>
      <c r="AH162" s="429"/>
      <c r="AI162" s="429"/>
    </row>
    <row r="163" spans="1:37" s="431" customFormat="1" ht="11.25" hidden="1" customHeight="1" x14ac:dyDescent="0.2">
      <c r="A163" s="79"/>
      <c r="B163" s="590" t="s">
        <v>99</v>
      </c>
      <c r="C163" s="590"/>
      <c r="D163" s="591"/>
      <c r="E163" s="591"/>
      <c r="F163" s="591"/>
      <c r="G163" s="79"/>
      <c r="H163" s="79"/>
      <c r="I163" s="79"/>
      <c r="J163" s="79"/>
      <c r="K163" s="79"/>
      <c r="L163" s="79"/>
      <c r="M163" s="79"/>
      <c r="N163" s="79"/>
      <c r="O163" s="79"/>
      <c r="P163" s="435"/>
      <c r="Q163" s="435"/>
      <c r="R163" s="435"/>
      <c r="S163" s="435"/>
      <c r="T163" s="435"/>
      <c r="U163" s="435"/>
      <c r="V163" s="453"/>
      <c r="X163" s="433"/>
      <c r="Y163" s="433"/>
      <c r="Z163" s="433"/>
      <c r="AA163" s="433"/>
      <c r="AB163" s="433"/>
      <c r="AC163" s="433"/>
    </row>
    <row r="164" spans="1:37" s="431" customFormat="1" ht="11.25" hidden="1" customHeight="1" x14ac:dyDescent="0.2">
      <c r="A164" s="79"/>
      <c r="B164" s="590"/>
      <c r="C164" s="590"/>
      <c r="D164" s="591"/>
      <c r="E164" s="591"/>
      <c r="F164" s="591"/>
      <c r="G164" s="79"/>
      <c r="H164" s="79"/>
      <c r="I164" s="79"/>
      <c r="J164" s="79"/>
      <c r="K164" s="79"/>
      <c r="L164" s="79"/>
      <c r="M164" s="79"/>
      <c r="N164" s="79"/>
      <c r="O164" s="79"/>
      <c r="P164" s="435"/>
      <c r="Q164" s="435"/>
      <c r="R164" s="435"/>
      <c r="S164" s="435"/>
      <c r="T164" s="435"/>
      <c r="U164" s="435"/>
      <c r="V164" s="453"/>
      <c r="X164" s="433"/>
      <c r="Y164" s="433"/>
      <c r="Z164" s="433"/>
      <c r="AA164" s="433"/>
      <c r="AB164" s="433"/>
      <c r="AC164" s="433"/>
    </row>
    <row r="165" spans="1:37" s="434" customFormat="1" ht="11.25" customHeight="1" x14ac:dyDescent="0.2">
      <c r="A165" s="86"/>
      <c r="B165" s="590" t="s">
        <v>53</v>
      </c>
      <c r="C165" s="590"/>
      <c r="D165" s="591"/>
      <c r="E165" s="591"/>
      <c r="F165" s="591"/>
      <c r="G165" s="86"/>
      <c r="H165" s="86"/>
      <c r="I165" s="86"/>
      <c r="J165" s="86"/>
      <c r="K165" s="86"/>
      <c r="L165" s="86"/>
      <c r="M165" s="86"/>
      <c r="N165" s="86"/>
      <c r="O165" s="86"/>
      <c r="P165" s="436"/>
      <c r="Q165" s="436"/>
      <c r="R165" s="436"/>
      <c r="S165" s="436"/>
      <c r="T165" s="436"/>
      <c r="U165" s="436"/>
      <c r="V165" s="454"/>
      <c r="X165" s="433"/>
      <c r="Y165" s="433"/>
      <c r="Z165" s="433"/>
      <c r="AA165" s="433"/>
      <c r="AB165" s="433"/>
      <c r="AC165" s="433"/>
    </row>
    <row r="166" spans="1:37" ht="11.25" customHeight="1" x14ac:dyDescent="0.2">
      <c r="A166" s="25"/>
      <c r="B166" s="590"/>
      <c r="C166" s="590"/>
      <c r="D166" s="591"/>
      <c r="E166" s="591"/>
      <c r="F166" s="591"/>
      <c r="G166" s="25"/>
      <c r="H166" s="25"/>
      <c r="I166" s="25"/>
      <c r="J166" s="25"/>
      <c r="K166" s="25"/>
      <c r="L166" s="25"/>
      <c r="M166" s="25"/>
      <c r="N166" s="25"/>
      <c r="O166" s="25"/>
      <c r="P166" s="160"/>
      <c r="Q166" s="160"/>
      <c r="R166" s="160"/>
      <c r="S166" s="160"/>
      <c r="T166" s="160"/>
      <c r="U166" s="160"/>
      <c r="V166" s="448"/>
      <c r="W166" s="406"/>
      <c r="AB166" s="402"/>
      <c r="AC166" s="402"/>
      <c r="AG166" s="403"/>
      <c r="AH166" s="403"/>
      <c r="AI166" s="403"/>
      <c r="AJ166" s="404"/>
      <c r="AK166" s="405"/>
    </row>
    <row r="167" spans="1:37" ht="11.25" customHeight="1" x14ac:dyDescent="0.2">
      <c r="A167" s="71"/>
      <c r="B167" s="71"/>
      <c r="C167" s="71"/>
      <c r="D167" s="71"/>
      <c r="E167" s="71"/>
      <c r="F167" s="71"/>
      <c r="G167" s="71"/>
      <c r="H167" s="71"/>
      <c r="I167" s="71"/>
      <c r="J167" s="71"/>
      <c r="K167" s="71"/>
      <c r="L167" s="71"/>
      <c r="M167" s="71"/>
      <c r="N167" s="71"/>
      <c r="O167" s="71"/>
      <c r="P167" s="174"/>
      <c r="Q167" s="174"/>
      <c r="R167" s="174"/>
      <c r="S167" s="174"/>
      <c r="T167" s="174"/>
      <c r="U167" s="174"/>
      <c r="V167" s="455"/>
      <c r="W167" s="406"/>
      <c r="AB167" s="402"/>
      <c r="AC167" s="402"/>
      <c r="AG167" s="403"/>
      <c r="AH167" s="403"/>
      <c r="AI167" s="403"/>
      <c r="AJ167" s="404"/>
      <c r="AK167" s="405"/>
    </row>
    <row r="168" spans="1:37" ht="12.75" x14ac:dyDescent="0.2"/>
  </sheetData>
  <sheetProtection sheet="1" objects="1" scenarios="1"/>
  <mergeCells count="41">
    <mergeCell ref="B155:F156"/>
    <mergeCell ref="B7:T8"/>
    <mergeCell ref="D9:H10"/>
    <mergeCell ref="I9:I11"/>
    <mergeCell ref="K9:O10"/>
    <mergeCell ref="P9:P11"/>
    <mergeCell ref="R9:T10"/>
    <mergeCell ref="A43:U43"/>
    <mergeCell ref="B51:H52"/>
    <mergeCell ref="B53:H53"/>
    <mergeCell ref="A88:U88"/>
    <mergeCell ref="B95:H96"/>
    <mergeCell ref="D98:E99"/>
    <mergeCell ref="A131:U131"/>
    <mergeCell ref="B135:B136"/>
    <mergeCell ref="B137:F138"/>
    <mergeCell ref="X82:X83"/>
    <mergeCell ref="AA52:AA53"/>
    <mergeCell ref="Z52:Z53"/>
    <mergeCell ref="A44:U44"/>
    <mergeCell ref="A87:U87"/>
    <mergeCell ref="Y82:Y83"/>
    <mergeCell ref="L84:O84"/>
    <mergeCell ref="Q84:T84"/>
    <mergeCell ref="X84:X85"/>
    <mergeCell ref="Y84:Y85"/>
    <mergeCell ref="L85:T85"/>
    <mergeCell ref="B157:F158"/>
    <mergeCell ref="B159:F160"/>
    <mergeCell ref="B161:F162"/>
    <mergeCell ref="B163:F164"/>
    <mergeCell ref="B165:F166"/>
    <mergeCell ref="B153:G154"/>
    <mergeCell ref="B139:F140"/>
    <mergeCell ref="B141:F142"/>
    <mergeCell ref="A132:U132"/>
    <mergeCell ref="B151:F152"/>
    <mergeCell ref="B143:F144"/>
    <mergeCell ref="B145:F146"/>
    <mergeCell ref="B147:F148"/>
    <mergeCell ref="B149:F150"/>
  </mergeCells>
  <conditionalFormatting sqref="B12:B31 D12:I31 K12:P31 R12:T31">
    <cfRule type="expression" dxfId="14" priority="1">
      <formula>$B12=$X$5</formula>
    </cfRule>
    <cfRule type="containsErrors" dxfId="13" priority="2">
      <formula>ISERROR(B12)</formula>
    </cfRule>
  </conditionalFormatting>
  <hyperlinks>
    <hyperlink ref="B137:B138" location="Coverage!A1" display="Participating LA's"/>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3:B164" location="Adoption!A1" display="Adoption"/>
    <hyperlink ref="B161:B162" location="Adoption!A1" display="Adoption"/>
    <hyperlink ref="B161:F162" location="Ofsted!A1" display="Ofsted"/>
    <hyperlink ref="B163:F164" location="Education!A1" display="Education"/>
    <hyperlink ref="B165:B166" location="Adoption!A1" display="Adoption"/>
    <hyperlink ref="B165:F166" location="Sources!A1" display="Sources"/>
    <hyperlink ref="B143:F144" location="'Referral Source'!A1" display="Referral Source"/>
  </hyperlinks>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39"/>
  </sheetPr>
  <dimension ref="A1:AL255"/>
  <sheetViews>
    <sheetView showRowColHeaders="0" zoomScaleNormal="100" workbookViewId="0"/>
  </sheetViews>
  <sheetFormatPr defaultRowHeight="11.25" customHeight="1" x14ac:dyDescent="0.2"/>
  <cols>
    <col min="1" max="1" width="2.85546875" style="406" customWidth="1"/>
    <col min="2" max="2" width="19.28515625" style="406" customWidth="1"/>
    <col min="3" max="3" width="0.85546875" style="406" customWidth="1"/>
    <col min="4" max="8" width="7.42578125" style="406" customWidth="1"/>
    <col min="9" max="9" width="7.85546875" style="406" customWidth="1"/>
    <col min="10" max="10" width="0.85546875" style="406" customWidth="1"/>
    <col min="11" max="11" width="7.42578125" style="493" customWidth="1"/>
    <col min="12" max="15" width="7.42578125" style="406" customWidth="1"/>
    <col min="16" max="16" width="6.28515625" style="406" customWidth="1"/>
    <col min="17" max="17" width="0.85546875" style="406" customWidth="1"/>
    <col min="18" max="18" width="6.140625" style="406" customWidth="1"/>
    <col min="19" max="19" width="8" style="406" customWidth="1"/>
    <col min="20" max="20" width="7.7109375" style="406" customWidth="1"/>
    <col min="21" max="21" width="2.85546875" style="406" customWidth="1"/>
    <col min="22" max="22" width="10.140625" style="404" customWidth="1"/>
    <col min="23" max="23" width="21.85546875" style="402" hidden="1" customWidth="1"/>
    <col min="24" max="27" width="15.42578125" style="402" hidden="1" customWidth="1"/>
    <col min="28" max="28" width="15.42578125" style="403" hidden="1" customWidth="1"/>
    <col min="29" max="29" width="15.7109375" style="403" hidden="1" customWidth="1"/>
    <col min="30" max="31" width="17" style="403" customWidth="1"/>
    <col min="32" max="32" width="5.7109375" style="403" customWidth="1"/>
    <col min="33" max="33" width="10.140625" style="404" customWidth="1"/>
    <col min="34" max="34" width="10.140625" style="405" customWidth="1"/>
    <col min="35" max="16384" width="9.140625" style="406"/>
  </cols>
  <sheetData>
    <row r="1" spans="1:34" ht="15" customHeight="1" x14ac:dyDescent="0.2">
      <c r="A1" s="24"/>
      <c r="B1" s="24"/>
      <c r="C1" s="24"/>
      <c r="D1" s="24"/>
      <c r="E1" s="24"/>
      <c r="F1" s="24"/>
      <c r="G1" s="24"/>
      <c r="H1" s="24"/>
      <c r="I1" s="24"/>
      <c r="J1" s="24"/>
      <c r="K1" s="2"/>
      <c r="L1" s="25"/>
      <c r="M1" s="25"/>
      <c r="N1" s="25"/>
      <c r="O1" s="25"/>
      <c r="P1" s="25"/>
      <c r="Q1" s="25"/>
      <c r="R1" s="25"/>
      <c r="S1" s="25"/>
      <c r="T1" s="25"/>
      <c r="U1" s="24"/>
      <c r="V1" s="532"/>
    </row>
    <row r="2" spans="1:34" ht="18.75" thickBot="1" x14ac:dyDescent="0.3">
      <c r="A2" s="40" t="s">
        <v>1</v>
      </c>
      <c r="B2" s="38"/>
      <c r="C2" s="38"/>
      <c r="D2" s="38"/>
      <c r="E2" s="38"/>
      <c r="F2" s="38"/>
      <c r="G2" s="38"/>
      <c r="H2" s="38"/>
      <c r="I2" s="38"/>
      <c r="J2" s="38"/>
      <c r="K2" s="39"/>
      <c r="L2" s="38"/>
      <c r="M2" s="38"/>
      <c r="N2" s="38"/>
      <c r="O2" s="38"/>
      <c r="P2" s="38"/>
      <c r="Q2" s="38"/>
      <c r="R2" s="38"/>
      <c r="S2" s="38"/>
      <c r="T2" s="38"/>
      <c r="U2" s="25"/>
      <c r="V2" s="532"/>
    </row>
    <row r="3" spans="1:34" ht="11.25" customHeight="1" x14ac:dyDescent="0.2">
      <c r="A3" s="25"/>
      <c r="B3" s="25"/>
      <c r="C3" s="25"/>
      <c r="D3" s="25"/>
      <c r="E3" s="25"/>
      <c r="F3" s="25"/>
      <c r="G3" s="25"/>
      <c r="H3" s="25"/>
      <c r="I3" s="25"/>
      <c r="J3" s="25"/>
      <c r="K3" s="3"/>
      <c r="L3" s="25"/>
      <c r="M3" s="25"/>
      <c r="N3" s="25"/>
      <c r="O3" s="25"/>
      <c r="P3" s="25"/>
      <c r="Q3" s="25"/>
      <c r="R3" s="25"/>
      <c r="S3" s="25"/>
      <c r="T3" s="25"/>
      <c r="U3" s="24"/>
      <c r="V3" s="532"/>
    </row>
    <row r="4" spans="1:34" ht="21" customHeight="1" thickBot="1" x14ac:dyDescent="0.25">
      <c r="A4" s="24"/>
      <c r="B4" s="24"/>
      <c r="C4" s="24"/>
      <c r="D4" s="24"/>
      <c r="E4" s="24"/>
      <c r="F4" s="24"/>
      <c r="G4" s="24"/>
      <c r="H4" s="24"/>
      <c r="I4" s="24"/>
      <c r="J4" s="24"/>
      <c r="K4" s="2"/>
      <c r="L4" s="24"/>
      <c r="M4" s="24"/>
      <c r="N4" s="24"/>
      <c r="O4" s="24"/>
      <c r="P4" s="24"/>
      <c r="Q4" s="24"/>
      <c r="R4" s="24"/>
      <c r="S4" s="24"/>
      <c r="T4" s="24"/>
      <c r="U4" s="24"/>
      <c r="V4" s="532"/>
      <c r="X4" s="407"/>
    </row>
    <row r="5" spans="1:34" ht="11.25" customHeight="1" x14ac:dyDescent="0.2">
      <c r="A5" s="30"/>
      <c r="B5" s="31"/>
      <c r="C5" s="31"/>
      <c r="D5" s="31"/>
      <c r="E5" s="31"/>
      <c r="F5" s="31"/>
      <c r="G5" s="31"/>
      <c r="H5" s="31"/>
      <c r="I5" s="31"/>
      <c r="J5" s="31"/>
      <c r="K5" s="32"/>
      <c r="L5" s="46"/>
      <c r="M5" s="46"/>
      <c r="N5" s="46"/>
      <c r="O5" s="46"/>
      <c r="P5" s="46"/>
      <c r="Q5" s="46"/>
      <c r="R5" s="46"/>
      <c r="S5" s="46"/>
      <c r="T5" s="46"/>
      <c r="U5" s="47"/>
      <c r="V5" s="532"/>
      <c r="W5" s="437" t="e">
        <f>VLOOKUP(X5,$W$12:$X$31,2,FALSE)</f>
        <v>#N/A</v>
      </c>
      <c r="X5" s="408" t="str">
        <f>Home!B12</f>
        <v>(none)</v>
      </c>
      <c r="Y5" s="408" t="str">
        <f>"Selected LA- "&amp;X5</f>
        <v>Selected LA- (none)</v>
      </c>
    </row>
    <row r="6" spans="1:34" ht="11.25" customHeight="1" x14ac:dyDescent="0.2">
      <c r="A6" s="34"/>
      <c r="B6" s="25"/>
      <c r="C6" s="25"/>
      <c r="D6" s="25"/>
      <c r="E6" s="25"/>
      <c r="F6" s="25"/>
      <c r="G6" s="25"/>
      <c r="H6" s="25"/>
      <c r="I6" s="25"/>
      <c r="J6" s="25"/>
      <c r="K6" s="87"/>
      <c r="L6" s="114"/>
      <c r="M6" s="114"/>
      <c r="N6" s="114"/>
      <c r="O6" s="114"/>
      <c r="P6" s="114"/>
      <c r="Q6" s="91"/>
      <c r="R6" s="91"/>
      <c r="S6" s="91"/>
      <c r="T6" s="91"/>
      <c r="U6" s="93"/>
      <c r="V6" s="532"/>
    </row>
    <row r="7" spans="1:34" s="411" customFormat="1" ht="11.25" customHeight="1" x14ac:dyDescent="0.2">
      <c r="A7" s="36"/>
      <c r="B7" s="642" t="s">
        <v>143</v>
      </c>
      <c r="C7" s="642"/>
      <c r="D7" s="643"/>
      <c r="E7" s="643"/>
      <c r="F7" s="643"/>
      <c r="G7" s="643"/>
      <c r="H7" s="643"/>
      <c r="I7" s="643"/>
      <c r="J7" s="643"/>
      <c r="K7" s="643"/>
      <c r="L7" s="643"/>
      <c r="M7" s="643"/>
      <c r="N7" s="643"/>
      <c r="O7" s="643"/>
      <c r="P7" s="643"/>
      <c r="Q7" s="643"/>
      <c r="R7" s="643"/>
      <c r="S7" s="643"/>
      <c r="T7" s="643"/>
      <c r="U7" s="92"/>
      <c r="V7" s="533"/>
      <c r="W7" s="402"/>
      <c r="X7" s="402"/>
      <c r="Y7" s="402"/>
      <c r="Z7" s="402"/>
      <c r="AA7" s="402"/>
      <c r="AB7" s="403"/>
      <c r="AC7" s="403"/>
      <c r="AD7" s="403"/>
      <c r="AE7" s="403"/>
      <c r="AF7" s="403"/>
      <c r="AG7" s="409"/>
      <c r="AH7" s="410"/>
    </row>
    <row r="8" spans="1:34" ht="20.25" customHeight="1" x14ac:dyDescent="0.2">
      <c r="A8" s="34"/>
      <c r="B8" s="643"/>
      <c r="C8" s="643"/>
      <c r="D8" s="643"/>
      <c r="E8" s="643"/>
      <c r="F8" s="643"/>
      <c r="G8" s="643"/>
      <c r="H8" s="643"/>
      <c r="I8" s="643"/>
      <c r="J8" s="643"/>
      <c r="K8" s="643"/>
      <c r="L8" s="643"/>
      <c r="M8" s="643"/>
      <c r="N8" s="643"/>
      <c r="O8" s="643"/>
      <c r="P8" s="643"/>
      <c r="Q8" s="643"/>
      <c r="R8" s="643"/>
      <c r="S8" s="643"/>
      <c r="T8" s="643"/>
      <c r="U8" s="93"/>
      <c r="V8" s="532"/>
      <c r="X8" s="407"/>
      <c r="AA8" s="403"/>
    </row>
    <row r="9" spans="1:34" ht="11.25" customHeight="1" x14ac:dyDescent="0.2">
      <c r="A9" s="34"/>
      <c r="B9" s="203"/>
      <c r="C9" s="203"/>
      <c r="D9" s="644" t="s">
        <v>121</v>
      </c>
      <c r="E9" s="645"/>
      <c r="F9" s="645"/>
      <c r="G9" s="645"/>
      <c r="H9" s="645"/>
      <c r="I9" s="660" t="s">
        <v>192</v>
      </c>
      <c r="J9" s="204"/>
      <c r="K9" s="647" t="s">
        <v>122</v>
      </c>
      <c r="L9" s="648"/>
      <c r="M9" s="648"/>
      <c r="N9" s="648"/>
      <c r="O9" s="648"/>
      <c r="P9" s="657" t="str">
        <f>"SE Rank"&amp;" "&amp;O11</f>
        <v>SE Rank 2015</v>
      </c>
      <c r="Q9" s="206"/>
      <c r="R9" s="650" t="s">
        <v>210</v>
      </c>
      <c r="S9" s="651"/>
      <c r="T9" s="652"/>
      <c r="U9" s="93"/>
      <c r="V9" s="532"/>
      <c r="AA9" s="403"/>
    </row>
    <row r="10" spans="1:34"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532"/>
      <c r="AA10" s="403"/>
    </row>
    <row r="11" spans="1:34" ht="11.25" customHeight="1" x14ac:dyDescent="0.2">
      <c r="A11" s="48"/>
      <c r="B11" s="154"/>
      <c r="C11" s="203"/>
      <c r="D11" s="195">
        <v>2011</v>
      </c>
      <c r="E11" s="195">
        <v>2012</v>
      </c>
      <c r="F11" s="195">
        <v>2013</v>
      </c>
      <c r="G11" s="195">
        <v>2014</v>
      </c>
      <c r="H11" s="195">
        <v>2015</v>
      </c>
      <c r="I11" s="662"/>
      <c r="J11" s="205"/>
      <c r="K11" s="218">
        <f>D11</f>
        <v>2011</v>
      </c>
      <c r="L11" s="218">
        <f>E11</f>
        <v>2012</v>
      </c>
      <c r="M11" s="218">
        <f>F11</f>
        <v>2013</v>
      </c>
      <c r="N11" s="218">
        <f>G11</f>
        <v>2014</v>
      </c>
      <c r="O11" s="218">
        <f>H11</f>
        <v>2015</v>
      </c>
      <c r="P11" s="659"/>
      <c r="Q11" s="196"/>
      <c r="R11" s="251" t="s">
        <v>123</v>
      </c>
      <c r="S11" s="252" t="s">
        <v>124</v>
      </c>
      <c r="T11" s="253" t="s">
        <v>88</v>
      </c>
      <c r="U11" s="93"/>
      <c r="V11" s="532"/>
      <c r="Z11" s="413"/>
      <c r="AA11" s="413"/>
      <c r="AB11" s="414"/>
      <c r="AF11" s="406"/>
      <c r="AG11" s="406"/>
      <c r="AH11" s="406"/>
    </row>
    <row r="12" spans="1:34" ht="11.25" customHeight="1" x14ac:dyDescent="0.2">
      <c r="A12" s="48"/>
      <c r="B12" s="233" t="s">
        <v>2</v>
      </c>
      <c r="C12" s="203"/>
      <c r="D12" s="219">
        <v>100</v>
      </c>
      <c r="E12" s="219">
        <v>96</v>
      </c>
      <c r="F12" s="219">
        <v>171</v>
      </c>
      <c r="G12" s="219">
        <v>140</v>
      </c>
      <c r="H12" s="219">
        <v>163</v>
      </c>
      <c r="I12" s="242">
        <f t="shared" ref="I12:I33" si="0">IF(H12=0,"",(H12-E12)/E12)</f>
        <v>0.69791666666666663</v>
      </c>
      <c r="J12" s="220"/>
      <c r="K12" s="221">
        <f>IF(ISBLANK(D12),NA(),D12/Population!C12*10000)</f>
        <v>36.778227289444651</v>
      </c>
      <c r="L12" s="221">
        <f>IF(ISBLANK(E12),NA(),E12/Population!D12*10000)</f>
        <v>36.090225563909776</v>
      </c>
      <c r="M12" s="221">
        <f>IF(ISBLANK(F12),NA(),F12/Population!E12*10000)</f>
        <v>64.285714285714278</v>
      </c>
      <c r="N12" s="221">
        <f>IF(ISBLANK(G12),NA(),G12/Population!F12*10000)</f>
        <v>51.660516605166052</v>
      </c>
      <c r="O12" s="221">
        <f>IF(ISBLANK(H12),NA(),H12/Population!G12*10000)</f>
        <v>58.633093525179859</v>
      </c>
      <c r="P12" s="287">
        <f>RANK(O12,($O$26:$O$31,$O$12:$O$24))</f>
        <v>10</v>
      </c>
      <c r="Q12" s="222"/>
      <c r="R12" s="238">
        <f>IDACI!C12</f>
        <v>11</v>
      </c>
      <c r="S12" s="223">
        <f t="shared" ref="S12:S32" si="1">(R12*$X$82)+$Y$82</f>
        <v>50.484400000000001</v>
      </c>
      <c r="T12" s="224">
        <f t="shared" ref="T12:T32" si="2">O12-S12</f>
        <v>8.1486935251798585</v>
      </c>
      <c r="U12" s="93"/>
      <c r="V12" s="532"/>
      <c r="W12" s="438" t="str">
        <f>B12</f>
        <v>Bracknell Forest</v>
      </c>
      <c r="X12" s="194">
        <v>1</v>
      </c>
      <c r="Z12" s="413"/>
      <c r="AA12" s="413"/>
      <c r="AB12" s="414"/>
      <c r="AF12" s="406"/>
      <c r="AG12" s="406"/>
      <c r="AH12" s="406"/>
    </row>
    <row r="13" spans="1:34" ht="11.25" customHeight="1" x14ac:dyDescent="0.2">
      <c r="A13" s="48"/>
      <c r="B13" s="233" t="s">
        <v>78</v>
      </c>
      <c r="C13" s="203"/>
      <c r="D13" s="219">
        <v>554</v>
      </c>
      <c r="E13" s="219">
        <v>397</v>
      </c>
      <c r="F13" s="219">
        <v>385</v>
      </c>
      <c r="G13" s="219">
        <v>427</v>
      </c>
      <c r="H13" s="219">
        <v>472</v>
      </c>
      <c r="I13" s="242">
        <f t="shared" si="0"/>
        <v>0.18891687657430731</v>
      </c>
      <c r="J13" s="220"/>
      <c r="K13" s="221">
        <f>IF(ISBLANK(D13),NA(),D13/Population!C13*10000)</f>
        <v>117.99787007454739</v>
      </c>
      <c r="L13" s="221">
        <f>IF(ISBLANK(E13),NA(),E13/Population!D13*10000)</f>
        <v>79.559118236472941</v>
      </c>
      <c r="M13" s="221">
        <f>IF(ISBLANK(F13),NA(),F13/Population!E13*10000)</f>
        <v>76.69322709163346</v>
      </c>
      <c r="N13" s="221">
        <f>IF(ISBLANK(G13),NA(),G13/Population!F13*10000)</f>
        <v>84.554455445544562</v>
      </c>
      <c r="O13" s="221">
        <f>IF(ISBLANK(H13),NA(),H13/Population!G13*10000)</f>
        <v>92.54901960784315</v>
      </c>
      <c r="P13" s="287">
        <f>RANK(O13,($O$26:$O$31,$O$12:$O$24))</f>
        <v>5</v>
      </c>
      <c r="Q13" s="222"/>
      <c r="R13" s="238">
        <f>IDACI!C13</f>
        <v>18.3</v>
      </c>
      <c r="S13" s="223">
        <f t="shared" si="1"/>
        <v>61.765820000000005</v>
      </c>
      <c r="T13" s="224">
        <f t="shared" si="2"/>
        <v>30.783199607843144</v>
      </c>
      <c r="U13" s="93"/>
      <c r="V13" s="532"/>
      <c r="W13" s="438" t="str">
        <f t="shared" ref="W13:W32" si="3">B13</f>
        <v>Brighton &amp; Hove</v>
      </c>
      <c r="X13" s="194">
        <v>2</v>
      </c>
      <c r="Z13" s="413"/>
      <c r="AA13" s="413"/>
      <c r="AB13" s="414"/>
      <c r="AF13" s="406"/>
      <c r="AG13" s="406"/>
      <c r="AH13" s="406"/>
    </row>
    <row r="14" spans="1:34" ht="11.25" customHeight="1" x14ac:dyDescent="0.2">
      <c r="A14" s="48"/>
      <c r="B14" s="233" t="s">
        <v>12</v>
      </c>
      <c r="C14" s="203"/>
      <c r="D14" s="219">
        <v>361</v>
      </c>
      <c r="E14" s="219">
        <v>333</v>
      </c>
      <c r="F14" s="219">
        <v>241</v>
      </c>
      <c r="G14" s="219">
        <v>328</v>
      </c>
      <c r="H14" s="219">
        <v>511</v>
      </c>
      <c r="I14" s="242">
        <f t="shared" si="0"/>
        <v>0.53453453453453459</v>
      </c>
      <c r="J14" s="220"/>
      <c r="K14" s="221">
        <f>IF(ISBLANK(D14),NA(),D14/Population!C14*10000)</f>
        <v>31.317775657152772</v>
      </c>
      <c r="L14" s="221">
        <f>IF(ISBLANK(E14),NA(),E14/Population!D14*10000)</f>
        <v>28.831168831168831</v>
      </c>
      <c r="M14" s="221">
        <f>IF(ISBLANK(F14),NA(),F14/Population!E14*10000)</f>
        <v>20.722269991401546</v>
      </c>
      <c r="N14" s="221">
        <f>IF(ISBLANK(G14),NA(),G14/Population!F14*10000)</f>
        <v>27.891156462585034</v>
      </c>
      <c r="O14" s="221">
        <f>IF(ISBLANK(H14),NA(),H14/Population!G14*10000)</f>
        <v>42.97729184188394</v>
      </c>
      <c r="P14" s="287">
        <f>RANK(O14,($O$26:$O$31,$O$12:$O$24))</f>
        <v>16</v>
      </c>
      <c r="Q14" s="222"/>
      <c r="R14" s="238">
        <f>IDACI!C14</f>
        <v>9.8000000000000007</v>
      </c>
      <c r="S14" s="223">
        <f t="shared" si="1"/>
        <v>48.629919999999998</v>
      </c>
      <c r="T14" s="224">
        <f t="shared" si="2"/>
        <v>-5.6526281581160589</v>
      </c>
      <c r="U14" s="93"/>
      <c r="V14" s="532"/>
      <c r="W14" s="438" t="str">
        <f t="shared" si="3"/>
        <v>Buckinghamshire</v>
      </c>
      <c r="X14" s="194">
        <v>3</v>
      </c>
      <c r="Z14" s="413"/>
      <c r="AA14" s="413"/>
      <c r="AB14" s="414"/>
      <c r="AF14" s="406"/>
      <c r="AG14" s="406"/>
      <c r="AH14" s="406"/>
    </row>
    <row r="15" spans="1:34" ht="11.25" customHeight="1" x14ac:dyDescent="0.2">
      <c r="A15" s="48"/>
      <c r="B15" s="233" t="s">
        <v>6</v>
      </c>
      <c r="C15" s="203"/>
      <c r="D15" s="219">
        <v>464</v>
      </c>
      <c r="E15" s="219">
        <v>855</v>
      </c>
      <c r="F15" s="219">
        <v>641</v>
      </c>
      <c r="G15" s="219">
        <v>635</v>
      </c>
      <c r="H15" s="219">
        <v>625</v>
      </c>
      <c r="I15" s="242">
        <f t="shared" si="0"/>
        <v>-0.26900584795321636</v>
      </c>
      <c r="J15" s="220"/>
      <c r="K15" s="221">
        <f>IF(ISBLANK(D15),NA(),D15/Population!C15*10000)</f>
        <v>44.675524744848836</v>
      </c>
      <c r="L15" s="221">
        <f>IF(ISBLANK(E15),NA(),E15/Population!D15*10000)</f>
        <v>81.975071907957812</v>
      </c>
      <c r="M15" s="221">
        <f>IF(ISBLANK(F15),NA(),F15/Population!E15*10000)</f>
        <v>61.398467432950191</v>
      </c>
      <c r="N15" s="221">
        <f>IF(ISBLANK(G15),NA(),G15/Population!F15*10000)</f>
        <v>60.591603053435115</v>
      </c>
      <c r="O15" s="221">
        <f>IF(ISBLANK(H15),NA(),H15/Population!G15*10000)</f>
        <v>59.297912713472485</v>
      </c>
      <c r="P15" s="287">
        <f>RANK(O15,($O$26:$O$31,$O$12:$O$24))</f>
        <v>9</v>
      </c>
      <c r="Q15" s="222"/>
      <c r="R15" s="238">
        <f>IDACI!C15</f>
        <v>17.399999999999999</v>
      </c>
      <c r="S15" s="223">
        <f t="shared" si="1"/>
        <v>60.374960000000002</v>
      </c>
      <c r="T15" s="224">
        <f t="shared" si="2"/>
        <v>-1.0770472865275167</v>
      </c>
      <c r="U15" s="93"/>
      <c r="V15" s="532"/>
      <c r="W15" s="438" t="str">
        <f t="shared" si="3"/>
        <v>East Sussex</v>
      </c>
      <c r="X15" s="194">
        <v>4</v>
      </c>
      <c r="Z15" s="413"/>
      <c r="AA15" s="413"/>
      <c r="AB15" s="414"/>
      <c r="AF15" s="406"/>
      <c r="AG15" s="406"/>
      <c r="AH15" s="406"/>
    </row>
    <row r="16" spans="1:34" ht="11.25" customHeight="1" x14ac:dyDescent="0.2">
      <c r="A16" s="48"/>
      <c r="B16" s="233" t="s">
        <v>9</v>
      </c>
      <c r="C16" s="203"/>
      <c r="D16" s="219">
        <v>925</v>
      </c>
      <c r="E16" s="219">
        <v>1073</v>
      </c>
      <c r="F16" s="219">
        <v>1286</v>
      </c>
      <c r="G16" s="219">
        <v>1527</v>
      </c>
      <c r="H16" s="219">
        <v>2114</v>
      </c>
      <c r="I16" s="242">
        <f t="shared" si="0"/>
        <v>0.97017707362534944</v>
      </c>
      <c r="J16" s="220"/>
      <c r="K16" s="221">
        <f>IF(ISBLANK(D16),NA(),D16/Population!C16*10000)</f>
        <v>33.582631426081903</v>
      </c>
      <c r="L16" s="221">
        <f>IF(ISBLANK(E16),NA(),E16/Population!D16*10000)</f>
        <v>38.294075660242683</v>
      </c>
      <c r="M16" s="221">
        <f>IF(ISBLANK(F16),NA(),F16/Population!E16*10000)</f>
        <v>45.7814168743325</v>
      </c>
      <c r="N16" s="221">
        <f>IF(ISBLANK(G16),NA(),G16/Population!F16*10000)</f>
        <v>54.168144732174532</v>
      </c>
      <c r="O16" s="221">
        <f>IF(ISBLANK(H16),NA(),H16/Population!G16*10000)</f>
        <v>75.097690941385437</v>
      </c>
      <c r="P16" s="287">
        <f>RANK(O16,($O$26:$O$31,$O$12:$O$24))</f>
        <v>7</v>
      </c>
      <c r="Q16" s="222"/>
      <c r="R16" s="238">
        <f>IDACI!C16</f>
        <v>11.799999999999999</v>
      </c>
      <c r="S16" s="223">
        <f t="shared" si="1"/>
        <v>51.72072</v>
      </c>
      <c r="T16" s="224">
        <f t="shared" si="2"/>
        <v>23.376970941385437</v>
      </c>
      <c r="U16" s="93"/>
      <c r="V16" s="532"/>
      <c r="W16" s="438" t="str">
        <f t="shared" si="3"/>
        <v>Hampshire</v>
      </c>
      <c r="X16" s="194">
        <v>5</v>
      </c>
      <c r="Z16" s="413"/>
      <c r="AA16" s="413"/>
      <c r="AB16" s="414"/>
      <c r="AF16" s="406"/>
      <c r="AG16" s="406"/>
      <c r="AH16" s="406"/>
    </row>
    <row r="17" spans="1:34" ht="11.25" customHeight="1" x14ac:dyDescent="0.2">
      <c r="A17" s="48"/>
      <c r="B17" s="233" t="s">
        <v>3</v>
      </c>
      <c r="C17" s="203"/>
      <c r="D17" s="219"/>
      <c r="E17" s="219">
        <v>64</v>
      </c>
      <c r="F17" s="219">
        <v>139</v>
      </c>
      <c r="G17" s="219">
        <v>254</v>
      </c>
      <c r="H17" s="219">
        <v>329</v>
      </c>
      <c r="I17" s="242">
        <f t="shared" si="0"/>
        <v>4.140625</v>
      </c>
      <c r="J17" s="220"/>
      <c r="K17" s="221" t="e">
        <f>IF(ISBLANK(D17),NA(),D17/Population!C17*10000)</f>
        <v>#N/A</v>
      </c>
      <c r="L17" s="221">
        <f>IF(ISBLANK(E17),NA(),E17/Population!D17*10000)</f>
        <v>24.521072796934867</v>
      </c>
      <c r="M17" s="221">
        <f>IF(ISBLANK(F17),NA(),F17/Population!E17*10000)</f>
        <v>53.46153846153846</v>
      </c>
      <c r="N17" s="221">
        <f>IF(ISBLANK(G17),NA(),G17/Population!F17*10000)</f>
        <v>98.449612403100772</v>
      </c>
      <c r="O17" s="221">
        <f>IF(ISBLANK(H17),NA(),H17/Population!G17*10000)</f>
        <v>129.01960784313727</v>
      </c>
      <c r="P17" s="287">
        <f>RANK(O17,($O$26:$O$31,$O$12:$O$24))</f>
        <v>1</v>
      </c>
      <c r="Q17" s="222"/>
      <c r="R17" s="238">
        <f>IDACI!C17</f>
        <v>20.399999999999999</v>
      </c>
      <c r="S17" s="223">
        <f t="shared" si="1"/>
        <v>65.011160000000004</v>
      </c>
      <c r="T17" s="224">
        <f t="shared" si="2"/>
        <v>64.008447843137262</v>
      </c>
      <c r="U17" s="93"/>
      <c r="V17" s="532"/>
      <c r="W17" s="438" t="str">
        <f t="shared" si="3"/>
        <v>Isle of Wight</v>
      </c>
      <c r="X17" s="194">
        <v>6</v>
      </c>
      <c r="Z17" s="413"/>
      <c r="AA17" s="413"/>
      <c r="AB17" s="414"/>
      <c r="AF17" s="406"/>
      <c r="AG17" s="406"/>
      <c r="AH17" s="406"/>
    </row>
    <row r="18" spans="1:34" ht="11.25" customHeight="1" x14ac:dyDescent="0.2">
      <c r="A18" s="48"/>
      <c r="B18" s="233" t="s">
        <v>13</v>
      </c>
      <c r="C18" s="203"/>
      <c r="D18" s="219">
        <v>1733</v>
      </c>
      <c r="E18" s="219">
        <v>1464</v>
      </c>
      <c r="F18" s="219">
        <v>1369</v>
      </c>
      <c r="G18" s="219">
        <v>1568</v>
      </c>
      <c r="H18" s="219">
        <v>1798</v>
      </c>
      <c r="I18" s="242">
        <f t="shared" si="0"/>
        <v>0.22814207650273224</v>
      </c>
      <c r="J18" s="220"/>
      <c r="K18" s="221">
        <f>IF(ISBLANK(D18),NA(),D18/Population!C18*10000)</f>
        <v>55.383337061774952</v>
      </c>
      <c r="L18" s="221">
        <f>IF(ISBLANK(E18),NA(),E18/Population!D18*10000)</f>
        <v>45.367214130771615</v>
      </c>
      <c r="M18" s="221">
        <f>IF(ISBLANK(F18),NA(),F18/Population!E18*10000)</f>
        <v>42.266131522074708</v>
      </c>
      <c r="N18" s="221">
        <f>IF(ISBLANK(G18),NA(),G18/Population!F18*10000)</f>
        <v>48.157248157248155</v>
      </c>
      <c r="O18" s="221">
        <f>IF(ISBLANK(H18),NA(),H18/Population!G18*10000)</f>
        <v>54.766981419433442</v>
      </c>
      <c r="P18" s="287">
        <f>RANK(O18,($O$26:$O$31,$O$12:$O$24))</f>
        <v>12</v>
      </c>
      <c r="Q18" s="222"/>
      <c r="R18" s="238">
        <f>IDACI!C18</f>
        <v>17.8</v>
      </c>
      <c r="S18" s="223">
        <f t="shared" si="1"/>
        <v>60.993120000000005</v>
      </c>
      <c r="T18" s="224">
        <f t="shared" si="2"/>
        <v>-6.2261385805665626</v>
      </c>
      <c r="U18" s="93"/>
      <c r="V18" s="532"/>
      <c r="W18" s="438" t="str">
        <f t="shared" si="3"/>
        <v>Kent</v>
      </c>
      <c r="X18" s="194">
        <v>7</v>
      </c>
      <c r="Z18" s="413"/>
      <c r="AA18" s="413"/>
      <c r="AB18" s="414"/>
      <c r="AF18" s="406"/>
      <c r="AG18" s="406"/>
      <c r="AH18" s="406"/>
    </row>
    <row r="19" spans="1:34" ht="11.25" customHeight="1" x14ac:dyDescent="0.2">
      <c r="A19" s="48"/>
      <c r="B19" s="233" t="s">
        <v>4</v>
      </c>
      <c r="C19" s="203"/>
      <c r="D19" s="219">
        <v>283</v>
      </c>
      <c r="E19" s="219">
        <v>391</v>
      </c>
      <c r="F19" s="219">
        <v>239</v>
      </c>
      <c r="G19" s="219">
        <v>431</v>
      </c>
      <c r="H19" s="219">
        <v>606</v>
      </c>
      <c r="I19" s="242">
        <f t="shared" si="0"/>
        <v>0.54987212276214836</v>
      </c>
      <c r="J19" s="220"/>
      <c r="K19" s="221">
        <f>IF(ISBLANK(D19),NA(),D19/Population!C19*10000)</f>
        <v>48.186616720585732</v>
      </c>
      <c r="L19" s="221">
        <f>IF(ISBLANK(E19),NA(),E19/Population!D19*10000)</f>
        <v>64.098360655737707</v>
      </c>
      <c r="M19" s="221">
        <f>IF(ISBLANK(F19),NA(),F19/Population!E19*10000)</f>
        <v>39.244663382594418</v>
      </c>
      <c r="N19" s="221">
        <f>IF(ISBLANK(G19),NA(),G19/Population!F19*10000)</f>
        <v>69.967532467532465</v>
      </c>
      <c r="O19" s="221">
        <f>IF(ISBLANK(H19),NA(),H19/Population!G19*10000)</f>
        <v>96.96</v>
      </c>
      <c r="P19" s="287">
        <f>RANK(O19,($O$26:$O$31,$O$12:$O$24))</f>
        <v>3</v>
      </c>
      <c r="Q19" s="222"/>
      <c r="R19" s="238">
        <f>IDACI!C19</f>
        <v>22</v>
      </c>
      <c r="S19" s="223">
        <f t="shared" si="1"/>
        <v>67.483800000000002</v>
      </c>
      <c r="T19" s="224">
        <f t="shared" si="2"/>
        <v>29.476199999999992</v>
      </c>
      <c r="U19" s="93"/>
      <c r="V19" s="532"/>
      <c r="W19" s="438" t="str">
        <f t="shared" si="3"/>
        <v>Medway</v>
      </c>
      <c r="X19" s="194">
        <v>8</v>
      </c>
      <c r="Z19" s="413"/>
      <c r="AA19" s="413"/>
      <c r="AB19" s="414"/>
      <c r="AF19" s="406"/>
      <c r="AG19" s="406"/>
      <c r="AH19" s="406"/>
    </row>
    <row r="20" spans="1:34" ht="11.25" customHeight="1" x14ac:dyDescent="0.2">
      <c r="A20" s="48"/>
      <c r="B20" s="233" t="s">
        <v>14</v>
      </c>
      <c r="C20" s="203"/>
      <c r="D20" s="219">
        <v>87</v>
      </c>
      <c r="E20" s="219">
        <v>96</v>
      </c>
      <c r="F20" s="219">
        <v>74</v>
      </c>
      <c r="G20" s="219">
        <v>73</v>
      </c>
      <c r="H20" s="219">
        <v>118</v>
      </c>
      <c r="I20" s="242">
        <f t="shared" si="0"/>
        <v>0.22916666666666666</v>
      </c>
      <c r="J20" s="220"/>
      <c r="K20" s="221">
        <f>IF(ISBLANK(D20),NA(),D20/Population!C20*10000)</f>
        <v>14.836289222373807</v>
      </c>
      <c r="L20" s="221">
        <f>IF(ISBLANK(E20),NA(),E20/Population!D20*10000)</f>
        <v>15.483870967741934</v>
      </c>
      <c r="M20" s="221">
        <f>IF(ISBLANK(F20),NA(),F20/Population!E20*10000)</f>
        <v>11.67192429022082</v>
      </c>
      <c r="N20" s="221">
        <f>IF(ISBLANK(G20),NA(),G20/Population!F20*10000)</f>
        <v>11.40625</v>
      </c>
      <c r="O20" s="221">
        <f>IF(ISBLANK(H20),NA(),H20/Population!G20*10000)</f>
        <v>18.098159509202453</v>
      </c>
      <c r="P20" s="287">
        <f>RANK(O20,($O$26:$O$31,$O$12:$O$24))</f>
        <v>19</v>
      </c>
      <c r="Q20" s="222"/>
      <c r="R20" s="238">
        <f>IDACI!C20</f>
        <v>19.7</v>
      </c>
      <c r="S20" s="223">
        <f t="shared" si="1"/>
        <v>63.929380000000002</v>
      </c>
      <c r="T20" s="224">
        <f t="shared" si="2"/>
        <v>-45.831220490797548</v>
      </c>
      <c r="U20" s="93"/>
      <c r="V20" s="532"/>
      <c r="W20" s="438" t="str">
        <f t="shared" si="3"/>
        <v>Milton Keynes</v>
      </c>
      <c r="X20" s="194">
        <v>9</v>
      </c>
      <c r="Z20" s="413"/>
      <c r="AA20" s="413"/>
      <c r="AB20" s="414"/>
      <c r="AF20" s="406"/>
      <c r="AG20" s="406"/>
      <c r="AH20" s="406"/>
    </row>
    <row r="21" spans="1:34" ht="11.25" customHeight="1" x14ac:dyDescent="0.2">
      <c r="A21" s="48"/>
      <c r="B21" s="233" t="s">
        <v>15</v>
      </c>
      <c r="C21" s="203"/>
      <c r="D21" s="219">
        <v>496</v>
      </c>
      <c r="E21" s="219">
        <v>496</v>
      </c>
      <c r="F21" s="219">
        <v>485</v>
      </c>
      <c r="G21" s="219">
        <v>617</v>
      </c>
      <c r="H21" s="219">
        <v>721</v>
      </c>
      <c r="I21" s="242">
        <f t="shared" si="0"/>
        <v>0.4536290322580645</v>
      </c>
      <c r="J21" s="220"/>
      <c r="K21" s="221">
        <f>IF(ISBLANK(D21),NA(),D21/Population!C21*10000)</f>
        <v>35.812274368231051</v>
      </c>
      <c r="L21" s="221">
        <f>IF(ISBLANK(E21),NA(),E21/Population!D21*10000)</f>
        <v>35.94202898550725</v>
      </c>
      <c r="M21" s="221">
        <f>IF(ISBLANK(F21),NA(),F21/Population!E21*10000)</f>
        <v>34.84195402298851</v>
      </c>
      <c r="N21" s="221">
        <f>IF(ISBLANK(G21),NA(),G21/Population!F21*10000)</f>
        <v>43.977191732002851</v>
      </c>
      <c r="O21" s="221">
        <f>IF(ISBLANK(H21),NA(),H21/Population!G21*10000)</f>
        <v>51.062322946175634</v>
      </c>
      <c r="P21" s="287">
        <f>RANK(O21,($O$26:$O$31,$O$12:$O$24))</f>
        <v>14</v>
      </c>
      <c r="Q21" s="222"/>
      <c r="R21" s="238">
        <f>IDACI!C21</f>
        <v>11.799999999999999</v>
      </c>
      <c r="S21" s="223">
        <f t="shared" si="1"/>
        <v>51.72072</v>
      </c>
      <c r="T21" s="224">
        <f t="shared" si="2"/>
        <v>-0.6583970538243662</v>
      </c>
      <c r="U21" s="93"/>
      <c r="V21" s="532"/>
      <c r="W21" s="438" t="str">
        <f t="shared" si="3"/>
        <v>Oxfordshire</v>
      </c>
      <c r="X21" s="194">
        <v>10</v>
      </c>
      <c r="Z21" s="413"/>
      <c r="AA21" s="413"/>
      <c r="AB21" s="414"/>
      <c r="AF21" s="406"/>
      <c r="AG21" s="406"/>
      <c r="AH21" s="406"/>
    </row>
    <row r="22" spans="1:34" ht="11.25" customHeight="1" x14ac:dyDescent="0.2">
      <c r="A22" s="48"/>
      <c r="B22" s="233" t="s">
        <v>16</v>
      </c>
      <c r="C22" s="203"/>
      <c r="D22" s="219">
        <v>312</v>
      </c>
      <c r="E22" s="219">
        <v>219</v>
      </c>
      <c r="F22" s="219">
        <v>197</v>
      </c>
      <c r="G22" s="219">
        <v>259</v>
      </c>
      <c r="H22" s="219">
        <v>287</v>
      </c>
      <c r="I22" s="242">
        <f t="shared" si="0"/>
        <v>0.31050228310502281</v>
      </c>
      <c r="J22" s="220"/>
      <c r="K22" s="221">
        <f>IF(ISBLANK(D22),NA(),D22/Population!C22*10000)</f>
        <v>80.933852140077818</v>
      </c>
      <c r="L22" s="221">
        <f>IF(ISBLANK(E22),NA(),E22/Population!D22*10000)</f>
        <v>51.529411764705884</v>
      </c>
      <c r="M22" s="221">
        <f>IF(ISBLANK(F22),NA(),F22/Population!E22*10000)</f>
        <v>46.572104018912533</v>
      </c>
      <c r="N22" s="221">
        <f>IF(ISBLANK(G22),NA(),G22/Population!F22*10000)</f>
        <v>60.798122065727696</v>
      </c>
      <c r="O22" s="221">
        <f>IF(ISBLANK(H22),NA(),H22/Population!G22*10000)</f>
        <v>66.129032258064512</v>
      </c>
      <c r="P22" s="287">
        <f>RANK(O22,($O$26:$O$31,$O$12:$O$24))</f>
        <v>8</v>
      </c>
      <c r="Q22" s="222"/>
      <c r="R22" s="238">
        <f>IDACI!C22</f>
        <v>23.799999999999997</v>
      </c>
      <c r="S22" s="223">
        <f t="shared" si="1"/>
        <v>70.265519999999995</v>
      </c>
      <c r="T22" s="224">
        <f t="shared" si="2"/>
        <v>-4.1364877419354826</v>
      </c>
      <c r="U22" s="93"/>
      <c r="V22" s="532"/>
      <c r="W22" s="438" t="str">
        <f t="shared" si="3"/>
        <v>Portsmouth</v>
      </c>
      <c r="X22" s="194">
        <v>11</v>
      </c>
      <c r="Z22" s="413"/>
      <c r="AA22" s="413"/>
      <c r="AB22" s="414"/>
      <c r="AF22" s="406"/>
      <c r="AG22" s="406"/>
      <c r="AH22" s="406"/>
    </row>
    <row r="23" spans="1:34" ht="11.25" customHeight="1" x14ac:dyDescent="0.2">
      <c r="A23" s="48"/>
      <c r="B23" s="233" t="s">
        <v>5</v>
      </c>
      <c r="C23" s="203"/>
      <c r="D23" s="219">
        <v>272</v>
      </c>
      <c r="E23" s="219">
        <v>213</v>
      </c>
      <c r="F23" s="219">
        <v>173</v>
      </c>
      <c r="G23" s="219">
        <v>229</v>
      </c>
      <c r="H23" s="219">
        <v>301</v>
      </c>
      <c r="I23" s="242">
        <f t="shared" si="0"/>
        <v>0.41314553990610331</v>
      </c>
      <c r="J23" s="220"/>
      <c r="K23" s="221">
        <f>IF(ISBLANK(D23),NA(),D23/Population!C23*10000)</f>
        <v>88.111435050210574</v>
      </c>
      <c r="L23" s="221">
        <f>IF(ISBLANK(E23),NA(),E23/Population!D23*10000)</f>
        <v>63.772455089820362</v>
      </c>
      <c r="M23" s="221">
        <f>IF(ISBLANK(F23),NA(),F23/Population!E23*10000)</f>
        <v>50.882352941176471</v>
      </c>
      <c r="N23" s="221">
        <f>IF(ISBLANK(G23),NA(),G23/Population!F23*10000)</f>
        <v>65.994236311239192</v>
      </c>
      <c r="O23" s="221">
        <f>IF(ISBLANK(H23),NA(),H23/Population!G23*10000)</f>
        <v>83.844011142061291</v>
      </c>
      <c r="P23" s="287">
        <f>RANK(O23,($O$26:$O$31,$O$12:$O$24))</f>
        <v>6</v>
      </c>
      <c r="Q23" s="222"/>
      <c r="R23" s="238">
        <f>IDACI!C23</f>
        <v>19.8</v>
      </c>
      <c r="S23" s="223">
        <f t="shared" si="1"/>
        <v>64.083920000000006</v>
      </c>
      <c r="T23" s="224">
        <f t="shared" si="2"/>
        <v>19.760091142061285</v>
      </c>
      <c r="U23" s="93"/>
      <c r="V23" s="532"/>
      <c r="W23" s="438" t="str">
        <f t="shared" si="3"/>
        <v>Reading</v>
      </c>
      <c r="X23" s="194">
        <v>12</v>
      </c>
      <c r="Z23" s="413"/>
      <c r="AA23" s="413"/>
      <c r="AB23" s="414"/>
      <c r="AF23" s="406"/>
      <c r="AG23" s="406"/>
      <c r="AH23" s="406"/>
    </row>
    <row r="24" spans="1:34" ht="11.25" customHeight="1" x14ac:dyDescent="0.2">
      <c r="A24" s="48"/>
      <c r="B24" s="233" t="s">
        <v>17</v>
      </c>
      <c r="C24" s="203"/>
      <c r="D24" s="219">
        <v>152</v>
      </c>
      <c r="E24" s="219">
        <v>243</v>
      </c>
      <c r="F24" s="219">
        <v>201</v>
      </c>
      <c r="G24" s="219">
        <v>397</v>
      </c>
      <c r="H24" s="219">
        <v>382</v>
      </c>
      <c r="I24" s="242">
        <f t="shared" si="0"/>
        <v>0.57201646090534974</v>
      </c>
      <c r="J24" s="220"/>
      <c r="K24" s="221">
        <f>IF(ISBLANK(D24),NA(),D24/Population!C24*10000)</f>
        <v>47.904191616766468</v>
      </c>
      <c r="L24" s="221">
        <f>IF(ISBLANK(E24),NA(),E24/Population!D24*10000)</f>
        <v>64.973262032085557</v>
      </c>
      <c r="M24" s="221">
        <f>IF(ISBLANK(F24),NA(),F24/Population!E24*10000)</f>
        <v>52.89473684210526</v>
      </c>
      <c r="N24" s="221">
        <f>IF(ISBLANK(G24),NA(),G24/Population!F24*10000)</f>
        <v>102.05655526992288</v>
      </c>
      <c r="O24" s="221">
        <f>IF(ISBLANK(H24),NA(),H24/Population!G24*10000)</f>
        <v>95.739348370927317</v>
      </c>
      <c r="P24" s="287">
        <f>RANK(O24,($O$26:$O$31,$O$12:$O$24))</f>
        <v>4</v>
      </c>
      <c r="Q24" s="222"/>
      <c r="R24" s="238">
        <f>IDACI!C24</f>
        <v>19.5</v>
      </c>
      <c r="S24" s="223">
        <f t="shared" si="1"/>
        <v>63.6203</v>
      </c>
      <c r="T24" s="224">
        <f t="shared" si="2"/>
        <v>32.119048370927317</v>
      </c>
      <c r="U24" s="93"/>
      <c r="V24" s="532"/>
      <c r="W24" s="438" t="str">
        <f t="shared" si="3"/>
        <v>Slough</v>
      </c>
      <c r="X24" s="194">
        <v>13</v>
      </c>
      <c r="Z24" s="413"/>
      <c r="AA24" s="413"/>
      <c r="AB24" s="414"/>
      <c r="AF24" s="406"/>
      <c r="AG24" s="406"/>
      <c r="AH24" s="406"/>
    </row>
    <row r="25" spans="1:34" ht="11.25" customHeight="1" x14ac:dyDescent="0.2">
      <c r="A25" s="48"/>
      <c r="B25" s="233" t="s">
        <v>191</v>
      </c>
      <c r="C25" s="203"/>
      <c r="D25" s="219">
        <v>396</v>
      </c>
      <c r="E25" s="219">
        <v>410</v>
      </c>
      <c r="F25" s="219">
        <v>498</v>
      </c>
      <c r="G25" s="219">
        <v>575</v>
      </c>
      <c r="H25" s="219">
        <v>707</v>
      </c>
      <c r="I25" s="242">
        <f>IF(H25=0,"",(H25-E25)/E25)</f>
        <v>0.724390243902439</v>
      </c>
      <c r="J25" s="220"/>
      <c r="K25" s="221">
        <f>IF(ISBLANK(D25),NA(),D25/Population!C25*10000)</f>
        <v>35.934664246823957</v>
      </c>
      <c r="L25" s="221">
        <f>IF(ISBLANK(E25),NA(),E25/Population!D25*10000)</f>
        <v>37.683823529411768</v>
      </c>
      <c r="M25" s="221">
        <f>IF(ISBLANK(F25),NA(),F25/Population!E25*10000)</f>
        <v>45.772058823529413</v>
      </c>
      <c r="N25" s="221">
        <f>IF(ISBLANK(G25),NA(),G25/Population!F25*10000)</f>
        <v>52.849264705882355</v>
      </c>
      <c r="O25" s="221">
        <f>IF(ISBLANK(H25),NA(),H25/Population!G25*10000)</f>
        <v>64.921946740128561</v>
      </c>
      <c r="P25" s="393" t="s">
        <v>128</v>
      </c>
      <c r="Q25" s="222"/>
      <c r="R25" s="238">
        <f>IDACI!C25</f>
        <v>14.8</v>
      </c>
      <c r="S25" s="223">
        <f t="shared" si="1"/>
        <v>56.356920000000002</v>
      </c>
      <c r="T25" s="224">
        <f>O25-S25</f>
        <v>8.5650267401285589</v>
      </c>
      <c r="U25" s="93"/>
      <c r="V25" s="532"/>
      <c r="W25" s="438" t="str">
        <f t="shared" si="3"/>
        <v>Somerset</v>
      </c>
      <c r="X25" s="194">
        <v>14</v>
      </c>
      <c r="Z25" s="413"/>
      <c r="AA25" s="413"/>
      <c r="AB25" s="414"/>
      <c r="AF25" s="406"/>
      <c r="AG25" s="406"/>
      <c r="AH25" s="406"/>
    </row>
    <row r="26" spans="1:34" ht="11.25" customHeight="1" x14ac:dyDescent="0.2">
      <c r="A26" s="48"/>
      <c r="B26" s="233" t="s">
        <v>18</v>
      </c>
      <c r="C26" s="203"/>
      <c r="D26" s="219">
        <v>437</v>
      </c>
      <c r="E26" s="219">
        <v>438</v>
      </c>
      <c r="F26" s="219">
        <v>426</v>
      </c>
      <c r="G26" s="219">
        <v>463</v>
      </c>
      <c r="H26" s="219">
        <v>495</v>
      </c>
      <c r="I26" s="242">
        <f t="shared" si="0"/>
        <v>0.13013698630136986</v>
      </c>
      <c r="J26" s="220"/>
      <c r="K26" s="221">
        <f>IF(ISBLANK(D26),NA(),D26/Population!C26*10000)</f>
        <v>100.87719298245614</v>
      </c>
      <c r="L26" s="221">
        <f>IF(ISBLANK(E26),NA(),E26/Population!D26*10000)</f>
        <v>94.805194805194802</v>
      </c>
      <c r="M26" s="221">
        <f>IF(ISBLANK(F26),NA(),F26/Population!E26*10000)</f>
        <v>91.612903225806448</v>
      </c>
      <c r="N26" s="221">
        <f>IF(ISBLANK(G26),NA(),G26/Population!F26*10000)</f>
        <v>97.679324894514778</v>
      </c>
      <c r="O26" s="221">
        <f>IF(ISBLANK(H26),NA(),H26/Population!G26*10000)</f>
        <v>101.85185185185186</v>
      </c>
      <c r="P26" s="287">
        <f>RANK(O26,($O$26:$O$31,$O$12:$O$24))</f>
        <v>2</v>
      </c>
      <c r="Q26" s="222"/>
      <c r="R26" s="238">
        <f>IDACI!C26</f>
        <v>25</v>
      </c>
      <c r="S26" s="223">
        <f t="shared" si="1"/>
        <v>72.12</v>
      </c>
      <c r="T26" s="224">
        <f t="shared" si="2"/>
        <v>29.731851851851857</v>
      </c>
      <c r="U26" s="93"/>
      <c r="V26" s="532"/>
      <c r="W26" s="438" t="str">
        <f t="shared" si="3"/>
        <v>Southampton</v>
      </c>
      <c r="X26" s="194">
        <v>15</v>
      </c>
      <c r="Z26" s="413"/>
      <c r="AA26" s="413"/>
      <c r="AB26" s="414"/>
      <c r="AF26" s="406"/>
      <c r="AG26" s="406"/>
      <c r="AH26" s="406"/>
    </row>
    <row r="27" spans="1:34" ht="11.25" customHeight="1" x14ac:dyDescent="0.2">
      <c r="A27" s="48"/>
      <c r="B27" s="233" t="s">
        <v>10</v>
      </c>
      <c r="C27" s="203"/>
      <c r="D27" s="219">
        <v>666</v>
      </c>
      <c r="E27" s="219">
        <v>972</v>
      </c>
      <c r="F27" s="219">
        <v>1053</v>
      </c>
      <c r="G27" s="219">
        <v>1123</v>
      </c>
      <c r="H27" s="219">
        <v>1222</v>
      </c>
      <c r="I27" s="242">
        <f t="shared" si="0"/>
        <v>0.25720164609053497</v>
      </c>
      <c r="J27" s="220"/>
      <c r="K27" s="221">
        <f>IF(ISBLANK(D27),NA(),D27/Population!C27*10000)</f>
        <v>27.063269535535778</v>
      </c>
      <c r="L27" s="221">
        <f>IF(ISBLANK(E27),NA(),E27/Population!D27*10000)</f>
        <v>39.352226720647778</v>
      </c>
      <c r="M27" s="221">
        <f>IF(ISBLANK(F27),NA(),F27/Population!E27*10000)</f>
        <v>42.1875</v>
      </c>
      <c r="N27" s="221">
        <f>IF(ISBLANK(G27),NA(),G27/Population!F27*10000)</f>
        <v>44.563492063492063</v>
      </c>
      <c r="O27" s="221">
        <f>IF(ISBLANK(H27),NA(),H27/Population!G27*10000)</f>
        <v>47.996857816182249</v>
      </c>
      <c r="P27" s="287">
        <f>RANK(O27,($O$26:$O$31,$O$12:$O$24))</f>
        <v>15</v>
      </c>
      <c r="Q27" s="222"/>
      <c r="R27" s="238">
        <f>IDACI!C27</f>
        <v>9.7000000000000011</v>
      </c>
      <c r="S27" s="223">
        <f t="shared" si="1"/>
        <v>48.475380000000001</v>
      </c>
      <c r="T27" s="224">
        <f t="shared" si="2"/>
        <v>-0.47852218381775202</v>
      </c>
      <c r="U27" s="93"/>
      <c r="V27" s="532"/>
      <c r="W27" s="438" t="str">
        <f t="shared" si="3"/>
        <v>Surrey</v>
      </c>
      <c r="X27" s="194">
        <v>16</v>
      </c>
      <c r="Z27" s="413"/>
      <c r="AA27" s="413"/>
      <c r="AB27" s="414"/>
      <c r="AF27" s="406"/>
      <c r="AG27" s="406"/>
      <c r="AH27" s="406"/>
    </row>
    <row r="28" spans="1:34" ht="11.25" customHeight="1" x14ac:dyDescent="0.2">
      <c r="A28" s="48"/>
      <c r="B28" s="233" t="s">
        <v>19</v>
      </c>
      <c r="C28" s="203"/>
      <c r="D28" s="219">
        <v>148</v>
      </c>
      <c r="E28" s="219">
        <v>91</v>
      </c>
      <c r="F28" s="219">
        <v>126</v>
      </c>
      <c r="G28" s="219">
        <v>158</v>
      </c>
      <c r="H28" s="219">
        <v>207</v>
      </c>
      <c r="I28" s="242">
        <f t="shared" si="0"/>
        <v>1.2747252747252746</v>
      </c>
      <c r="J28" s="220"/>
      <c r="K28" s="221">
        <f>IF(ISBLANK(D28),NA(),D28/Population!C28*10000)</f>
        <v>40.283070223189981</v>
      </c>
      <c r="L28" s="221">
        <f>IF(ISBLANK(E28),NA(),E28/Population!D28*10000)</f>
        <v>25.706214689265536</v>
      </c>
      <c r="M28" s="221">
        <f>IF(ISBLANK(F28),NA(),F28/Population!E28*10000)</f>
        <v>35.097493036211695</v>
      </c>
      <c r="N28" s="221">
        <f>IF(ISBLANK(G28),NA(),G28/Population!F28*10000)</f>
        <v>44.257703081232492</v>
      </c>
      <c r="O28" s="221">
        <f>IF(ISBLANK(H28),NA(),H28/Population!G28*10000)</f>
        <v>58.146067415730336</v>
      </c>
      <c r="P28" s="287">
        <f>RANK(O28,($O$26:$O$31,$O$12:$O$24))</f>
        <v>11</v>
      </c>
      <c r="Q28" s="222"/>
      <c r="R28" s="238">
        <f>IDACI!C28</f>
        <v>10.4</v>
      </c>
      <c r="S28" s="223">
        <f t="shared" si="1"/>
        <v>49.557159999999996</v>
      </c>
      <c r="T28" s="224">
        <f t="shared" si="2"/>
        <v>8.5889074157303398</v>
      </c>
      <c r="U28" s="93"/>
      <c r="V28" s="532"/>
      <c r="W28" s="438" t="str">
        <f t="shared" si="3"/>
        <v>West Berkshire</v>
      </c>
      <c r="X28" s="194">
        <v>17</v>
      </c>
      <c r="Z28" s="413"/>
      <c r="AA28" s="413"/>
      <c r="AB28" s="414"/>
      <c r="AF28" s="406"/>
      <c r="AG28" s="406"/>
      <c r="AH28" s="406"/>
    </row>
    <row r="29" spans="1:34" ht="11.25" customHeight="1" x14ac:dyDescent="0.2">
      <c r="A29" s="48"/>
      <c r="B29" s="233" t="s">
        <v>8</v>
      </c>
      <c r="C29" s="203"/>
      <c r="D29" s="219">
        <v>745</v>
      </c>
      <c r="E29" s="219">
        <v>700</v>
      </c>
      <c r="F29" s="219">
        <v>571</v>
      </c>
      <c r="G29" s="219">
        <v>695</v>
      </c>
      <c r="H29" s="219">
        <v>869</v>
      </c>
      <c r="I29" s="242">
        <f t="shared" si="0"/>
        <v>0.24142857142857144</v>
      </c>
      <c r="J29" s="220"/>
      <c r="K29" s="221">
        <f>IF(ISBLANK(D29),NA(),D29/Population!C29*10000)</f>
        <v>45.105043288732823</v>
      </c>
      <c r="L29" s="221">
        <f>IF(ISBLANK(E29),NA(),E29/Population!D29*10000)</f>
        <v>42.579075425790755</v>
      </c>
      <c r="M29" s="221">
        <f>IF(ISBLANK(F29),NA(),F29/Population!E29*10000)</f>
        <v>34.480676328502412</v>
      </c>
      <c r="N29" s="221">
        <f>IF(ISBLANK(G29),NA(),G29/Population!F29*10000)</f>
        <v>41.616766467065872</v>
      </c>
      <c r="O29" s="221">
        <f>IF(ISBLANK(H29),NA(),H29/Population!G29*10000)</f>
        <v>51.481042654028435</v>
      </c>
      <c r="P29" s="287">
        <f>RANK(O29,($O$26:$O$31,$O$12:$O$24))</f>
        <v>13</v>
      </c>
      <c r="Q29" s="222"/>
      <c r="R29" s="238">
        <f>IDACI!C29</f>
        <v>12.9</v>
      </c>
      <c r="S29" s="223">
        <f t="shared" si="1"/>
        <v>53.420659999999998</v>
      </c>
      <c r="T29" s="224">
        <f t="shared" si="2"/>
        <v>-1.9396173459715627</v>
      </c>
      <c r="U29" s="93"/>
      <c r="V29" s="532"/>
      <c r="W29" s="438" t="str">
        <f t="shared" si="3"/>
        <v>West Sussex</v>
      </c>
      <c r="X29" s="194">
        <v>18</v>
      </c>
      <c r="Z29" s="413"/>
      <c r="AA29" s="413"/>
      <c r="AB29" s="414"/>
      <c r="AF29" s="406"/>
      <c r="AG29" s="406"/>
      <c r="AH29" s="406"/>
    </row>
    <row r="30" spans="1:34" ht="11.25" customHeight="1" x14ac:dyDescent="0.2">
      <c r="A30" s="48"/>
      <c r="B30" s="233" t="s">
        <v>77</v>
      </c>
      <c r="C30" s="203"/>
      <c r="D30" s="219">
        <v>103</v>
      </c>
      <c r="E30" s="219">
        <v>102</v>
      </c>
      <c r="F30" s="219">
        <v>87</v>
      </c>
      <c r="G30" s="219">
        <v>104</v>
      </c>
      <c r="H30" s="219">
        <v>93</v>
      </c>
      <c r="I30" s="242">
        <f t="shared" si="0"/>
        <v>-8.8235294117647065E-2</v>
      </c>
      <c r="J30" s="220"/>
      <c r="K30" s="221">
        <f>IF(ISBLANK(D30),NA(),D30/Population!C30*10000)</f>
        <v>30.311948204826368</v>
      </c>
      <c r="L30" s="221">
        <f>IF(ISBLANK(E30),NA(),E30/Population!D30*10000)</f>
        <v>31.288343558282207</v>
      </c>
      <c r="M30" s="221">
        <f>IF(ISBLANK(F30),NA(),F30/Population!E30*10000)</f>
        <v>26.283987915407856</v>
      </c>
      <c r="N30" s="221">
        <f>IF(ISBLANK(G30),NA(),G30/Population!F30*10000)</f>
        <v>31.231231231231231</v>
      </c>
      <c r="O30" s="221">
        <f>IF(ISBLANK(H30),NA(),H30/Population!G30*10000)</f>
        <v>27.844311377245511</v>
      </c>
      <c r="P30" s="287">
        <f>RANK(O30,($O$26:$O$31,$O$12:$O$24))</f>
        <v>17</v>
      </c>
      <c r="Q30" s="222"/>
      <c r="R30" s="238">
        <f>IDACI!C30</f>
        <v>8.4</v>
      </c>
      <c r="S30" s="223">
        <f t="shared" si="1"/>
        <v>46.466360000000002</v>
      </c>
      <c r="T30" s="224">
        <f t="shared" si="2"/>
        <v>-18.622048622754491</v>
      </c>
      <c r="U30" s="93"/>
      <c r="V30" s="532"/>
      <c r="W30" s="438" t="str">
        <f t="shared" si="3"/>
        <v>Windsor &amp; Maidenhead</v>
      </c>
      <c r="X30" s="194">
        <v>19</v>
      </c>
      <c r="Z30" s="413"/>
      <c r="AA30" s="413"/>
      <c r="AB30" s="414"/>
      <c r="AF30" s="406"/>
      <c r="AG30" s="406"/>
      <c r="AH30" s="406"/>
    </row>
    <row r="31" spans="1:34" ht="11.25" customHeight="1" x14ac:dyDescent="0.2">
      <c r="A31" s="48"/>
      <c r="B31" s="233" t="s">
        <v>20</v>
      </c>
      <c r="C31" s="203"/>
      <c r="D31" s="219">
        <v>108</v>
      </c>
      <c r="E31" s="219">
        <v>74</v>
      </c>
      <c r="F31" s="219">
        <v>97</v>
      </c>
      <c r="G31" s="219">
        <v>122</v>
      </c>
      <c r="H31" s="219">
        <v>69</v>
      </c>
      <c r="I31" s="242">
        <f t="shared" si="0"/>
        <v>-6.7567567567567571E-2</v>
      </c>
      <c r="J31" s="220"/>
      <c r="K31" s="221">
        <f>IF(ISBLANK(D31),NA(),D31/Population!C31*10000)</f>
        <v>29.86725663716814</v>
      </c>
      <c r="L31" s="221">
        <f>IF(ISBLANK(E31),NA(),E31/Population!D31*10000)</f>
        <v>20.786516853932586</v>
      </c>
      <c r="M31" s="221">
        <f>IF(ISBLANK(F31),NA(),F31/Population!E31*10000)</f>
        <v>27.094972067039105</v>
      </c>
      <c r="N31" s="221">
        <f>IF(ISBLANK(G31),NA(),G31/Population!F31*10000)</f>
        <v>33.701657458563538</v>
      </c>
      <c r="O31" s="221">
        <f>IF(ISBLANK(H31),NA(),H31/Population!G31*10000)</f>
        <v>18.699186991869919</v>
      </c>
      <c r="P31" s="287">
        <f>RANK(O31,($O$26:$O$31,$O$12:$O$24))</f>
        <v>18</v>
      </c>
      <c r="Q31" s="222"/>
      <c r="R31" s="238">
        <f>IDACI!C31</f>
        <v>6.8000000000000007</v>
      </c>
      <c r="S31" s="223">
        <f t="shared" si="1"/>
        <v>43.993720000000003</v>
      </c>
      <c r="T31" s="224">
        <f t="shared" si="2"/>
        <v>-25.294533008130085</v>
      </c>
      <c r="U31" s="93"/>
      <c r="V31" s="532"/>
      <c r="W31" s="438" t="str">
        <f t="shared" si="3"/>
        <v>Wokingham</v>
      </c>
      <c r="X31" s="194">
        <v>20</v>
      </c>
      <c r="Z31" s="413"/>
      <c r="AA31" s="413"/>
      <c r="AB31" s="414"/>
      <c r="AF31" s="406"/>
      <c r="AG31" s="406"/>
      <c r="AH31" s="406"/>
    </row>
    <row r="32" spans="1:34" ht="11.25" customHeight="1" x14ac:dyDescent="0.2">
      <c r="A32" s="48"/>
      <c r="B32" s="234" t="s">
        <v>112</v>
      </c>
      <c r="C32" s="203"/>
      <c r="D32" s="225">
        <f>SUM(D12:D24,D26:D31)</f>
        <v>7946</v>
      </c>
      <c r="E32" s="225">
        <f>SUM(E12:E24,E26:E31)</f>
        <v>8317</v>
      </c>
      <c r="F32" s="225">
        <f>SUM(F12:F24,F26:F31)</f>
        <v>7961</v>
      </c>
      <c r="G32" s="225">
        <f>SUM(G12:G24,G26:G31)</f>
        <v>9550</v>
      </c>
      <c r="H32" s="225">
        <v>11380</v>
      </c>
      <c r="I32" s="231">
        <f t="shared" si="0"/>
        <v>0.36828183239148732</v>
      </c>
      <c r="J32" s="220"/>
      <c r="K32" s="226">
        <f>IF(ISBLANK(D32),NA(),D32/Population!C32*10000)</f>
        <v>43.508733504900626</v>
      </c>
      <c r="L32" s="226">
        <f>IF(ISBLANK(E32),NA(),E32/Population!D32*10000)</f>
        <v>44.695829750644883</v>
      </c>
      <c r="M32" s="226">
        <f>IF(ISBLANK(F32),NA(),F32/Population!E32*10000)</f>
        <v>42.513083413435865</v>
      </c>
      <c r="N32" s="226">
        <f>IF(ISBLANK(G32),NA(),G32/Population!F32*10000)</f>
        <v>50.614797540809839</v>
      </c>
      <c r="O32" s="226">
        <f>IF(ISBLANK(H32),NA(),H32/Population!G32*10000)</f>
        <v>59.76262997584287</v>
      </c>
      <c r="P32" s="236" t="s">
        <v>128</v>
      </c>
      <c r="Q32" s="222"/>
      <c r="R32" s="239">
        <f>IDACI!C32</f>
        <v>14.452234633847041</v>
      </c>
      <c r="S32" s="227">
        <f t="shared" si="1"/>
        <v>55.819483403147217</v>
      </c>
      <c r="T32" s="228">
        <f t="shared" si="2"/>
        <v>3.9431465726956532</v>
      </c>
      <c r="U32" s="93"/>
      <c r="V32" s="532"/>
      <c r="W32" s="438" t="str">
        <f t="shared" si="3"/>
        <v>South East</v>
      </c>
      <c r="X32" s="536"/>
      <c r="Z32" s="413"/>
      <c r="AA32" s="413"/>
      <c r="AB32" s="414"/>
      <c r="AF32" s="406"/>
      <c r="AG32" s="406"/>
      <c r="AH32" s="406"/>
    </row>
    <row r="33" spans="1:34" ht="11.25" customHeight="1" x14ac:dyDescent="0.2">
      <c r="A33" s="34"/>
      <c r="B33" s="235" t="s">
        <v>95</v>
      </c>
      <c r="C33" s="203"/>
      <c r="D33" s="229">
        <v>53000</v>
      </c>
      <c r="E33" s="229">
        <v>56200</v>
      </c>
      <c r="F33" s="229">
        <v>60080</v>
      </c>
      <c r="G33" s="229">
        <v>65190</v>
      </c>
      <c r="H33" s="229">
        <v>71410</v>
      </c>
      <c r="I33" s="232">
        <f t="shared" si="0"/>
        <v>0.27064056939501779</v>
      </c>
      <c r="J33" s="220"/>
      <c r="K33" s="230">
        <f>IF(ISBLANK(D33),NA(),D33/Population!C33*10000)</f>
        <v>47.983776051568981</v>
      </c>
      <c r="L33" s="230">
        <f>IF(ISBLANK(E33),NA(),E33/Population!D33*10000)</f>
        <v>49.555586907449211</v>
      </c>
      <c r="M33" s="230">
        <f>IF(ISBLANK(F33),NA(),F33/Population!E33*10000)</f>
        <v>52.713314323316517</v>
      </c>
      <c r="N33" s="230">
        <f>IF(ISBLANK(G33),NA(),G33/Population!F33*10000)</f>
        <v>56.791155946998408</v>
      </c>
      <c r="O33" s="230">
        <f>IF(ISBLANK(H33),NA(),H33/Population!G33*10000)</f>
        <v>61.604423854999702</v>
      </c>
      <c r="P33" s="237" t="s">
        <v>128</v>
      </c>
      <c r="Q33" s="222"/>
      <c r="R33" s="240">
        <f>IDACI!C33</f>
        <v>16.383347604252442</v>
      </c>
      <c r="S33" s="207" t="s">
        <v>128</v>
      </c>
      <c r="T33" s="208" t="s">
        <v>128</v>
      </c>
      <c r="U33" s="93"/>
      <c r="V33" s="532"/>
      <c r="W33" s="414"/>
      <c r="X33" s="414"/>
      <c r="Y33" s="414"/>
      <c r="Z33" s="413"/>
      <c r="AA33" s="413"/>
      <c r="AB33" s="414"/>
      <c r="AF33" s="406"/>
      <c r="AG33" s="406"/>
      <c r="AH33" s="406"/>
    </row>
    <row r="34" spans="1:34" ht="11.25" customHeight="1" x14ac:dyDescent="0.2">
      <c r="A34" s="34"/>
      <c r="B34" s="1"/>
      <c r="C34" s="202"/>
      <c r="D34" s="27"/>
      <c r="E34" s="27"/>
      <c r="F34" s="27"/>
      <c r="G34" s="27"/>
      <c r="H34" s="27"/>
      <c r="I34" s="27"/>
      <c r="J34" s="27"/>
      <c r="K34" s="87"/>
      <c r="L34" s="79"/>
      <c r="M34" s="79"/>
      <c r="N34" s="79"/>
      <c r="O34" s="79"/>
      <c r="P34" s="79"/>
      <c r="Q34" s="79"/>
      <c r="R34" s="79"/>
      <c r="S34" s="79"/>
      <c r="T34" s="79"/>
      <c r="U34" s="93"/>
      <c r="V34" s="532"/>
      <c r="W34" s="418"/>
      <c r="X34" s="418"/>
      <c r="Y34" s="414"/>
      <c r="Z34" s="413"/>
      <c r="AA34" s="413"/>
      <c r="AB34" s="414"/>
      <c r="AF34" s="406"/>
      <c r="AG34" s="406"/>
      <c r="AH34" s="406"/>
    </row>
    <row r="35" spans="1:34" ht="11.25" customHeight="1" x14ac:dyDescent="0.2">
      <c r="A35" s="34"/>
      <c r="B35" s="24"/>
      <c r="C35" s="24"/>
      <c r="D35" s="24"/>
      <c r="E35" s="24"/>
      <c r="F35" s="24"/>
      <c r="G35" s="24"/>
      <c r="H35" s="24"/>
      <c r="I35" s="24"/>
      <c r="J35" s="24"/>
      <c r="K35" s="87"/>
      <c r="L35" s="79"/>
      <c r="M35" s="79"/>
      <c r="N35" s="79"/>
      <c r="O35" s="79"/>
      <c r="P35" s="299" t="s">
        <v>203</v>
      </c>
      <c r="Q35" s="79"/>
      <c r="R35" s="79"/>
      <c r="S35" s="79"/>
      <c r="T35" s="79"/>
      <c r="U35" s="93"/>
      <c r="V35" s="532"/>
      <c r="W35" s="418"/>
      <c r="X35" s="418"/>
      <c r="Y35" s="414"/>
      <c r="Z35" s="414"/>
      <c r="AA35" s="406"/>
      <c r="AB35" s="406"/>
      <c r="AF35" s="406"/>
      <c r="AG35" s="406"/>
      <c r="AH35" s="406"/>
    </row>
    <row r="36" spans="1:34" ht="11.25" customHeight="1" x14ac:dyDescent="0.2">
      <c r="A36" s="34"/>
      <c r="B36" s="24"/>
      <c r="C36" s="24"/>
      <c r="D36" s="24"/>
      <c r="E36" s="24"/>
      <c r="F36" s="24"/>
      <c r="G36" s="24"/>
      <c r="H36" s="24"/>
      <c r="I36" s="24"/>
      <c r="J36" s="24"/>
      <c r="K36" s="87"/>
      <c r="L36" s="79"/>
      <c r="M36" s="79"/>
      <c r="N36" s="79"/>
      <c r="O36" s="79"/>
      <c r="P36" s="79"/>
      <c r="Q36" s="79"/>
      <c r="R36" s="79"/>
      <c r="S36" s="79"/>
      <c r="T36" s="79"/>
      <c r="U36" s="93"/>
      <c r="V36" s="532"/>
      <c r="W36" s="418"/>
      <c r="X36" s="418"/>
      <c r="Y36" s="414"/>
      <c r="Z36" s="414"/>
      <c r="AA36" s="406"/>
      <c r="AB36" s="406"/>
      <c r="AF36" s="406"/>
      <c r="AG36" s="406"/>
      <c r="AH36" s="406"/>
    </row>
    <row r="37" spans="1:34" ht="11.25" customHeight="1" x14ac:dyDescent="0.2">
      <c r="A37" s="34"/>
      <c r="B37" s="24"/>
      <c r="C37" s="24"/>
      <c r="D37" s="24"/>
      <c r="E37" s="24"/>
      <c r="F37" s="24"/>
      <c r="G37" s="24"/>
      <c r="H37" s="24"/>
      <c r="I37" s="24"/>
      <c r="J37" s="24"/>
      <c r="K37" s="87"/>
      <c r="L37" s="79"/>
      <c r="M37" s="79"/>
      <c r="N37" s="79"/>
      <c r="O37" s="79"/>
      <c r="P37" s="79"/>
      <c r="Q37" s="79"/>
      <c r="R37" s="79"/>
      <c r="S37" s="79"/>
      <c r="T37" s="79"/>
      <c r="U37" s="93"/>
      <c r="V37" s="532"/>
      <c r="W37" s="418"/>
      <c r="X37" s="418"/>
      <c r="Y37" s="414"/>
      <c r="Z37" s="414"/>
      <c r="AA37" s="406"/>
      <c r="AB37" s="406"/>
      <c r="AF37" s="406"/>
      <c r="AG37" s="406"/>
      <c r="AH37" s="406"/>
    </row>
    <row r="38" spans="1:34" ht="11.25" customHeight="1" x14ac:dyDescent="0.2">
      <c r="A38" s="34"/>
      <c r="B38" s="24"/>
      <c r="C38" s="24"/>
      <c r="D38" s="24"/>
      <c r="E38" s="24"/>
      <c r="F38" s="24"/>
      <c r="G38" s="24"/>
      <c r="H38" s="24"/>
      <c r="I38" s="24"/>
      <c r="J38" s="24"/>
      <c r="K38" s="87"/>
      <c r="L38" s="79"/>
      <c r="M38" s="79"/>
      <c r="N38" s="79"/>
      <c r="O38" s="79"/>
      <c r="P38" s="79"/>
      <c r="Q38" s="79"/>
      <c r="R38" s="79"/>
      <c r="S38" s="79"/>
      <c r="T38" s="79"/>
      <c r="U38" s="93"/>
      <c r="V38" s="532"/>
      <c r="W38" s="418"/>
      <c r="X38" s="418"/>
      <c r="Y38" s="414"/>
      <c r="Z38" s="414"/>
      <c r="AA38" s="406"/>
      <c r="AB38" s="406"/>
      <c r="AF38" s="406"/>
      <c r="AG38" s="406"/>
      <c r="AH38" s="406"/>
    </row>
    <row r="39" spans="1:34" ht="11.25" customHeight="1" x14ac:dyDescent="0.2">
      <c r="A39" s="34"/>
      <c r="B39" s="24"/>
      <c r="C39" s="24"/>
      <c r="D39" s="24"/>
      <c r="E39" s="24"/>
      <c r="F39" s="24"/>
      <c r="G39" s="24"/>
      <c r="H39" s="24"/>
      <c r="I39" s="24"/>
      <c r="J39" s="24"/>
      <c r="K39" s="87"/>
      <c r="L39" s="79"/>
      <c r="M39" s="79"/>
      <c r="N39" s="79"/>
      <c r="O39" s="79"/>
      <c r="P39" s="79"/>
      <c r="Q39" s="79"/>
      <c r="R39" s="79"/>
      <c r="S39" s="79"/>
      <c r="T39" s="79"/>
      <c r="U39" s="93"/>
      <c r="V39" s="532"/>
      <c r="W39" s="418"/>
      <c r="X39" s="418"/>
      <c r="Y39" s="414"/>
      <c r="Z39" s="414"/>
      <c r="AA39" s="406"/>
      <c r="AB39" s="406"/>
      <c r="AF39" s="406"/>
      <c r="AG39" s="406"/>
      <c r="AH39" s="406"/>
    </row>
    <row r="40" spans="1:34" ht="11.25" customHeight="1" x14ac:dyDescent="0.2">
      <c r="A40" s="34"/>
      <c r="B40" s="24"/>
      <c r="C40" s="24"/>
      <c r="D40" s="24"/>
      <c r="E40" s="24"/>
      <c r="F40" s="24"/>
      <c r="G40" s="24"/>
      <c r="H40" s="24"/>
      <c r="I40" s="24"/>
      <c r="J40" s="24"/>
      <c r="K40" s="87"/>
      <c r="L40" s="91"/>
      <c r="M40" s="91"/>
      <c r="N40" s="91"/>
      <c r="O40" s="91"/>
      <c r="P40" s="91"/>
      <c r="Q40" s="79"/>
      <c r="R40" s="79"/>
      <c r="S40" s="79"/>
      <c r="T40" s="79"/>
      <c r="U40" s="93"/>
      <c r="V40" s="532"/>
      <c r="X40" s="407"/>
      <c r="AA40" s="403"/>
      <c r="AF40" s="404"/>
      <c r="AG40" s="405"/>
      <c r="AH40" s="406"/>
    </row>
    <row r="41" spans="1:34" ht="11.25" customHeight="1" x14ac:dyDescent="0.2">
      <c r="A41" s="34"/>
      <c r="B41" s="24"/>
      <c r="C41" s="24"/>
      <c r="D41" s="24"/>
      <c r="E41" s="24"/>
      <c r="F41" s="24"/>
      <c r="G41" s="24"/>
      <c r="H41" s="24"/>
      <c r="I41" s="24"/>
      <c r="J41" s="24"/>
      <c r="K41" s="87"/>
      <c r="L41" s="91"/>
      <c r="M41" s="91"/>
      <c r="N41" s="91"/>
      <c r="O41" s="91"/>
      <c r="P41" s="91"/>
      <c r="Q41" s="79"/>
      <c r="R41" s="79"/>
      <c r="S41" s="79"/>
      <c r="T41" s="79"/>
      <c r="U41" s="93"/>
      <c r="V41" s="532"/>
      <c r="X41" s="407"/>
      <c r="AA41" s="403"/>
      <c r="AF41" s="404"/>
      <c r="AG41" s="405"/>
      <c r="AH41" s="406"/>
    </row>
    <row r="42" spans="1:34"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532"/>
      <c r="X42" s="407"/>
    </row>
    <row r="43" spans="1:34"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532"/>
      <c r="X43" s="407"/>
    </row>
    <row r="44" spans="1:34"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532"/>
      <c r="X44" s="407"/>
    </row>
    <row r="45" spans="1:34" ht="15" customHeight="1" x14ac:dyDescent="0.2">
      <c r="A45" s="24"/>
      <c r="B45" s="24"/>
      <c r="C45" s="24"/>
      <c r="D45" s="24"/>
      <c r="E45" s="24"/>
      <c r="F45" s="24"/>
      <c r="G45" s="24"/>
      <c r="H45" s="24"/>
      <c r="I45" s="24"/>
      <c r="J45" s="24"/>
      <c r="K45" s="2"/>
      <c r="L45" s="25"/>
      <c r="M45" s="25"/>
      <c r="N45" s="25"/>
      <c r="O45" s="25"/>
      <c r="P45" s="25"/>
      <c r="Q45" s="25"/>
      <c r="R45" s="25"/>
      <c r="S45" s="25"/>
      <c r="T45" s="25"/>
      <c r="U45" s="24"/>
      <c r="V45" s="532"/>
      <c r="X45" s="407"/>
    </row>
    <row r="46" spans="1:34"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532"/>
      <c r="X46" s="407"/>
    </row>
    <row r="47" spans="1:34" ht="11.25" customHeight="1" x14ac:dyDescent="0.2">
      <c r="A47" s="24"/>
      <c r="B47" s="24"/>
      <c r="C47" s="24"/>
      <c r="D47" s="24"/>
      <c r="E47" s="24"/>
      <c r="F47" s="24"/>
      <c r="G47" s="24"/>
      <c r="H47" s="24"/>
      <c r="I47" s="24"/>
      <c r="J47" s="24"/>
      <c r="K47" s="2"/>
      <c r="L47" s="24"/>
      <c r="M47" s="24"/>
      <c r="N47" s="24"/>
      <c r="O47" s="24"/>
      <c r="P47" s="24"/>
      <c r="Q47" s="25"/>
      <c r="R47" s="25"/>
      <c r="S47" s="25"/>
      <c r="T47" s="25"/>
      <c r="U47" s="24"/>
      <c r="V47" s="532"/>
      <c r="X47" s="407"/>
    </row>
    <row r="48" spans="1:34"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532"/>
      <c r="X48" s="407"/>
    </row>
    <row r="49" spans="1:34" ht="15" customHeight="1" x14ac:dyDescent="0.2">
      <c r="A49" s="30"/>
      <c r="B49" s="31"/>
      <c r="C49" s="31"/>
      <c r="D49" s="31"/>
      <c r="E49" s="31"/>
      <c r="F49" s="31"/>
      <c r="G49" s="31"/>
      <c r="H49" s="31"/>
      <c r="I49" s="31"/>
      <c r="J49" s="31"/>
      <c r="K49" s="31"/>
      <c r="L49" s="31"/>
      <c r="M49" s="31"/>
      <c r="N49" s="31"/>
      <c r="O49" s="31"/>
      <c r="P49" s="31"/>
      <c r="Q49" s="46"/>
      <c r="R49" s="46"/>
      <c r="S49" s="46"/>
      <c r="T49" s="46"/>
      <c r="U49" s="47"/>
      <c r="V49" s="534"/>
      <c r="X49" s="407"/>
    </row>
    <row r="50" spans="1:34"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534"/>
      <c r="X50" s="407"/>
    </row>
    <row r="51" spans="1:34" s="411" customFormat="1" ht="11.25" customHeight="1" x14ac:dyDescent="0.2">
      <c r="A51" s="36"/>
      <c r="B51" s="671"/>
      <c r="C51" s="671"/>
      <c r="D51" s="672"/>
      <c r="E51" s="672"/>
      <c r="F51" s="672"/>
      <c r="G51" s="672"/>
      <c r="H51" s="672"/>
      <c r="I51" s="211"/>
      <c r="J51" s="211"/>
      <c r="K51" s="115"/>
      <c r="L51" s="79"/>
      <c r="M51" s="79"/>
      <c r="N51" s="79"/>
      <c r="O51" s="79"/>
      <c r="P51" s="79"/>
      <c r="Q51" s="79"/>
      <c r="R51" s="79"/>
      <c r="S51" s="79"/>
      <c r="T51" s="79"/>
      <c r="U51" s="92"/>
      <c r="V51" s="535"/>
      <c r="W51" s="402"/>
      <c r="X51" s="407"/>
      <c r="Y51" s="402"/>
      <c r="Z51" s="402"/>
      <c r="AA51" s="402"/>
      <c r="AB51" s="403"/>
      <c r="AC51" s="403"/>
      <c r="AD51" s="403"/>
      <c r="AE51" s="403"/>
      <c r="AF51" s="403"/>
      <c r="AG51" s="409"/>
      <c r="AH51" s="410"/>
    </row>
    <row r="52" spans="1:34" ht="20.25" customHeight="1" x14ac:dyDescent="0.2">
      <c r="A52" s="34"/>
      <c r="B52" s="672"/>
      <c r="C52" s="672"/>
      <c r="D52" s="672"/>
      <c r="E52" s="672"/>
      <c r="F52" s="672"/>
      <c r="G52" s="672"/>
      <c r="H52" s="672"/>
      <c r="I52" s="211"/>
      <c r="J52" s="211"/>
      <c r="K52" s="87"/>
      <c r="L52" s="91"/>
      <c r="M52" s="91"/>
      <c r="N52" s="91"/>
      <c r="O52" s="91"/>
      <c r="P52" s="91"/>
      <c r="Q52" s="79"/>
      <c r="R52" s="79"/>
      <c r="S52" s="79"/>
      <c r="T52" s="79"/>
      <c r="U52" s="93"/>
      <c r="V52" s="532"/>
      <c r="W52" s="439" t="s">
        <v>76</v>
      </c>
      <c r="X52" s="346" t="s">
        <v>206</v>
      </c>
      <c r="Y52" s="347" t="s">
        <v>197</v>
      </c>
      <c r="Z52" s="673" t="s">
        <v>194</v>
      </c>
      <c r="AA52" s="673" t="s">
        <v>195</v>
      </c>
    </row>
    <row r="53" spans="1:34" ht="11.25" customHeight="1" x14ac:dyDescent="0.2">
      <c r="A53" s="34"/>
      <c r="B53" s="675"/>
      <c r="C53" s="675"/>
      <c r="D53" s="676"/>
      <c r="E53" s="676"/>
      <c r="F53" s="676"/>
      <c r="G53" s="676"/>
      <c r="H53" s="676"/>
      <c r="I53" s="212"/>
      <c r="J53" s="212"/>
      <c r="K53" s="87"/>
      <c r="L53" s="91"/>
      <c r="M53" s="91"/>
      <c r="N53" s="91"/>
      <c r="O53" s="91"/>
      <c r="P53" s="91"/>
      <c r="Q53" s="79"/>
      <c r="R53" s="79"/>
      <c r="S53" s="79"/>
      <c r="T53" s="79"/>
      <c r="U53" s="93"/>
      <c r="V53" s="532"/>
      <c r="W53" s="440" t="e">
        <f ca="1">OFFSET(B11,$W$5,0)</f>
        <v>#N/A</v>
      </c>
      <c r="X53" s="419" t="e">
        <f ca="1">OFFSET(R9,(VLOOKUP(W53,$X$54:$Y$73,2,FALSE)),0)</f>
        <v>#N/A</v>
      </c>
      <c r="Y53" s="420" t="e">
        <f ca="1">(OFFSET(O9,(VLOOKUP(W53,$X$54:$Y$73,2,FALSE)),0))</f>
        <v>#N/A</v>
      </c>
      <c r="Z53" s="674"/>
      <c r="AA53" s="674"/>
    </row>
    <row r="54" spans="1:34"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532"/>
      <c r="W54" s="440">
        <v>1</v>
      </c>
      <c r="X54" s="345" t="str">
        <f>B12</f>
        <v>Bracknell Forest</v>
      </c>
      <c r="Y54" s="348">
        <v>3</v>
      </c>
      <c r="Z54" s="349">
        <f>IF(H12&gt;0,IDACI!D12,0)</f>
        <v>23799</v>
      </c>
      <c r="AA54" s="349">
        <f>IF(H12&gt;0,IDACI!E12,0)</f>
        <v>2617.89</v>
      </c>
    </row>
    <row r="55" spans="1:34"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532"/>
      <c r="W55" s="440">
        <v>2</v>
      </c>
      <c r="X55" s="345" t="str">
        <f t="shared" ref="X55:X74" si="4">B13</f>
        <v>Brighton &amp; Hove</v>
      </c>
      <c r="Y55" s="348">
        <v>4</v>
      </c>
      <c r="Z55" s="349">
        <f>IF(H13&gt;0,IDACI!D13,0)</f>
        <v>44814</v>
      </c>
      <c r="AA55" s="350">
        <f>IF(H13&gt;0,IDACI!E13,0)</f>
        <v>8200.9619999999995</v>
      </c>
    </row>
    <row r="56" spans="1:34"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532"/>
      <c r="W56" s="440">
        <v>3</v>
      </c>
      <c r="X56" s="345" t="str">
        <f t="shared" si="4"/>
        <v>Buckinghamshire</v>
      </c>
      <c r="Y56" s="348">
        <v>5</v>
      </c>
      <c r="Z56" s="349">
        <f>IF(H14&gt;0,IDACI!D14,0)</f>
        <v>103548</v>
      </c>
      <c r="AA56" s="350">
        <f>IF(H14&gt;0,IDACI!E14,0)</f>
        <v>10147.704</v>
      </c>
    </row>
    <row r="57" spans="1:34"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532"/>
      <c r="W57" s="440">
        <v>4</v>
      </c>
      <c r="X57" s="345" t="str">
        <f t="shared" si="4"/>
        <v>East Sussex</v>
      </c>
      <c r="Y57" s="348">
        <v>6</v>
      </c>
      <c r="Z57" s="349">
        <f>IF(H15&gt;0,IDACI!D15,0)</f>
        <v>91917</v>
      </c>
      <c r="AA57" s="350">
        <f>IF(H15&gt;0,IDACI!E15,0)</f>
        <v>15993.557999999999</v>
      </c>
    </row>
    <row r="58" spans="1:34"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532"/>
      <c r="W58" s="440">
        <v>5</v>
      </c>
      <c r="X58" s="345" t="str">
        <f t="shared" si="4"/>
        <v>Hampshire</v>
      </c>
      <c r="Y58" s="348">
        <v>7</v>
      </c>
      <c r="Z58" s="349">
        <f>IF(H16&gt;0,IDACI!D16,0)</f>
        <v>247800</v>
      </c>
      <c r="AA58" s="350">
        <f>IF(H16&gt;0,IDACI!E16,0)</f>
        <v>29240.399999999998</v>
      </c>
    </row>
    <row r="59" spans="1:34"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532"/>
      <c r="W59" s="440">
        <v>6</v>
      </c>
      <c r="X59" s="345" t="str">
        <f t="shared" si="4"/>
        <v>Isle of Wight</v>
      </c>
      <c r="Y59" s="348">
        <v>8</v>
      </c>
      <c r="Z59" s="349">
        <f>IF(H17&gt;0,IDACI!D17,0)</f>
        <v>22502</v>
      </c>
      <c r="AA59" s="350">
        <f>IF(H17&gt;0,IDACI!E17,0)</f>
        <v>4590.4079999999994</v>
      </c>
    </row>
    <row r="60" spans="1:34"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532"/>
      <c r="W60" s="440">
        <v>7</v>
      </c>
      <c r="X60" s="345" t="str">
        <f t="shared" si="4"/>
        <v>Kent</v>
      </c>
      <c r="Y60" s="348">
        <v>9</v>
      </c>
      <c r="Z60" s="349">
        <f>IF(H18&gt;0,IDACI!D18,0)</f>
        <v>286168</v>
      </c>
      <c r="AA60" s="350">
        <f>IF(H18&gt;0,IDACI!E18,0)</f>
        <v>50937.904000000002</v>
      </c>
    </row>
    <row r="61" spans="1:34"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532"/>
      <c r="W61" s="440">
        <v>8</v>
      </c>
      <c r="X61" s="345" t="str">
        <f t="shared" si="4"/>
        <v>Medway</v>
      </c>
      <c r="Y61" s="348">
        <v>10</v>
      </c>
      <c r="Z61" s="349">
        <f>IF(H19&gt;0,IDACI!D19,0)</f>
        <v>54280</v>
      </c>
      <c r="AA61" s="350">
        <f>IF(H19&gt;0,IDACI!E19,0)</f>
        <v>11941.6</v>
      </c>
    </row>
    <row r="62" spans="1:34"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532"/>
      <c r="W62" s="440">
        <v>9</v>
      </c>
      <c r="X62" s="345" t="str">
        <f t="shared" si="4"/>
        <v>Milton Keynes</v>
      </c>
      <c r="Y62" s="348">
        <v>11</v>
      </c>
      <c r="Z62" s="349">
        <f>IF(H20&gt;0,IDACI!D20,0)</f>
        <v>56637</v>
      </c>
      <c r="AA62" s="350">
        <f>IF(H20&gt;0,IDACI!E20,0)</f>
        <v>11157.489</v>
      </c>
    </row>
    <row r="63" spans="1:34"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532"/>
      <c r="W63" s="440">
        <v>10</v>
      </c>
      <c r="X63" s="345" t="str">
        <f t="shared" si="4"/>
        <v>Oxfordshire</v>
      </c>
      <c r="Y63" s="348">
        <v>12</v>
      </c>
      <c r="Z63" s="349">
        <f>IF(H21&gt;0,IDACI!D21,0)</f>
        <v>123975</v>
      </c>
      <c r="AA63" s="350">
        <f>IF(H21&gt;0,IDACI!E21,0)</f>
        <v>14629.05</v>
      </c>
    </row>
    <row r="64" spans="1:34"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532"/>
      <c r="W64" s="440">
        <v>11</v>
      </c>
      <c r="X64" s="345" t="str">
        <f t="shared" si="4"/>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532"/>
      <c r="W65" s="440">
        <v>12</v>
      </c>
      <c r="X65" s="345" t="str">
        <f t="shared" si="4"/>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532"/>
      <c r="W66" s="440">
        <v>13</v>
      </c>
      <c r="X66" s="345" t="str">
        <f t="shared" si="4"/>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532"/>
      <c r="W67" s="440">
        <v>14</v>
      </c>
      <c r="X67" s="345" t="str">
        <f t="shared" si="4"/>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532"/>
      <c r="W68" s="440">
        <v>15</v>
      </c>
      <c r="X68" s="345" t="str">
        <f t="shared" si="4"/>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532"/>
      <c r="W69" s="440">
        <v>16</v>
      </c>
      <c r="X69" s="345" t="str">
        <f t="shared" si="4"/>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532"/>
      <c r="W70" s="440">
        <v>17</v>
      </c>
      <c r="X70" s="345" t="str">
        <f t="shared" si="4"/>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532"/>
      <c r="W71" s="440">
        <v>18</v>
      </c>
      <c r="X71" s="345" t="str">
        <f t="shared" si="4"/>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532"/>
      <c r="W72" s="440">
        <v>19</v>
      </c>
      <c r="X72" s="345" t="str">
        <f t="shared" si="4"/>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532"/>
      <c r="W73" s="440">
        <v>20</v>
      </c>
      <c r="X73" s="345" t="str">
        <f t="shared" si="4"/>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532"/>
      <c r="W74" s="440"/>
      <c r="X74" s="345" t="str">
        <f t="shared" si="4"/>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532"/>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532"/>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532"/>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532"/>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532"/>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532"/>
    </row>
    <row r="81" spans="1:34" ht="11.25" customHeight="1" x14ac:dyDescent="0.2">
      <c r="A81" s="34"/>
      <c r="B81" s="24"/>
      <c r="C81" s="24"/>
      <c r="D81" s="24"/>
      <c r="E81" s="24"/>
      <c r="F81" s="24"/>
      <c r="G81" s="24"/>
      <c r="H81" s="24"/>
      <c r="I81" s="24"/>
      <c r="J81" s="24"/>
      <c r="K81" s="87"/>
      <c r="L81" s="79"/>
      <c r="M81" s="79"/>
      <c r="N81" s="79"/>
      <c r="O81" s="79"/>
      <c r="P81" s="79"/>
      <c r="Q81" s="79"/>
      <c r="R81" s="79"/>
      <c r="S81" s="79"/>
      <c r="T81" s="79"/>
      <c r="U81" s="93"/>
      <c r="V81" s="532"/>
      <c r="X81" s="421" t="s">
        <v>86</v>
      </c>
      <c r="Y81" s="421" t="s">
        <v>87</v>
      </c>
    </row>
    <row r="82" spans="1:34" ht="11.25" customHeight="1" x14ac:dyDescent="0.2">
      <c r="A82" s="34"/>
      <c r="B82" s="24"/>
      <c r="C82" s="24"/>
      <c r="D82" s="24"/>
      <c r="E82" s="24"/>
      <c r="F82" s="24"/>
      <c r="G82" s="24"/>
      <c r="H82" s="24"/>
      <c r="I82" s="24"/>
      <c r="J82" s="24"/>
      <c r="K82" s="87"/>
      <c r="L82" s="79"/>
      <c r="M82" s="79"/>
      <c r="N82" s="79"/>
      <c r="O82" s="79"/>
      <c r="P82" s="79"/>
      <c r="Q82" s="79"/>
      <c r="R82" s="79"/>
      <c r="S82" s="79"/>
      <c r="T82" s="79"/>
      <c r="U82" s="93"/>
      <c r="V82" s="532"/>
      <c r="W82" s="441" t="str">
        <f>L84</f>
        <v>National Trend 2015</v>
      </c>
      <c r="X82" s="663">
        <v>1.5454000000000001</v>
      </c>
      <c r="Y82" s="663">
        <v>33.484999999999999</v>
      </c>
      <c r="Z82" s="422">
        <v>0</v>
      </c>
      <c r="AA82" s="422">
        <f>(Z82*X82)+Y82</f>
        <v>33.484999999999999</v>
      </c>
    </row>
    <row r="83" spans="1:34" ht="11.25" customHeight="1" x14ac:dyDescent="0.2">
      <c r="A83" s="34"/>
      <c r="B83" s="24"/>
      <c r="C83" s="24"/>
      <c r="D83" s="24"/>
      <c r="E83" s="24"/>
      <c r="F83" s="24"/>
      <c r="G83" s="24"/>
      <c r="H83" s="24"/>
      <c r="I83" s="24"/>
      <c r="J83" s="24"/>
      <c r="K83" s="87"/>
      <c r="L83" s="79"/>
      <c r="M83" s="79"/>
      <c r="N83" s="79"/>
      <c r="O83" s="79"/>
      <c r="P83" s="79"/>
      <c r="Q83" s="79"/>
      <c r="R83" s="79"/>
      <c r="S83" s="79"/>
      <c r="T83" s="79"/>
      <c r="U83" s="93"/>
      <c r="V83" s="532"/>
      <c r="W83" s="442" t="str">
        <f>"y = "&amp;X82&amp;"x + "&amp;Y82</f>
        <v>y = 1.5454x + 33.485</v>
      </c>
      <c r="X83" s="664"/>
      <c r="Y83" s="664"/>
      <c r="Z83" s="423">
        <v>40</v>
      </c>
      <c r="AA83" s="422">
        <f>(Z83*X82)+Y82</f>
        <v>95.301000000000002</v>
      </c>
    </row>
    <row r="84" spans="1:34" ht="11.25" customHeight="1" x14ac:dyDescent="0.2">
      <c r="A84" s="34"/>
      <c r="B84" s="24"/>
      <c r="C84" s="24"/>
      <c r="D84" s="24"/>
      <c r="E84" s="24"/>
      <c r="F84" s="24"/>
      <c r="G84" s="24"/>
      <c r="H84" s="24"/>
      <c r="I84" s="24"/>
      <c r="J84" s="24"/>
      <c r="K84" s="66"/>
      <c r="L84" s="667" t="str">
        <f>Referrals!$L$84</f>
        <v>National Trend 2015</v>
      </c>
      <c r="M84" s="670"/>
      <c r="N84" s="670"/>
      <c r="O84" s="670"/>
      <c r="P84" s="241"/>
      <c r="Q84" s="667" t="s">
        <v>204</v>
      </c>
      <c r="R84" s="668"/>
      <c r="S84" s="668"/>
      <c r="T84" s="668"/>
      <c r="U84" s="93"/>
      <c r="V84" s="532"/>
      <c r="W84" s="441" t="str">
        <f>Q84</f>
        <v>South East LA Trend 2015</v>
      </c>
      <c r="X84" s="663">
        <v>2.8249</v>
      </c>
      <c r="Y84" s="663">
        <v>16.872</v>
      </c>
      <c r="Z84" s="422">
        <v>0</v>
      </c>
      <c r="AA84" s="422">
        <f>(Z84*X84)+Y84</f>
        <v>16.872</v>
      </c>
    </row>
    <row r="85" spans="1:34" ht="11.25" customHeight="1" x14ac:dyDescent="0.2">
      <c r="A85" s="34"/>
      <c r="B85" s="24"/>
      <c r="C85" s="24"/>
      <c r="D85" s="24"/>
      <c r="E85" s="24"/>
      <c r="F85" s="24"/>
      <c r="G85" s="24"/>
      <c r="H85" s="24"/>
      <c r="I85" s="24"/>
      <c r="J85" s="24"/>
      <c r="K85" s="210"/>
      <c r="L85" s="669" t="str">
        <f>Y5</f>
        <v>Selected LA- (none)</v>
      </c>
      <c r="M85" s="670"/>
      <c r="N85" s="670"/>
      <c r="O85" s="670"/>
      <c r="P85" s="670"/>
      <c r="Q85" s="670"/>
      <c r="R85" s="670"/>
      <c r="S85" s="670"/>
      <c r="T85" s="670"/>
      <c r="U85" s="93"/>
      <c r="V85" s="532"/>
      <c r="W85" s="442" t="str">
        <f>"y = "&amp;X84&amp;"x + "&amp;Y84</f>
        <v>y = 2.8249x + 16.872</v>
      </c>
      <c r="X85" s="664"/>
      <c r="Y85" s="664"/>
      <c r="Z85" s="423">
        <v>40</v>
      </c>
      <c r="AA85" s="422">
        <f>(Z85*X84)+Y84</f>
        <v>129.86799999999999</v>
      </c>
    </row>
    <row r="86" spans="1:34"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532"/>
      <c r="X86" s="407"/>
    </row>
    <row r="87" spans="1:34"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532"/>
      <c r="W87" s="443">
        <f>D11</f>
        <v>2011</v>
      </c>
      <c r="X87" s="424">
        <f>E11</f>
        <v>2012</v>
      </c>
      <c r="Y87" s="424">
        <f>F11</f>
        <v>2013</v>
      </c>
      <c r="Z87" s="424">
        <f>G11</f>
        <v>2014</v>
      </c>
      <c r="AA87" s="424">
        <f>H11</f>
        <v>2015</v>
      </c>
    </row>
    <row r="88" spans="1:34"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532"/>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4" ht="15" customHeight="1" x14ac:dyDescent="0.2">
      <c r="A89" s="24"/>
      <c r="B89" s="24"/>
      <c r="C89" s="24"/>
      <c r="D89" s="24"/>
      <c r="E89" s="24"/>
      <c r="F89" s="24"/>
      <c r="G89" s="24"/>
      <c r="H89" s="24"/>
      <c r="I89" s="24"/>
      <c r="J89" s="24"/>
      <c r="K89" s="2"/>
      <c r="L89" s="25"/>
      <c r="M89" s="25"/>
      <c r="N89" s="25"/>
      <c r="O89" s="25"/>
      <c r="P89" s="25"/>
      <c r="Q89" s="25"/>
      <c r="R89" s="25"/>
      <c r="S89" s="25"/>
      <c r="T89" s="25"/>
      <c r="U89" s="24"/>
      <c r="V89" s="532"/>
      <c r="X89" s="407"/>
    </row>
    <row r="90" spans="1:34"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532"/>
      <c r="X90" s="407"/>
    </row>
    <row r="91" spans="1:34" ht="11.25" customHeight="1" x14ac:dyDescent="0.2">
      <c r="A91" s="24"/>
      <c r="B91" s="24"/>
      <c r="C91" s="24"/>
      <c r="D91" s="24"/>
      <c r="E91" s="24"/>
      <c r="F91" s="24"/>
      <c r="G91" s="24"/>
      <c r="H91" s="24"/>
      <c r="I91" s="24"/>
      <c r="J91" s="24"/>
      <c r="K91" s="2"/>
      <c r="L91" s="24"/>
      <c r="M91" s="24"/>
      <c r="N91" s="24"/>
      <c r="O91" s="24"/>
      <c r="P91" s="24"/>
      <c r="Q91" s="25"/>
      <c r="R91" s="25"/>
      <c r="S91" s="25"/>
      <c r="T91" s="25"/>
      <c r="U91" s="24"/>
      <c r="V91" s="532"/>
      <c r="X91" s="407"/>
    </row>
    <row r="92" spans="1:34" ht="21"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532"/>
      <c r="X92" s="407"/>
    </row>
    <row r="93" spans="1:34" ht="15" customHeight="1" x14ac:dyDescent="0.2">
      <c r="A93" s="30"/>
      <c r="B93" s="31"/>
      <c r="C93" s="31"/>
      <c r="D93" s="31"/>
      <c r="E93" s="31"/>
      <c r="F93" s="31"/>
      <c r="G93" s="31"/>
      <c r="H93" s="31"/>
      <c r="I93" s="31"/>
      <c r="J93" s="31"/>
      <c r="K93" s="32"/>
      <c r="L93" s="31"/>
      <c r="M93" s="31"/>
      <c r="N93" s="31"/>
      <c r="O93" s="31"/>
      <c r="P93" s="31"/>
      <c r="Q93" s="31"/>
      <c r="R93" s="31"/>
      <c r="S93" s="31"/>
      <c r="T93" s="31"/>
      <c r="U93" s="33"/>
      <c r="V93" s="532"/>
      <c r="X93" s="407"/>
    </row>
    <row r="94" spans="1:34" ht="7.5" customHeight="1" x14ac:dyDescent="0.2">
      <c r="A94" s="34"/>
      <c r="B94" s="25"/>
      <c r="C94" s="25"/>
      <c r="D94" s="25"/>
      <c r="E94" s="25"/>
      <c r="F94" s="25"/>
      <c r="G94" s="25"/>
      <c r="H94" s="25"/>
      <c r="I94" s="25"/>
      <c r="J94" s="25"/>
      <c r="K94" s="3"/>
      <c r="L94" s="7"/>
      <c r="M94" s="7"/>
      <c r="N94" s="7"/>
      <c r="O94" s="7"/>
      <c r="P94" s="7"/>
      <c r="Q94" s="72"/>
      <c r="R94" s="72"/>
      <c r="S94" s="72"/>
      <c r="T94" s="72"/>
      <c r="U94" s="35"/>
      <c r="V94" s="532"/>
      <c r="X94" s="407"/>
    </row>
    <row r="95" spans="1:34" s="411" customFormat="1" ht="11.25" customHeight="1" x14ac:dyDescent="0.2">
      <c r="A95" s="36"/>
      <c r="B95" s="665"/>
      <c r="C95" s="665"/>
      <c r="D95" s="570"/>
      <c r="E95" s="570"/>
      <c r="F95" s="570"/>
      <c r="G95" s="570"/>
      <c r="H95" s="570"/>
      <c r="I95" s="209"/>
      <c r="J95" s="209"/>
      <c r="K95" s="214"/>
      <c r="L95" s="25"/>
      <c r="M95" s="25"/>
      <c r="N95" s="25"/>
      <c r="O95" s="25"/>
      <c r="P95" s="25"/>
      <c r="Q95" s="25"/>
      <c r="R95" s="25"/>
      <c r="S95" s="25"/>
      <c r="T95" s="25"/>
      <c r="U95" s="37"/>
      <c r="V95" s="533"/>
      <c r="W95" s="402"/>
      <c r="X95" s="407"/>
      <c r="Y95" s="402"/>
      <c r="Z95" s="402"/>
      <c r="AA95" s="402"/>
      <c r="AB95" s="403"/>
      <c r="AC95" s="403"/>
      <c r="AD95" s="403"/>
      <c r="AE95" s="403"/>
      <c r="AF95" s="403"/>
      <c r="AG95" s="409"/>
      <c r="AH95" s="410"/>
    </row>
    <row r="96" spans="1:34" ht="20.25" customHeight="1" x14ac:dyDescent="0.2">
      <c r="A96" s="34"/>
      <c r="B96" s="570"/>
      <c r="C96" s="570"/>
      <c r="D96" s="570"/>
      <c r="E96" s="570"/>
      <c r="F96" s="570"/>
      <c r="G96" s="570"/>
      <c r="H96" s="570"/>
      <c r="I96" s="209"/>
      <c r="J96" s="209"/>
      <c r="K96" s="3"/>
      <c r="L96" s="72"/>
      <c r="M96" s="72"/>
      <c r="N96" s="72"/>
      <c r="O96" s="72"/>
      <c r="P96" s="72"/>
      <c r="Q96" s="25"/>
      <c r="R96" s="25"/>
      <c r="S96" s="25"/>
      <c r="T96" s="25"/>
      <c r="U96" s="35"/>
      <c r="V96" s="532"/>
      <c r="W96" s="445" t="s">
        <v>126</v>
      </c>
      <c r="X96" s="426" t="s">
        <v>127</v>
      </c>
    </row>
    <row r="97" spans="1:24" ht="11.25" customHeight="1" x14ac:dyDescent="0.2">
      <c r="A97" s="34"/>
      <c r="B97" s="154"/>
      <c r="C97" s="154"/>
      <c r="D97" s="154"/>
      <c r="E97" s="154"/>
      <c r="F97" s="154"/>
      <c r="G97" s="154"/>
      <c r="H97" s="154"/>
      <c r="I97" s="154"/>
      <c r="J97" s="154"/>
      <c r="K97" s="3"/>
      <c r="L97" s="72"/>
      <c r="M97" s="72"/>
      <c r="N97" s="72"/>
      <c r="O97" s="72"/>
      <c r="P97" s="72"/>
      <c r="Q97" s="25"/>
      <c r="R97" s="25"/>
      <c r="S97" s="25"/>
      <c r="T97" s="25"/>
      <c r="U97" s="35"/>
      <c r="V97" s="532"/>
      <c r="W97" s="446" t="str">
        <f>Y5</f>
        <v>Selected LA- (none)</v>
      </c>
      <c r="X97" s="427"/>
    </row>
    <row r="98" spans="1:24" ht="11.25" customHeight="1" x14ac:dyDescent="0.2">
      <c r="A98" s="34"/>
      <c r="B98" s="154"/>
      <c r="C98" s="154"/>
      <c r="D98" s="666"/>
      <c r="E98" s="570"/>
      <c r="F98" s="154"/>
      <c r="G98" s="154"/>
      <c r="H98" s="154"/>
      <c r="I98" s="154"/>
      <c r="J98" s="154"/>
      <c r="K98" s="3"/>
      <c r="L98" s="72"/>
      <c r="M98" s="72"/>
      <c r="N98" s="72"/>
      <c r="O98" s="72"/>
      <c r="P98" s="72"/>
      <c r="Q98" s="25"/>
      <c r="R98" s="25"/>
      <c r="S98" s="25"/>
      <c r="T98" s="25"/>
      <c r="U98" s="35"/>
      <c r="V98" s="532"/>
      <c r="W98" s="447" t="str">
        <f>IF(W12=$X$5,I12,"")</f>
        <v/>
      </c>
      <c r="X98" s="415" t="e">
        <f>IF($B12=$X$5,T12,#N/A)</f>
        <v>#N/A</v>
      </c>
    </row>
    <row r="99" spans="1:24" ht="11.25" customHeight="1" x14ac:dyDescent="0.2">
      <c r="A99" s="48"/>
      <c r="B99" s="154"/>
      <c r="C99" s="154"/>
      <c r="D99" s="570"/>
      <c r="E99" s="570"/>
      <c r="F99" s="154"/>
      <c r="G99" s="154"/>
      <c r="H99" s="154"/>
      <c r="I99" s="154"/>
      <c r="J99" s="154"/>
      <c r="K99" s="3"/>
      <c r="L99" s="72"/>
      <c r="M99" s="72"/>
      <c r="N99" s="72"/>
      <c r="O99" s="72"/>
      <c r="P99" s="72"/>
      <c r="Q99" s="25"/>
      <c r="R99" s="25"/>
      <c r="S99" s="25"/>
      <c r="T99" s="25"/>
      <c r="U99" s="35"/>
      <c r="V99" s="532"/>
      <c r="W99" s="447" t="str">
        <f t="shared" ref="W99:W119" si="5">IF(W13=$X$5,I13,"")</f>
        <v/>
      </c>
      <c r="X99" s="415" t="e">
        <f t="shared" ref="X99:X119" si="6">IF($B13=$X$5,T13,#N/A)</f>
        <v>#N/A</v>
      </c>
    </row>
    <row r="100" spans="1:24" ht="11.25" customHeight="1" x14ac:dyDescent="0.2">
      <c r="A100" s="48"/>
      <c r="B100" s="186"/>
      <c r="C100" s="186"/>
      <c r="D100" s="154"/>
      <c r="E100" s="154"/>
      <c r="F100" s="154"/>
      <c r="G100" s="154"/>
      <c r="H100" s="154"/>
      <c r="I100" s="154"/>
      <c r="J100" s="154"/>
      <c r="K100" s="3"/>
      <c r="L100" s="72"/>
      <c r="M100" s="72"/>
      <c r="N100" s="72"/>
      <c r="O100" s="72"/>
      <c r="P100" s="72"/>
      <c r="Q100" s="25"/>
      <c r="R100" s="25"/>
      <c r="S100" s="25"/>
      <c r="T100" s="25"/>
      <c r="U100" s="35"/>
      <c r="V100" s="532"/>
      <c r="W100" s="447" t="str">
        <f t="shared" si="5"/>
        <v/>
      </c>
      <c r="X100" s="415" t="e">
        <f t="shared" si="6"/>
        <v>#N/A</v>
      </c>
    </row>
    <row r="101" spans="1:24" ht="11.25" customHeight="1" x14ac:dyDescent="0.2">
      <c r="A101" s="48"/>
      <c r="B101" s="186"/>
      <c r="C101" s="186"/>
      <c r="D101" s="154"/>
      <c r="E101" s="154"/>
      <c r="F101" s="154"/>
      <c r="G101" s="154"/>
      <c r="H101" s="154"/>
      <c r="I101" s="154"/>
      <c r="J101" s="154"/>
      <c r="K101" s="3"/>
      <c r="L101" s="72"/>
      <c r="M101" s="72"/>
      <c r="N101" s="72"/>
      <c r="O101" s="72"/>
      <c r="P101" s="72"/>
      <c r="Q101" s="25"/>
      <c r="R101" s="25"/>
      <c r="S101" s="25"/>
      <c r="T101" s="25"/>
      <c r="U101" s="35"/>
      <c r="V101" s="532"/>
      <c r="W101" s="447" t="str">
        <f t="shared" si="5"/>
        <v/>
      </c>
      <c r="X101" s="415" t="e">
        <f t="shared" si="6"/>
        <v>#N/A</v>
      </c>
    </row>
    <row r="102" spans="1:24" ht="11.25" customHeight="1" x14ac:dyDescent="0.2">
      <c r="A102" s="48"/>
      <c r="B102" s="186"/>
      <c r="C102" s="186"/>
      <c r="D102" s="154"/>
      <c r="E102" s="154"/>
      <c r="F102" s="154"/>
      <c r="G102" s="154"/>
      <c r="H102" s="154"/>
      <c r="I102" s="154"/>
      <c r="J102" s="154"/>
      <c r="K102" s="3"/>
      <c r="L102" s="72"/>
      <c r="M102" s="72"/>
      <c r="N102" s="72"/>
      <c r="O102" s="72"/>
      <c r="P102" s="72"/>
      <c r="Q102" s="25"/>
      <c r="R102" s="25"/>
      <c r="S102" s="25"/>
      <c r="T102" s="25"/>
      <c r="U102" s="35"/>
      <c r="V102" s="532"/>
      <c r="W102" s="447" t="str">
        <f t="shared" si="5"/>
        <v/>
      </c>
      <c r="X102" s="415" t="e">
        <f t="shared" si="6"/>
        <v>#N/A</v>
      </c>
    </row>
    <row r="103" spans="1:24" ht="11.25" customHeight="1" x14ac:dyDescent="0.2">
      <c r="A103" s="48"/>
      <c r="B103" s="186"/>
      <c r="C103" s="186"/>
      <c r="D103" s="154"/>
      <c r="E103" s="154"/>
      <c r="F103" s="154"/>
      <c r="G103" s="154"/>
      <c r="H103" s="154"/>
      <c r="I103" s="154"/>
      <c r="J103" s="154"/>
      <c r="K103" s="3"/>
      <c r="L103" s="72"/>
      <c r="M103" s="72"/>
      <c r="N103" s="72"/>
      <c r="O103" s="72"/>
      <c r="P103" s="72"/>
      <c r="Q103" s="25"/>
      <c r="R103" s="25"/>
      <c r="S103" s="25"/>
      <c r="T103" s="25"/>
      <c r="U103" s="35"/>
      <c r="V103" s="532"/>
      <c r="W103" s="447" t="str">
        <f t="shared" si="5"/>
        <v/>
      </c>
      <c r="X103" s="415" t="e">
        <f t="shared" si="6"/>
        <v>#N/A</v>
      </c>
    </row>
    <row r="104" spans="1:24" ht="11.25" customHeight="1" x14ac:dyDescent="0.2">
      <c r="A104" s="48"/>
      <c r="B104" s="186"/>
      <c r="C104" s="186"/>
      <c r="D104" s="154"/>
      <c r="E104" s="154"/>
      <c r="F104" s="154"/>
      <c r="G104" s="154"/>
      <c r="H104" s="154"/>
      <c r="I104" s="154"/>
      <c r="J104" s="154"/>
      <c r="K104" s="3"/>
      <c r="L104" s="72"/>
      <c r="M104" s="72"/>
      <c r="N104" s="72"/>
      <c r="O104" s="72"/>
      <c r="P104" s="72"/>
      <c r="Q104" s="25"/>
      <c r="R104" s="25"/>
      <c r="S104" s="25"/>
      <c r="T104" s="25"/>
      <c r="U104" s="35"/>
      <c r="V104" s="532"/>
      <c r="W104" s="447" t="str">
        <f t="shared" si="5"/>
        <v/>
      </c>
      <c r="X104" s="415" t="e">
        <f t="shared" si="6"/>
        <v>#N/A</v>
      </c>
    </row>
    <row r="105" spans="1:24" ht="11.25" customHeight="1" x14ac:dyDescent="0.2">
      <c r="A105" s="48"/>
      <c r="B105" s="186"/>
      <c r="C105" s="186"/>
      <c r="D105" s="154"/>
      <c r="E105" s="154"/>
      <c r="F105" s="154"/>
      <c r="G105" s="154"/>
      <c r="H105" s="154"/>
      <c r="I105" s="154"/>
      <c r="J105" s="154"/>
      <c r="K105" s="3"/>
      <c r="L105" s="72"/>
      <c r="M105" s="72"/>
      <c r="N105" s="72"/>
      <c r="O105" s="72"/>
      <c r="P105" s="72"/>
      <c r="Q105" s="25"/>
      <c r="R105" s="25"/>
      <c r="S105" s="25"/>
      <c r="T105" s="25"/>
      <c r="U105" s="35"/>
      <c r="V105" s="532"/>
      <c r="W105" s="447" t="str">
        <f t="shared" si="5"/>
        <v/>
      </c>
      <c r="X105" s="415" t="e">
        <f t="shared" si="6"/>
        <v>#N/A</v>
      </c>
    </row>
    <row r="106" spans="1:24" ht="11.25" customHeight="1" x14ac:dyDescent="0.2">
      <c r="A106" s="48"/>
      <c r="B106" s="186"/>
      <c r="C106" s="186"/>
      <c r="D106" s="154"/>
      <c r="E106" s="154"/>
      <c r="F106" s="154"/>
      <c r="G106" s="154"/>
      <c r="H106" s="154"/>
      <c r="I106" s="154"/>
      <c r="J106" s="154"/>
      <c r="K106" s="3"/>
      <c r="L106" s="72"/>
      <c r="M106" s="72"/>
      <c r="N106" s="72"/>
      <c r="O106" s="72"/>
      <c r="P106" s="72"/>
      <c r="Q106" s="25"/>
      <c r="R106" s="25"/>
      <c r="S106" s="25"/>
      <c r="T106" s="25"/>
      <c r="U106" s="35"/>
      <c r="V106" s="532"/>
      <c r="W106" s="447" t="str">
        <f t="shared" si="5"/>
        <v/>
      </c>
      <c r="X106" s="415" t="e">
        <f t="shared" si="6"/>
        <v>#N/A</v>
      </c>
    </row>
    <row r="107" spans="1:24" ht="11.25" customHeight="1" x14ac:dyDescent="0.2">
      <c r="A107" s="48"/>
      <c r="B107" s="186"/>
      <c r="C107" s="186"/>
      <c r="D107" s="154"/>
      <c r="E107" s="154"/>
      <c r="F107" s="154"/>
      <c r="G107" s="154"/>
      <c r="H107" s="154"/>
      <c r="I107" s="154"/>
      <c r="J107" s="154"/>
      <c r="K107" s="3"/>
      <c r="L107" s="72"/>
      <c r="M107" s="72"/>
      <c r="N107" s="72"/>
      <c r="O107" s="72"/>
      <c r="P107" s="72"/>
      <c r="Q107" s="25"/>
      <c r="R107" s="25"/>
      <c r="S107" s="25"/>
      <c r="T107" s="25"/>
      <c r="U107" s="35"/>
      <c r="V107" s="532"/>
      <c r="W107" s="447" t="str">
        <f t="shared" si="5"/>
        <v/>
      </c>
      <c r="X107" s="415" t="e">
        <f t="shared" si="6"/>
        <v>#N/A</v>
      </c>
    </row>
    <row r="108" spans="1:24" ht="11.25" customHeight="1" x14ac:dyDescent="0.2">
      <c r="A108" s="48"/>
      <c r="B108" s="186"/>
      <c r="C108" s="186"/>
      <c r="D108" s="154"/>
      <c r="E108" s="154"/>
      <c r="F108" s="154"/>
      <c r="G108" s="154"/>
      <c r="H108" s="154"/>
      <c r="I108" s="154"/>
      <c r="J108" s="154"/>
      <c r="K108" s="3"/>
      <c r="L108" s="72"/>
      <c r="M108" s="72"/>
      <c r="N108" s="72"/>
      <c r="O108" s="72"/>
      <c r="P108" s="72"/>
      <c r="Q108" s="25"/>
      <c r="R108" s="25"/>
      <c r="S108" s="25"/>
      <c r="T108" s="25"/>
      <c r="U108" s="35"/>
      <c r="V108" s="532"/>
      <c r="W108" s="447" t="str">
        <f t="shared" si="5"/>
        <v/>
      </c>
      <c r="X108" s="415" t="e">
        <f t="shared" si="6"/>
        <v>#N/A</v>
      </c>
    </row>
    <row r="109" spans="1:24" ht="11.25" customHeight="1" x14ac:dyDescent="0.2">
      <c r="A109" s="48"/>
      <c r="B109" s="186"/>
      <c r="C109" s="186"/>
      <c r="D109" s="154"/>
      <c r="E109" s="154"/>
      <c r="F109" s="154"/>
      <c r="G109" s="154"/>
      <c r="H109" s="154"/>
      <c r="I109" s="154"/>
      <c r="J109" s="154"/>
      <c r="K109" s="3"/>
      <c r="L109" s="72"/>
      <c r="M109" s="72"/>
      <c r="N109" s="72"/>
      <c r="O109" s="72"/>
      <c r="P109" s="72"/>
      <c r="Q109" s="25"/>
      <c r="R109" s="25"/>
      <c r="S109" s="25"/>
      <c r="T109" s="25"/>
      <c r="U109" s="35"/>
      <c r="V109" s="532"/>
      <c r="W109" s="447" t="str">
        <f t="shared" si="5"/>
        <v/>
      </c>
      <c r="X109" s="415" t="e">
        <f t="shared" si="6"/>
        <v>#N/A</v>
      </c>
    </row>
    <row r="110" spans="1:24" ht="11.25" customHeight="1" x14ac:dyDescent="0.2">
      <c r="A110" s="48"/>
      <c r="B110" s="186"/>
      <c r="C110" s="186"/>
      <c r="D110" s="154"/>
      <c r="E110" s="154"/>
      <c r="F110" s="154"/>
      <c r="G110" s="154"/>
      <c r="H110" s="154"/>
      <c r="I110" s="154"/>
      <c r="J110" s="154"/>
      <c r="K110" s="3"/>
      <c r="L110" s="72"/>
      <c r="M110" s="72"/>
      <c r="N110" s="72"/>
      <c r="O110" s="72"/>
      <c r="P110" s="72"/>
      <c r="Q110" s="25"/>
      <c r="R110" s="25"/>
      <c r="S110" s="25"/>
      <c r="T110" s="25"/>
      <c r="U110" s="35"/>
      <c r="V110" s="532"/>
      <c r="W110" s="447" t="str">
        <f t="shared" si="5"/>
        <v/>
      </c>
      <c r="X110" s="415" t="e">
        <f t="shared" si="6"/>
        <v>#N/A</v>
      </c>
    </row>
    <row r="111" spans="1:24" ht="11.25" customHeight="1" x14ac:dyDescent="0.2">
      <c r="A111" s="48"/>
      <c r="B111" s="186"/>
      <c r="C111" s="186"/>
      <c r="D111" s="154"/>
      <c r="E111" s="154"/>
      <c r="F111" s="154"/>
      <c r="G111" s="154"/>
      <c r="H111" s="154"/>
      <c r="I111" s="154"/>
      <c r="J111" s="154"/>
      <c r="K111" s="3"/>
      <c r="L111" s="72"/>
      <c r="M111" s="72"/>
      <c r="N111" s="72"/>
      <c r="O111" s="72"/>
      <c r="P111" s="72"/>
      <c r="Q111" s="25"/>
      <c r="R111" s="25"/>
      <c r="S111" s="25"/>
      <c r="T111" s="25"/>
      <c r="U111" s="35"/>
      <c r="V111" s="532"/>
      <c r="W111" s="447" t="str">
        <f t="shared" si="5"/>
        <v/>
      </c>
      <c r="X111" s="415" t="e">
        <f t="shared" si="6"/>
        <v>#N/A</v>
      </c>
    </row>
    <row r="112" spans="1:24" ht="11.25" customHeight="1" x14ac:dyDescent="0.2">
      <c r="A112" s="48"/>
      <c r="B112" s="186"/>
      <c r="C112" s="186"/>
      <c r="D112" s="154"/>
      <c r="E112" s="154"/>
      <c r="F112" s="154"/>
      <c r="G112" s="154"/>
      <c r="H112" s="154"/>
      <c r="I112" s="154"/>
      <c r="J112" s="154"/>
      <c r="K112" s="3"/>
      <c r="L112" s="72"/>
      <c r="M112" s="72"/>
      <c r="N112" s="72"/>
      <c r="O112" s="72"/>
      <c r="P112" s="72"/>
      <c r="Q112" s="25"/>
      <c r="R112" s="25"/>
      <c r="S112" s="25"/>
      <c r="T112" s="25"/>
      <c r="U112" s="35"/>
      <c r="V112" s="532"/>
      <c r="W112" s="447" t="str">
        <f t="shared" si="5"/>
        <v/>
      </c>
      <c r="X112" s="415" t="e">
        <f t="shared" si="6"/>
        <v>#N/A</v>
      </c>
    </row>
    <row r="113" spans="1:34" ht="11.25" customHeight="1" x14ac:dyDescent="0.2">
      <c r="A113" s="48"/>
      <c r="B113" s="186"/>
      <c r="C113" s="186"/>
      <c r="D113" s="154"/>
      <c r="E113" s="154"/>
      <c r="F113" s="154"/>
      <c r="G113" s="154"/>
      <c r="H113" s="154"/>
      <c r="I113" s="154"/>
      <c r="J113" s="154"/>
      <c r="K113" s="3"/>
      <c r="L113" s="72"/>
      <c r="M113" s="72"/>
      <c r="N113" s="72"/>
      <c r="O113" s="72"/>
      <c r="P113" s="72"/>
      <c r="Q113" s="25"/>
      <c r="R113" s="25"/>
      <c r="S113" s="25"/>
      <c r="T113" s="25"/>
      <c r="U113" s="35"/>
      <c r="V113" s="532"/>
      <c r="W113" s="447" t="str">
        <f t="shared" si="5"/>
        <v/>
      </c>
      <c r="X113" s="415" t="e">
        <f t="shared" si="6"/>
        <v>#N/A</v>
      </c>
    </row>
    <row r="114" spans="1:34" ht="11.25" customHeight="1" x14ac:dyDescent="0.2">
      <c r="A114" s="48"/>
      <c r="B114" s="186"/>
      <c r="C114" s="186"/>
      <c r="D114" s="154"/>
      <c r="E114" s="154"/>
      <c r="F114" s="154"/>
      <c r="G114" s="154"/>
      <c r="H114" s="154"/>
      <c r="I114" s="154"/>
      <c r="J114" s="154"/>
      <c r="K114" s="3"/>
      <c r="L114" s="72"/>
      <c r="M114" s="72"/>
      <c r="N114" s="72"/>
      <c r="O114" s="72"/>
      <c r="P114" s="72"/>
      <c r="Q114" s="25"/>
      <c r="R114" s="25"/>
      <c r="S114" s="25"/>
      <c r="T114" s="25"/>
      <c r="U114" s="35"/>
      <c r="V114" s="532"/>
      <c r="W114" s="447" t="str">
        <f t="shared" si="5"/>
        <v/>
      </c>
      <c r="X114" s="415" t="e">
        <f t="shared" si="6"/>
        <v>#N/A</v>
      </c>
    </row>
    <row r="115" spans="1:34"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532"/>
      <c r="W115" s="447" t="str">
        <f t="shared" si="5"/>
        <v/>
      </c>
      <c r="X115" s="415" t="e">
        <f t="shared" si="6"/>
        <v>#N/A</v>
      </c>
    </row>
    <row r="116" spans="1:34"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532"/>
      <c r="W116" s="447" t="str">
        <f t="shared" si="5"/>
        <v/>
      </c>
      <c r="X116" s="415" t="e">
        <f t="shared" si="6"/>
        <v>#N/A</v>
      </c>
    </row>
    <row r="117" spans="1:34"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532"/>
      <c r="W117" s="447" t="str">
        <f t="shared" si="5"/>
        <v/>
      </c>
      <c r="X117" s="415" t="e">
        <f t="shared" si="6"/>
        <v>#N/A</v>
      </c>
    </row>
    <row r="118" spans="1:34"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532"/>
      <c r="W118" s="447" t="str">
        <f t="shared" si="5"/>
        <v/>
      </c>
      <c r="X118" s="415" t="e">
        <f t="shared" si="6"/>
        <v>#N/A</v>
      </c>
    </row>
    <row r="119" spans="1:34"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532"/>
      <c r="W119" s="447" t="str">
        <f t="shared" si="5"/>
        <v/>
      </c>
      <c r="X119" s="415" t="e">
        <f t="shared" si="6"/>
        <v>#N/A</v>
      </c>
    </row>
    <row r="120" spans="1:34"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532"/>
      <c r="X120" s="407"/>
    </row>
    <row r="121" spans="1:34"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532"/>
      <c r="X121" s="407"/>
    </row>
    <row r="122" spans="1:34"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532"/>
      <c r="AD122" s="404"/>
      <c r="AE122" s="405"/>
      <c r="AF122" s="406"/>
      <c r="AG122" s="406"/>
      <c r="AH122" s="406"/>
    </row>
    <row r="123" spans="1:34"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532"/>
      <c r="AD123" s="404"/>
      <c r="AE123" s="405"/>
      <c r="AF123" s="406"/>
      <c r="AG123" s="406"/>
      <c r="AH123" s="406"/>
    </row>
    <row r="124" spans="1:34"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532"/>
      <c r="AD124" s="404"/>
      <c r="AE124" s="405"/>
      <c r="AF124" s="406"/>
      <c r="AG124" s="406"/>
      <c r="AH124" s="406"/>
    </row>
    <row r="125" spans="1:34"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532"/>
      <c r="AD125" s="404"/>
      <c r="AE125" s="405"/>
      <c r="AF125" s="406"/>
      <c r="AG125" s="406"/>
      <c r="AH125" s="406"/>
    </row>
    <row r="126" spans="1:34"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532"/>
      <c r="AD126" s="404"/>
      <c r="AE126" s="405"/>
      <c r="AF126" s="406"/>
      <c r="AG126" s="406"/>
      <c r="AH126" s="406"/>
    </row>
    <row r="127" spans="1:34"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532"/>
      <c r="AD127" s="404"/>
      <c r="AE127" s="405"/>
      <c r="AF127" s="406"/>
      <c r="AG127" s="406"/>
      <c r="AH127" s="406"/>
    </row>
    <row r="128" spans="1:34" ht="11.25" customHeight="1" x14ac:dyDescent="0.2">
      <c r="A128" s="34"/>
      <c r="B128" s="9"/>
      <c r="C128" s="9"/>
      <c r="D128" s="27"/>
      <c r="E128" s="27"/>
      <c r="F128" s="25"/>
      <c r="G128" s="25"/>
      <c r="H128" s="27"/>
      <c r="I128" s="27"/>
      <c r="J128" s="27"/>
      <c r="K128" s="3"/>
      <c r="L128" s="72"/>
      <c r="M128" s="72"/>
      <c r="N128" s="72"/>
      <c r="O128" s="72"/>
      <c r="P128" s="72"/>
      <c r="Q128" s="25"/>
      <c r="R128" s="25"/>
      <c r="S128" s="25"/>
      <c r="T128" s="25"/>
      <c r="U128" s="35"/>
      <c r="V128" s="532"/>
      <c r="AD128" s="404"/>
      <c r="AE128" s="405"/>
      <c r="AF128" s="406"/>
      <c r="AG128" s="406"/>
      <c r="AH128" s="406"/>
    </row>
    <row r="129" spans="1:34" ht="11.25" customHeight="1" x14ac:dyDescent="0.2">
      <c r="A129" s="34"/>
      <c r="B129" s="9"/>
      <c r="C129" s="9"/>
      <c r="D129" s="27"/>
      <c r="E129" s="27"/>
      <c r="F129" s="27"/>
      <c r="G129" s="27"/>
      <c r="H129" s="27"/>
      <c r="I129" s="27"/>
      <c r="J129" s="27"/>
      <c r="K129" s="3"/>
      <c r="L129" s="72"/>
      <c r="M129" s="72"/>
      <c r="N129" s="72"/>
      <c r="O129" s="72"/>
      <c r="P129" s="72"/>
      <c r="Q129" s="25"/>
      <c r="R129" s="25"/>
      <c r="S129" s="25"/>
      <c r="T129" s="25"/>
      <c r="U129" s="35"/>
      <c r="V129" s="532"/>
      <c r="X129" s="407"/>
    </row>
    <row r="130" spans="1:34"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532"/>
      <c r="X130" s="407"/>
    </row>
    <row r="131" spans="1:34"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532"/>
      <c r="X131" s="407"/>
    </row>
    <row r="132" spans="1:34"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532"/>
      <c r="X132" s="407"/>
    </row>
    <row r="133" spans="1:34" ht="15" customHeight="1" x14ac:dyDescent="0.2">
      <c r="A133" s="24"/>
      <c r="B133" s="24"/>
      <c r="C133" s="24"/>
      <c r="D133" s="24"/>
      <c r="E133" s="24"/>
      <c r="F133" s="24"/>
      <c r="G133" s="24"/>
      <c r="H133" s="24"/>
      <c r="I133" s="24"/>
      <c r="J133" s="24"/>
      <c r="K133" s="2"/>
      <c r="L133" s="25"/>
      <c r="M133" s="25"/>
      <c r="N133" s="25"/>
      <c r="O133" s="25"/>
      <c r="P133" s="25"/>
      <c r="Q133" s="25"/>
      <c r="R133" s="25"/>
      <c r="S133" s="25"/>
      <c r="T133" s="25"/>
      <c r="U133" s="24"/>
      <c r="V133" s="532"/>
      <c r="X133" s="407"/>
    </row>
    <row r="134" spans="1:34" ht="18.75" thickBot="1" x14ac:dyDescent="0.3">
      <c r="A134" s="40" t="s">
        <v>1</v>
      </c>
      <c r="B134" s="41"/>
      <c r="C134" s="41"/>
      <c r="D134" s="41"/>
      <c r="E134" s="41"/>
      <c r="F134" s="41"/>
      <c r="G134" s="41"/>
      <c r="H134" s="41"/>
      <c r="I134" s="41"/>
      <c r="J134" s="41"/>
      <c r="K134" s="42"/>
      <c r="L134" s="41"/>
      <c r="M134" s="41"/>
      <c r="N134" s="41"/>
      <c r="O134" s="41"/>
      <c r="P134" s="41"/>
      <c r="Q134" s="41"/>
      <c r="R134" s="41"/>
      <c r="S134" s="41"/>
      <c r="T134" s="41"/>
      <c r="U134" s="25"/>
      <c r="V134" s="532"/>
      <c r="X134" s="407"/>
    </row>
    <row r="135" spans="1:34" ht="11.25" customHeight="1" x14ac:dyDescent="0.2">
      <c r="A135" s="24"/>
      <c r="B135" s="24"/>
      <c r="C135" s="24"/>
      <c r="D135" s="24"/>
      <c r="E135" s="24"/>
      <c r="F135" s="24"/>
      <c r="G135" s="24"/>
      <c r="H135" s="24"/>
      <c r="I135" s="24"/>
      <c r="J135" s="24"/>
      <c r="K135" s="2"/>
      <c r="L135" s="24"/>
      <c r="M135" s="24"/>
      <c r="N135" s="24"/>
      <c r="O135" s="24"/>
      <c r="P135" s="24"/>
      <c r="Q135" s="25"/>
      <c r="R135" s="25"/>
      <c r="S135" s="25"/>
      <c r="T135" s="25"/>
      <c r="U135" s="24"/>
      <c r="V135" s="532"/>
      <c r="X135" s="407"/>
    </row>
    <row r="136" spans="1:34" ht="21" customHeight="1" thickBot="1" x14ac:dyDescent="0.25">
      <c r="A136" s="24"/>
      <c r="B136" s="24"/>
      <c r="C136" s="24"/>
      <c r="D136" s="24"/>
      <c r="E136" s="24"/>
      <c r="F136" s="24"/>
      <c r="G136" s="24"/>
      <c r="H136" s="24"/>
      <c r="I136" s="24"/>
      <c r="J136" s="24"/>
      <c r="K136" s="2"/>
      <c r="L136" s="24"/>
      <c r="M136" s="24"/>
      <c r="N136" s="24"/>
      <c r="O136" s="24"/>
      <c r="P136" s="24"/>
      <c r="Q136" s="24"/>
      <c r="R136" s="24"/>
      <c r="S136" s="24"/>
      <c r="T136" s="24"/>
      <c r="U136" s="24"/>
      <c r="V136" s="532"/>
      <c r="X136" s="407"/>
    </row>
    <row r="137" spans="1:34" ht="15" customHeight="1" x14ac:dyDescent="0.2">
      <c r="A137" s="30"/>
      <c r="B137" s="31"/>
      <c r="C137" s="31"/>
      <c r="D137" s="31"/>
      <c r="E137" s="31"/>
      <c r="F137" s="31"/>
      <c r="G137" s="31"/>
      <c r="H137" s="31"/>
      <c r="I137" s="31"/>
      <c r="J137" s="31"/>
      <c r="K137" s="32"/>
      <c r="L137" s="31"/>
      <c r="M137" s="31"/>
      <c r="N137" s="31"/>
      <c r="O137" s="31"/>
      <c r="P137" s="31"/>
      <c r="Q137" s="31"/>
      <c r="R137" s="31"/>
      <c r="S137" s="31"/>
      <c r="T137" s="31"/>
      <c r="U137" s="33"/>
      <c r="V137" s="532"/>
      <c r="X137" s="407"/>
    </row>
    <row r="138" spans="1:34" ht="7.5" customHeight="1" x14ac:dyDescent="0.2">
      <c r="A138" s="34"/>
      <c r="B138" s="25"/>
      <c r="C138" s="25"/>
      <c r="D138" s="25"/>
      <c r="E138" s="25"/>
      <c r="F138" s="25"/>
      <c r="G138" s="25"/>
      <c r="H138" s="25"/>
      <c r="I138" s="25"/>
      <c r="J138" s="25"/>
      <c r="K138" s="3"/>
      <c r="L138" s="7"/>
      <c r="M138" s="7"/>
      <c r="N138" s="7"/>
      <c r="O138" s="7"/>
      <c r="P138" s="7"/>
      <c r="Q138" s="72"/>
      <c r="R138" s="72"/>
      <c r="S138" s="72"/>
      <c r="T138" s="72"/>
      <c r="U138" s="35"/>
      <c r="V138" s="532"/>
      <c r="X138" s="407"/>
    </row>
    <row r="139" spans="1:34" s="411" customFormat="1" ht="11.25" customHeight="1" x14ac:dyDescent="0.2">
      <c r="A139" s="36"/>
      <c r="B139" s="671" t="s">
        <v>41</v>
      </c>
      <c r="C139" s="671"/>
      <c r="D139" s="672"/>
      <c r="E139" s="672"/>
      <c r="F139" s="672"/>
      <c r="G139" s="672"/>
      <c r="H139" s="672"/>
      <c r="I139" s="209"/>
      <c r="J139" s="209"/>
      <c r="K139" s="214"/>
      <c r="L139" s="25"/>
      <c r="M139" s="25"/>
      <c r="N139" s="25"/>
      <c r="O139" s="25"/>
      <c r="P139" s="25"/>
      <c r="Q139" s="25"/>
      <c r="R139" s="25"/>
      <c r="S139" s="25"/>
      <c r="T139" s="25"/>
      <c r="U139" s="37"/>
      <c r="V139" s="533"/>
      <c r="W139" s="402"/>
      <c r="X139" s="407"/>
      <c r="Y139" s="402"/>
      <c r="Z139" s="402"/>
      <c r="AA139" s="402"/>
      <c r="AB139" s="403"/>
      <c r="AC139" s="403"/>
      <c r="AD139" s="403"/>
      <c r="AE139" s="403"/>
      <c r="AF139" s="403"/>
      <c r="AG139" s="409"/>
      <c r="AH139" s="410"/>
    </row>
    <row r="140" spans="1:34" ht="20.25" customHeight="1" x14ac:dyDescent="0.2">
      <c r="A140" s="34"/>
      <c r="B140" s="672"/>
      <c r="C140" s="672"/>
      <c r="D140" s="672"/>
      <c r="E140" s="672"/>
      <c r="F140" s="672"/>
      <c r="G140" s="672"/>
      <c r="H140" s="672"/>
      <c r="I140" s="209"/>
      <c r="J140" s="209"/>
      <c r="K140" s="3"/>
      <c r="L140" s="72"/>
      <c r="M140" s="72"/>
      <c r="N140" s="72"/>
      <c r="O140" s="72"/>
      <c r="P140" s="72"/>
      <c r="Q140" s="25"/>
      <c r="R140" s="25"/>
      <c r="S140" s="25"/>
      <c r="T140" s="25"/>
      <c r="U140" s="35"/>
      <c r="V140" s="532"/>
      <c r="X140" s="407"/>
    </row>
    <row r="141" spans="1:34" ht="11.25" customHeight="1" x14ac:dyDescent="0.2">
      <c r="A141" s="34"/>
      <c r="B141" s="553"/>
      <c r="C141" s="553"/>
      <c r="D141" s="553"/>
      <c r="E141" s="553"/>
      <c r="F141" s="553"/>
      <c r="G141" s="553"/>
      <c r="H141" s="553"/>
      <c r="I141" s="154"/>
      <c r="J141" s="154"/>
      <c r="K141" s="3"/>
      <c r="L141" s="72"/>
      <c r="M141" s="72"/>
      <c r="N141" s="72"/>
      <c r="O141" s="72"/>
      <c r="P141" s="72"/>
      <c r="Q141" s="25"/>
      <c r="R141" s="25"/>
      <c r="S141" s="25"/>
      <c r="T141" s="25"/>
      <c r="U141" s="35"/>
      <c r="V141" s="532"/>
      <c r="X141" s="407"/>
    </row>
    <row r="142" spans="1:34" ht="11.25" customHeight="1" x14ac:dyDescent="0.2">
      <c r="A142" s="34"/>
      <c r="B142" s="165"/>
      <c r="C142" s="165"/>
      <c r="D142" s="213"/>
      <c r="E142" s="209"/>
      <c r="F142" s="165"/>
      <c r="G142" s="165"/>
      <c r="H142" s="165"/>
      <c r="I142" s="165"/>
      <c r="J142" s="165"/>
      <c r="K142" s="214"/>
      <c r="L142" s="72"/>
      <c r="M142" s="72"/>
      <c r="N142" s="72"/>
      <c r="O142" s="72"/>
      <c r="P142" s="72"/>
      <c r="Q142" s="72"/>
      <c r="R142" s="72"/>
      <c r="S142" s="72"/>
      <c r="T142" s="72"/>
      <c r="U142" s="35"/>
      <c r="V142" s="532"/>
      <c r="X142" s="407"/>
    </row>
    <row r="143" spans="1:34" ht="11.25" customHeight="1" x14ac:dyDescent="0.2">
      <c r="A143" s="48"/>
      <c r="B143" s="165"/>
      <c r="C143" s="165"/>
      <c r="D143" s="67">
        <f>D11</f>
        <v>2011</v>
      </c>
      <c r="E143" s="67">
        <f>E11</f>
        <v>2012</v>
      </c>
      <c r="F143" s="67">
        <f>F11</f>
        <v>2013</v>
      </c>
      <c r="G143" s="67">
        <f>G11</f>
        <v>2014</v>
      </c>
      <c r="H143" s="68">
        <f>H11</f>
        <v>2015</v>
      </c>
      <c r="I143" s="165"/>
      <c r="J143" s="165"/>
      <c r="K143" s="214"/>
      <c r="L143" s="72"/>
      <c r="M143" s="72"/>
      <c r="N143" s="72"/>
      <c r="O143" s="72"/>
      <c r="P143" s="72"/>
      <c r="Q143" s="72"/>
      <c r="R143" s="72"/>
      <c r="S143" s="72"/>
      <c r="T143" s="72"/>
      <c r="U143" s="35"/>
      <c r="V143" s="532"/>
      <c r="X143" s="407"/>
    </row>
    <row r="144" spans="1:34" ht="11.25" customHeight="1" x14ac:dyDescent="0.2">
      <c r="A144" s="48"/>
      <c r="B144" s="233" t="s">
        <v>2</v>
      </c>
      <c r="C144" s="186"/>
      <c r="D144" s="243">
        <f>IF(ISBLANK(D12),NA(),D12/'Section 47 Enquiries'!D12)</f>
        <v>0.40322580645161288</v>
      </c>
      <c r="E144" s="243">
        <f>IF(ISBLANK(E12),NA(),E12/'Section 47 Enquiries'!E12)</f>
        <v>0.30769230769230771</v>
      </c>
      <c r="F144" s="243">
        <f>IF(ISBLANK(F12),NA(),F12/'Section 47 Enquiries'!F12)</f>
        <v>0.45967741935483869</v>
      </c>
      <c r="G144" s="243">
        <f>IF(ISBLANK(G12),NA(),G12/'Section 47 Enquiries'!G12)</f>
        <v>0.41176470588235292</v>
      </c>
      <c r="H144" s="244">
        <f>IF(ISBLANK(H12),NA(),H12/'Section 47 Enquiries'!H12)</f>
        <v>0.38717339667458434</v>
      </c>
      <c r="I144" s="154"/>
      <c r="J144" s="154"/>
      <c r="K144" s="3"/>
      <c r="L144" s="72"/>
      <c r="M144" s="72"/>
      <c r="N144" s="72"/>
      <c r="O144" s="72"/>
      <c r="P144" s="72"/>
      <c r="Q144" s="25"/>
      <c r="R144" s="25"/>
      <c r="S144" s="25"/>
      <c r="T144" s="25"/>
      <c r="U144" s="35"/>
      <c r="V144" s="532"/>
      <c r="X144" s="407"/>
    </row>
    <row r="145" spans="1:34" s="402" customFormat="1" ht="11.25" customHeight="1" x14ac:dyDescent="0.2">
      <c r="A145" s="48"/>
      <c r="B145" s="233" t="s">
        <v>78</v>
      </c>
      <c r="C145" s="186"/>
      <c r="D145" s="243">
        <f>IF(ISBLANK(D13),NA(),D13/'Section 47 Enquiries'!D13)</f>
        <v>0.35649935649935649</v>
      </c>
      <c r="E145" s="243">
        <f>IF(ISBLANK(E13),NA(),E13/'Section 47 Enquiries'!E13)</f>
        <v>0.29604772557792691</v>
      </c>
      <c r="F145" s="243">
        <f>IF(ISBLANK(F13),NA(),F13/'Section 47 Enquiries'!F13)</f>
        <v>0.24584929757343552</v>
      </c>
      <c r="G145" s="243">
        <f>IF(ISBLANK(G13),NA(),G13/'Section 47 Enquiries'!G13)</f>
        <v>0.50353773584905659</v>
      </c>
      <c r="H145" s="244">
        <f>IF(ISBLANK(H13),NA(),H13/'Section 47 Enquiries'!H13)</f>
        <v>0.45472061657032753</v>
      </c>
      <c r="I145" s="154"/>
      <c r="J145" s="154"/>
      <c r="K145" s="3"/>
      <c r="L145" s="72"/>
      <c r="M145" s="72"/>
      <c r="N145" s="72"/>
      <c r="O145" s="72"/>
      <c r="P145" s="72"/>
      <c r="Q145" s="25"/>
      <c r="R145" s="25"/>
      <c r="S145" s="25"/>
      <c r="T145" s="25"/>
      <c r="U145" s="35"/>
      <c r="V145" s="532"/>
      <c r="X145" s="407"/>
      <c r="AB145" s="403"/>
      <c r="AC145" s="403"/>
      <c r="AD145" s="403"/>
      <c r="AE145" s="403"/>
      <c r="AF145" s="403"/>
      <c r="AG145" s="404"/>
      <c r="AH145" s="405"/>
    </row>
    <row r="146" spans="1:34" s="402" customFormat="1" ht="11.25" customHeight="1" x14ac:dyDescent="0.2">
      <c r="A146" s="48"/>
      <c r="B146" s="233" t="s">
        <v>12</v>
      </c>
      <c r="C146" s="186"/>
      <c r="D146" s="243">
        <f>IF(ISBLANK(D14),NA(),D14/'Section 47 Enquiries'!D14)</f>
        <v>0.45124999999999998</v>
      </c>
      <c r="E146" s="243">
        <f>IF(ISBLANK(E14),NA(),E14/'Section 47 Enquiries'!E14)</f>
        <v>0.41111111111111109</v>
      </c>
      <c r="F146" s="243">
        <f>IF(ISBLANK(F14),NA(),F14/'Section 47 Enquiries'!F14)</f>
        <v>0.39250814332247558</v>
      </c>
      <c r="G146" s="243">
        <f>IF(ISBLANK(G14),NA(),G14/'Section 47 Enquiries'!G14)</f>
        <v>0.36978579481397972</v>
      </c>
      <c r="H146" s="244">
        <f>IF(ISBLANK(H14),NA(),H14/'Section 47 Enquiries'!H14)</f>
        <v>0.29067121729237771</v>
      </c>
      <c r="I146" s="154"/>
      <c r="J146" s="154"/>
      <c r="K146" s="3"/>
      <c r="L146" s="72"/>
      <c r="M146" s="72"/>
      <c r="N146" s="72"/>
      <c r="O146" s="72"/>
      <c r="P146" s="72"/>
      <c r="Q146" s="25"/>
      <c r="R146" s="25"/>
      <c r="S146" s="25"/>
      <c r="T146" s="25"/>
      <c r="U146" s="35"/>
      <c r="V146" s="532"/>
      <c r="X146" s="407"/>
      <c r="AB146" s="403"/>
      <c r="AC146" s="403"/>
      <c r="AD146" s="403"/>
      <c r="AE146" s="403"/>
      <c r="AF146" s="403"/>
      <c r="AG146" s="404"/>
      <c r="AH146" s="405"/>
    </row>
    <row r="147" spans="1:34" s="402" customFormat="1" ht="11.25" customHeight="1" x14ac:dyDescent="0.2">
      <c r="A147" s="48"/>
      <c r="B147" s="233" t="s">
        <v>6</v>
      </c>
      <c r="C147" s="186"/>
      <c r="D147" s="243">
        <f>IF(ISBLANK(D15),NA(),D15/'Section 47 Enquiries'!D15)</f>
        <v>0.22222222222222221</v>
      </c>
      <c r="E147" s="243">
        <f>IF(ISBLANK(E15),NA(),E15/'Section 47 Enquiries'!E15)</f>
        <v>0.38323621694307486</v>
      </c>
      <c r="F147" s="243">
        <f>IF(ISBLANK(F15),NA(),F15/'Section 47 Enquiries'!F15)</f>
        <v>0.40365239294710326</v>
      </c>
      <c r="G147" s="243">
        <f>IF(ISBLANK(G15),NA(),G15/'Section 47 Enquiries'!G15)</f>
        <v>0.46554252199413487</v>
      </c>
      <c r="H147" s="244">
        <f>IF(ISBLANK(H15),NA(),H15/'Section 47 Enquiries'!H15)</f>
        <v>0.62814070351758799</v>
      </c>
      <c r="I147" s="154"/>
      <c r="J147" s="154"/>
      <c r="K147" s="3"/>
      <c r="L147" s="72"/>
      <c r="M147" s="72"/>
      <c r="N147" s="72"/>
      <c r="O147" s="72"/>
      <c r="P147" s="72"/>
      <c r="Q147" s="25"/>
      <c r="R147" s="25"/>
      <c r="S147" s="25"/>
      <c r="T147" s="25"/>
      <c r="U147" s="35"/>
      <c r="V147" s="532"/>
      <c r="X147" s="407"/>
      <c r="AB147" s="403"/>
      <c r="AC147" s="403"/>
      <c r="AD147" s="403"/>
      <c r="AE147" s="403"/>
      <c r="AF147" s="403"/>
      <c r="AG147" s="404"/>
      <c r="AH147" s="405"/>
    </row>
    <row r="148" spans="1:34" s="402" customFormat="1" ht="11.25" customHeight="1" x14ac:dyDescent="0.2">
      <c r="A148" s="48"/>
      <c r="B148" s="233" t="s">
        <v>9</v>
      </c>
      <c r="C148" s="186"/>
      <c r="D148" s="302">
        <f>IF(ISBLANK(D16),NA(),D16/'Section 47 Enquiries'!D16)</f>
        <v>0.48505506030414264</v>
      </c>
      <c r="E148" s="302">
        <f>IF(ISBLANK(E16),NA(),E16/'Section 47 Enquiries'!E16)</f>
        <v>0.54856850715746419</v>
      </c>
      <c r="F148" s="302">
        <f>IF(ISBLANK(F16),NA(),F16/'Section 47 Enquiries'!F16)</f>
        <v>0.55550755939524843</v>
      </c>
      <c r="G148" s="302">
        <f>IF(ISBLANK(G16),NA(),G16/'Section 47 Enquiries'!G16)</f>
        <v>0.55426497277676956</v>
      </c>
      <c r="H148" s="244">
        <f>IF(ISBLANK(H16),NA(),H16/'Section 47 Enquiries'!H16)</f>
        <v>0.45727882327492969</v>
      </c>
      <c r="I148" s="154"/>
      <c r="J148" s="154"/>
      <c r="K148" s="3"/>
      <c r="L148" s="72"/>
      <c r="M148" s="72"/>
      <c r="N148" s="72"/>
      <c r="O148" s="72"/>
      <c r="P148" s="72"/>
      <c r="Q148" s="25"/>
      <c r="R148" s="25"/>
      <c r="S148" s="25"/>
      <c r="T148" s="25"/>
      <c r="U148" s="35"/>
      <c r="V148" s="532"/>
      <c r="X148" s="407"/>
      <c r="AB148" s="403"/>
      <c r="AC148" s="403"/>
      <c r="AD148" s="403"/>
      <c r="AE148" s="403"/>
      <c r="AF148" s="403"/>
      <c r="AG148" s="404"/>
      <c r="AH148" s="405"/>
    </row>
    <row r="149" spans="1:34" s="402" customFormat="1" ht="11.25" customHeight="1" x14ac:dyDescent="0.2">
      <c r="A149" s="48"/>
      <c r="B149" s="233" t="s">
        <v>3</v>
      </c>
      <c r="C149" s="186"/>
      <c r="D149" s="302" t="e">
        <f>IF(ISBLANK(D17),NA(),D17/'Section 47 Enquiries'!D17)</f>
        <v>#N/A</v>
      </c>
      <c r="E149" s="302">
        <f>IF(ISBLANK(E17),NA(),E17/'Section 47 Enquiries'!E17)</f>
        <v>0.26778242677824265</v>
      </c>
      <c r="F149" s="302">
        <f>IF(ISBLANK(F17),NA(),F17/'Section 47 Enquiries'!F17)</f>
        <v>0.34491315136476425</v>
      </c>
      <c r="G149" s="302">
        <f>IF(ISBLANK(G17),NA(),G17/'Section 47 Enquiries'!G17)</f>
        <v>0.50297029702970297</v>
      </c>
      <c r="H149" s="244">
        <f>IF(ISBLANK(H17),NA(),H17/'Section 47 Enquiries'!H17)</f>
        <v>0.4506849315068493</v>
      </c>
      <c r="I149" s="154"/>
      <c r="J149" s="154"/>
      <c r="K149" s="3"/>
      <c r="L149" s="72"/>
      <c r="M149" s="72"/>
      <c r="N149" s="72"/>
      <c r="O149" s="72"/>
      <c r="P149" s="72"/>
      <c r="Q149" s="25"/>
      <c r="R149" s="25"/>
      <c r="S149" s="25"/>
      <c r="T149" s="25"/>
      <c r="U149" s="35"/>
      <c r="V149" s="532"/>
      <c r="X149" s="407"/>
      <c r="AB149" s="403"/>
      <c r="AC149" s="403"/>
      <c r="AD149" s="403"/>
      <c r="AE149" s="403"/>
      <c r="AF149" s="403"/>
      <c r="AG149" s="404"/>
      <c r="AH149" s="405"/>
    </row>
    <row r="150" spans="1:34" s="402" customFormat="1" ht="11.25" customHeight="1" x14ac:dyDescent="0.2">
      <c r="A150" s="48"/>
      <c r="B150" s="233" t="s">
        <v>13</v>
      </c>
      <c r="C150" s="186"/>
      <c r="D150" s="302">
        <f>IF(ISBLANK(D18),NA(),D18/'Section 47 Enquiries'!D18)</f>
        <v>0.30003462603878117</v>
      </c>
      <c r="E150" s="302">
        <f>IF(ISBLANK(E18),NA(),E18/'Section 47 Enquiries'!E18)</f>
        <v>0.24738087191618791</v>
      </c>
      <c r="F150" s="302">
        <f>IF(ISBLANK(F18),NA(),F18/'Section 47 Enquiries'!F18)</f>
        <v>0.35084572014351617</v>
      </c>
      <c r="G150" s="302">
        <f>IF(ISBLANK(G18),NA(),G18/'Section 47 Enquiries'!G18)</f>
        <v>0.38975888640318168</v>
      </c>
      <c r="H150" s="244">
        <f>IF(ISBLANK(H18),NA(),H18/'Section 47 Enquiries'!H18)</f>
        <v>0.4117242958552782</v>
      </c>
      <c r="I150" s="154"/>
      <c r="J150" s="154"/>
      <c r="K150" s="3"/>
      <c r="L150" s="72"/>
      <c r="M150" s="72"/>
      <c r="N150" s="72"/>
      <c r="O150" s="72"/>
      <c r="P150" s="72"/>
      <c r="Q150" s="25"/>
      <c r="R150" s="25"/>
      <c r="S150" s="25"/>
      <c r="T150" s="25"/>
      <c r="U150" s="35"/>
      <c r="V150" s="532"/>
      <c r="X150" s="407"/>
      <c r="AB150" s="403"/>
      <c r="AC150" s="403"/>
      <c r="AD150" s="403"/>
      <c r="AE150" s="403"/>
      <c r="AF150" s="403"/>
      <c r="AG150" s="404"/>
      <c r="AH150" s="405"/>
    </row>
    <row r="151" spans="1:34" s="402" customFormat="1" ht="11.25" customHeight="1" x14ac:dyDescent="0.2">
      <c r="A151" s="48"/>
      <c r="B151" s="233" t="s">
        <v>4</v>
      </c>
      <c r="C151" s="186"/>
      <c r="D151" s="302">
        <f>IF(ISBLANK(D19),NA(),D19/'Section 47 Enquiries'!D19)</f>
        <v>0.52602230483271373</v>
      </c>
      <c r="E151" s="302">
        <f>IF(ISBLANK(E19),NA(),E19/'Section 47 Enquiries'!E19)</f>
        <v>0.53052917232021712</v>
      </c>
      <c r="F151" s="302">
        <f>IF(ISBLANK(F19),NA(),F19/'Section 47 Enquiries'!F19)</f>
        <v>0.40715502555366268</v>
      </c>
      <c r="G151" s="302">
        <f>IF(ISBLANK(G19),NA(),G19/'Section 47 Enquiries'!G19)</f>
        <v>0.49597238204833144</v>
      </c>
      <c r="H151" s="244">
        <f>IF(ISBLANK(H19),NA(),H19/'Section 47 Enquiries'!H19)</f>
        <v>0.40026420079260239</v>
      </c>
      <c r="I151" s="154"/>
      <c r="J151" s="154"/>
      <c r="K151" s="3"/>
      <c r="L151" s="72"/>
      <c r="M151" s="72"/>
      <c r="N151" s="72"/>
      <c r="O151" s="72"/>
      <c r="P151" s="72"/>
      <c r="Q151" s="25"/>
      <c r="R151" s="25"/>
      <c r="S151" s="25"/>
      <c r="T151" s="25"/>
      <c r="U151" s="35"/>
      <c r="V151" s="532"/>
      <c r="X151" s="407"/>
      <c r="AB151" s="403"/>
      <c r="AC151" s="403"/>
      <c r="AD151" s="403"/>
      <c r="AE151" s="403"/>
      <c r="AF151" s="403"/>
      <c r="AG151" s="404"/>
      <c r="AH151" s="405"/>
    </row>
    <row r="152" spans="1:34" s="402" customFormat="1" ht="11.25" customHeight="1" x14ac:dyDescent="0.2">
      <c r="A152" s="48"/>
      <c r="B152" s="233" t="s">
        <v>14</v>
      </c>
      <c r="C152" s="186"/>
      <c r="D152" s="302">
        <f>IF(ISBLANK(D20),NA(),D20/'Section 47 Enquiries'!D20)</f>
        <v>0.22137404580152673</v>
      </c>
      <c r="E152" s="302">
        <f>IF(ISBLANK(E20),NA(),E20/'Section 47 Enquiries'!E20)</f>
        <v>0.34163701067615659</v>
      </c>
      <c r="F152" s="302">
        <f>IF(ISBLANK(F20),NA(),F20/'Section 47 Enquiries'!F20)</f>
        <v>0.18974358974358974</v>
      </c>
      <c r="G152" s="302">
        <f>IF(ISBLANK(G20),NA(),G20/'Section 47 Enquiries'!G20)</f>
        <v>0.13721804511278196</v>
      </c>
      <c r="H152" s="244">
        <f>IF(ISBLANK(H20),NA(),H20/'Section 47 Enquiries'!H20)</f>
        <v>0.2118491921005386</v>
      </c>
      <c r="I152" s="154"/>
      <c r="J152" s="154"/>
      <c r="K152" s="3"/>
      <c r="L152" s="72"/>
      <c r="M152" s="72"/>
      <c r="N152" s="72"/>
      <c r="O152" s="72"/>
      <c r="P152" s="72"/>
      <c r="Q152" s="25"/>
      <c r="R152" s="25"/>
      <c r="S152" s="25"/>
      <c r="T152" s="25"/>
      <c r="U152" s="35"/>
      <c r="V152" s="532"/>
      <c r="X152" s="407"/>
      <c r="AB152" s="403"/>
      <c r="AC152" s="403"/>
      <c r="AD152" s="403"/>
      <c r="AE152" s="403"/>
      <c r="AF152" s="403"/>
      <c r="AG152" s="404"/>
      <c r="AH152" s="405"/>
    </row>
    <row r="153" spans="1:34" s="402" customFormat="1" ht="11.25" customHeight="1" x14ac:dyDescent="0.2">
      <c r="A153" s="48"/>
      <c r="B153" s="233" t="s">
        <v>15</v>
      </c>
      <c r="C153" s="186"/>
      <c r="D153" s="302">
        <f>IF(ISBLANK(D21),NA(),D21/'Section 47 Enquiries'!D21)</f>
        <v>0.52598091198303287</v>
      </c>
      <c r="E153" s="302">
        <f>IF(ISBLANK(E21),NA(),E21/'Section 47 Enquiries'!E21)</f>
        <v>0.40722495894909688</v>
      </c>
      <c r="F153" s="302">
        <f>IF(ISBLANK(F21),NA(),F21/'Section 47 Enquiries'!F21)</f>
        <v>0.36938309215536941</v>
      </c>
      <c r="G153" s="302">
        <f>IF(ISBLANK(G21),NA(),G21/'Section 47 Enquiries'!G21)</f>
        <v>0.39001264222503162</v>
      </c>
      <c r="H153" s="244">
        <f>IF(ISBLANK(H21),NA(),H21/'Section 47 Enquiries'!H21)</f>
        <v>0.45719720989220036</v>
      </c>
      <c r="I153" s="154"/>
      <c r="J153" s="154"/>
      <c r="K153" s="3"/>
      <c r="L153" s="72"/>
      <c r="M153" s="72"/>
      <c r="N153" s="72"/>
      <c r="O153" s="72"/>
      <c r="P153" s="72"/>
      <c r="Q153" s="25"/>
      <c r="R153" s="25"/>
      <c r="S153" s="25"/>
      <c r="T153" s="25"/>
      <c r="U153" s="35"/>
      <c r="V153" s="532"/>
      <c r="X153" s="407"/>
      <c r="AB153" s="403"/>
      <c r="AC153" s="403"/>
      <c r="AD153" s="403"/>
      <c r="AE153" s="403"/>
      <c r="AF153" s="403"/>
      <c r="AG153" s="404"/>
      <c r="AH153" s="405"/>
    </row>
    <row r="154" spans="1:34" s="402" customFormat="1" ht="11.25" customHeight="1" x14ac:dyDescent="0.2">
      <c r="A154" s="48"/>
      <c r="B154" s="233" t="s">
        <v>16</v>
      </c>
      <c r="C154" s="186"/>
      <c r="D154" s="302">
        <f>IF(ISBLANK(D22),NA(),D22/'Section 47 Enquiries'!D22)</f>
        <v>0.5799256505576208</v>
      </c>
      <c r="E154" s="302">
        <f>IF(ISBLANK(E22),NA(),E22/'Section 47 Enquiries'!E22)</f>
        <v>0.34112149532710279</v>
      </c>
      <c r="F154" s="302">
        <f>IF(ISBLANK(F22),NA(),F22/'Section 47 Enquiries'!F22)</f>
        <v>0.26058201058201058</v>
      </c>
      <c r="G154" s="302">
        <f>IF(ISBLANK(G22),NA(),G22/'Section 47 Enquiries'!G22)</f>
        <v>0.26509723643807576</v>
      </c>
      <c r="H154" s="244">
        <f>IF(ISBLANK(H22),NA(),H22/'Section 47 Enquiries'!H22)</f>
        <v>0.26598702502316962</v>
      </c>
      <c r="I154" s="154"/>
      <c r="J154" s="154"/>
      <c r="K154" s="3"/>
      <c r="L154" s="72"/>
      <c r="M154" s="72"/>
      <c r="N154" s="72"/>
      <c r="O154" s="72"/>
      <c r="P154" s="72"/>
      <c r="Q154" s="25"/>
      <c r="R154" s="25"/>
      <c r="S154" s="25"/>
      <c r="T154" s="25"/>
      <c r="U154" s="35"/>
      <c r="V154" s="532"/>
      <c r="X154" s="407"/>
      <c r="AB154" s="403"/>
      <c r="AC154" s="403"/>
      <c r="AD154" s="403"/>
      <c r="AE154" s="403"/>
      <c r="AF154" s="403"/>
      <c r="AG154" s="404"/>
      <c r="AH154" s="405"/>
    </row>
    <row r="155" spans="1:34" s="402" customFormat="1" ht="11.25" customHeight="1" x14ac:dyDescent="0.2">
      <c r="A155" s="48"/>
      <c r="B155" s="233" t="s">
        <v>5</v>
      </c>
      <c r="C155" s="186"/>
      <c r="D155" s="302">
        <f>IF(ISBLANK(D23),NA(),D23/'Section 47 Enquiries'!D23)</f>
        <v>0.39824304538799415</v>
      </c>
      <c r="E155" s="302">
        <f>IF(ISBLANK(E23),NA(),E23/'Section 47 Enquiries'!E23)</f>
        <v>0.30428571428571427</v>
      </c>
      <c r="F155" s="302">
        <f>IF(ISBLANK(F23),NA(),F23/'Section 47 Enquiries'!F23)</f>
        <v>0.27993527508090615</v>
      </c>
      <c r="G155" s="302">
        <f>IF(ISBLANK(G23),NA(),G23/'Section 47 Enquiries'!G23)</f>
        <v>0.4111310592459605</v>
      </c>
      <c r="H155" s="244">
        <f>IF(ISBLANK(H23),NA(),H23/'Section 47 Enquiries'!H23)</f>
        <v>0.51986183074265979</v>
      </c>
      <c r="I155" s="154"/>
      <c r="J155" s="154"/>
      <c r="K155" s="3"/>
      <c r="L155" s="72"/>
      <c r="M155" s="72"/>
      <c r="N155" s="72"/>
      <c r="O155" s="72"/>
      <c r="P155" s="72"/>
      <c r="Q155" s="25"/>
      <c r="R155" s="25"/>
      <c r="S155" s="25"/>
      <c r="T155" s="25"/>
      <c r="U155" s="35"/>
      <c r="V155" s="532"/>
      <c r="X155" s="407"/>
      <c r="AB155" s="403"/>
      <c r="AC155" s="403"/>
      <c r="AD155" s="403"/>
      <c r="AE155" s="403"/>
      <c r="AF155" s="403"/>
      <c r="AG155" s="404"/>
      <c r="AH155" s="405"/>
    </row>
    <row r="156" spans="1:34" s="402" customFormat="1" ht="11.25" customHeight="1" x14ac:dyDescent="0.2">
      <c r="A156" s="48"/>
      <c r="B156" s="233" t="s">
        <v>17</v>
      </c>
      <c r="C156" s="186"/>
      <c r="D156" s="302">
        <f>IF(ISBLANK(D24),NA(),D24/'Section 47 Enquiries'!D24)</f>
        <v>0.40970350404312667</v>
      </c>
      <c r="E156" s="302">
        <f>IF(ISBLANK(E24),NA(),E24/'Section 47 Enquiries'!E24)</f>
        <v>0.4550561797752809</v>
      </c>
      <c r="F156" s="302">
        <f>IF(ISBLANK(F24),NA(),F24/'Section 47 Enquiries'!F24)</f>
        <v>0.42948717948717946</v>
      </c>
      <c r="G156" s="302">
        <f>IF(ISBLANK(G24),NA(),G24/'Section 47 Enquiries'!G24)</f>
        <v>0.43722466960352424</v>
      </c>
      <c r="H156" s="244">
        <f>IF(ISBLANK(H24),NA(),H24/'Section 47 Enquiries'!H24)</f>
        <v>0.4068157614483493</v>
      </c>
      <c r="I156" s="154"/>
      <c r="J156" s="154"/>
      <c r="K156" s="3"/>
      <c r="L156" s="72"/>
      <c r="M156" s="72"/>
      <c r="N156" s="72"/>
      <c r="O156" s="72"/>
      <c r="P156" s="72"/>
      <c r="Q156" s="25"/>
      <c r="R156" s="25"/>
      <c r="S156" s="25"/>
      <c r="T156" s="25"/>
      <c r="U156" s="35"/>
      <c r="V156" s="532"/>
      <c r="X156" s="407"/>
      <c r="AB156" s="403"/>
      <c r="AC156" s="403"/>
      <c r="AD156" s="403"/>
      <c r="AE156" s="403"/>
      <c r="AF156" s="403"/>
      <c r="AG156" s="404"/>
      <c r="AH156" s="405"/>
    </row>
    <row r="157" spans="1:34" s="402" customFormat="1" ht="11.25" customHeight="1" x14ac:dyDescent="0.2">
      <c r="A157" s="48"/>
      <c r="B157" s="233" t="s">
        <v>191</v>
      </c>
      <c r="C157" s="186"/>
      <c r="D157" s="302">
        <f>IF(ISBLANK(D25),NA(),D25/'Section 47 Enquiries'!D25)</f>
        <v>0.75285171102661597</v>
      </c>
      <c r="E157" s="302">
        <f>IF(ISBLANK(E25),NA(),E25/'Section 47 Enquiries'!E25)</f>
        <v>0.61377245508982037</v>
      </c>
      <c r="F157" s="302">
        <f>IF(ISBLANK(F25),NA(),F25/'Section 47 Enquiries'!F25)</f>
        <v>0.58795749704840616</v>
      </c>
      <c r="G157" s="302">
        <f>IF(ISBLANK(G25),NA(),G25/'Section 47 Enquiries'!G25)</f>
        <v>0.35493827160493829</v>
      </c>
      <c r="H157" s="244">
        <f>IF(ISBLANK(H25),NA(),H25/'Section 47 Enquiries'!H25)</f>
        <v>0.34639882410583045</v>
      </c>
      <c r="I157" s="154"/>
      <c r="J157" s="154"/>
      <c r="K157" s="3"/>
      <c r="L157" s="72"/>
      <c r="M157" s="72"/>
      <c r="N157" s="72"/>
      <c r="O157" s="72"/>
      <c r="P157" s="72"/>
      <c r="Q157" s="25"/>
      <c r="R157" s="25"/>
      <c r="S157" s="25"/>
      <c r="T157" s="25"/>
      <c r="U157" s="35"/>
      <c r="V157" s="532"/>
      <c r="X157" s="407"/>
      <c r="AB157" s="403"/>
      <c r="AC157" s="403"/>
      <c r="AD157" s="403"/>
      <c r="AE157" s="403"/>
      <c r="AF157" s="403"/>
      <c r="AG157" s="404"/>
      <c r="AH157" s="405"/>
    </row>
    <row r="158" spans="1:34" s="402" customFormat="1" ht="11.25" customHeight="1" x14ac:dyDescent="0.2">
      <c r="A158" s="48"/>
      <c r="B158" s="233" t="s">
        <v>18</v>
      </c>
      <c r="C158" s="186"/>
      <c r="D158" s="302">
        <f>IF(ISBLANK(D26),NA(),D26/'Section 47 Enquiries'!D26)</f>
        <v>0.36908783783783783</v>
      </c>
      <c r="E158" s="302">
        <f>IF(ISBLANK(E26),NA(),E26/'Section 47 Enquiries'!E26)</f>
        <v>0.31510791366906477</v>
      </c>
      <c r="F158" s="302">
        <f>IF(ISBLANK(F26),NA(),F26/'Section 47 Enquiries'!F26)</f>
        <v>0.32078313253012047</v>
      </c>
      <c r="G158" s="302">
        <f>IF(ISBLANK(G26),NA(),G26/'Section 47 Enquiries'!G26)</f>
        <v>0.2977491961414791</v>
      </c>
      <c r="H158" s="244">
        <f>IF(ISBLANK(H26),NA(),H26/'Section 47 Enquiries'!H26)</f>
        <v>0.23349056603773585</v>
      </c>
      <c r="I158" s="154"/>
      <c r="J158" s="154"/>
      <c r="K158" s="3"/>
      <c r="L158" s="72"/>
      <c r="M158" s="72"/>
      <c r="N158" s="72"/>
      <c r="O158" s="72"/>
      <c r="P158" s="72"/>
      <c r="Q158" s="25"/>
      <c r="R158" s="25"/>
      <c r="S158" s="25"/>
      <c r="T158" s="25"/>
      <c r="U158" s="35"/>
      <c r="V158" s="532"/>
      <c r="X158" s="407"/>
      <c r="AB158" s="403"/>
      <c r="AC158" s="403"/>
      <c r="AD158" s="403"/>
      <c r="AE158" s="403"/>
      <c r="AF158" s="403"/>
      <c r="AG158" s="404"/>
      <c r="AH158" s="405"/>
    </row>
    <row r="159" spans="1:34" s="402" customFormat="1" ht="11.25" customHeight="1" x14ac:dyDescent="0.2">
      <c r="A159" s="48"/>
      <c r="B159" s="233" t="s">
        <v>10</v>
      </c>
      <c r="C159" s="186"/>
      <c r="D159" s="302">
        <f>IF(ISBLANK(D27),NA(),D27/'Section 47 Enquiries'!D27)</f>
        <v>0.30355515041020964</v>
      </c>
      <c r="E159" s="302">
        <f>IF(ISBLANK(E27),NA(),E27/'Section 47 Enquiries'!E27)</f>
        <v>0.30916030534351147</v>
      </c>
      <c r="F159" s="302">
        <f>IF(ISBLANK(F27),NA(),F27/'Section 47 Enquiries'!F27)</f>
        <v>0.40500000000000003</v>
      </c>
      <c r="G159" s="302">
        <f>IF(ISBLANK(G27),NA(),G27/'Section 47 Enquiries'!G27)</f>
        <v>0.42928134556574926</v>
      </c>
      <c r="H159" s="244">
        <f>IF(ISBLANK(H27),NA(),H27/'Section 47 Enquiries'!H27)</f>
        <v>0.37623152709359609</v>
      </c>
      <c r="I159" s="154"/>
      <c r="J159" s="154"/>
      <c r="K159" s="3"/>
      <c r="L159" s="25"/>
      <c r="M159" s="25"/>
      <c r="N159" s="25"/>
      <c r="O159" s="25"/>
      <c r="P159" s="25"/>
      <c r="Q159" s="25"/>
      <c r="R159" s="25"/>
      <c r="S159" s="25"/>
      <c r="T159" s="25"/>
      <c r="U159" s="35"/>
      <c r="V159" s="532"/>
      <c r="X159" s="407"/>
      <c r="AB159" s="403"/>
      <c r="AC159" s="403"/>
      <c r="AD159" s="403"/>
      <c r="AE159" s="403"/>
      <c r="AF159" s="403"/>
      <c r="AG159" s="404"/>
      <c r="AH159" s="405"/>
    </row>
    <row r="160" spans="1:34" s="402" customFormat="1" ht="11.25" customHeight="1" x14ac:dyDescent="0.2">
      <c r="A160" s="48"/>
      <c r="B160" s="233" t="s">
        <v>19</v>
      </c>
      <c r="C160" s="186"/>
      <c r="D160" s="302">
        <f>IF(ISBLANK(D28),NA(),D28/'Section 47 Enquiries'!D28)</f>
        <v>0.4099722991689751</v>
      </c>
      <c r="E160" s="302">
        <f>IF(ISBLANK(E28),NA(),E28/'Section 47 Enquiries'!E28)</f>
        <v>0.33828996282527879</v>
      </c>
      <c r="F160" s="302">
        <f>IF(ISBLANK(F28),NA(),F28/'Section 47 Enquiries'!F28)</f>
        <v>0.36311239193083572</v>
      </c>
      <c r="G160" s="302">
        <f>IF(ISBLANK(G28),NA(),G28/'Section 47 Enquiries'!G28)</f>
        <v>0.40306122448979592</v>
      </c>
      <c r="H160" s="244">
        <f>IF(ISBLANK(H28),NA(),H28/'Section 47 Enquiries'!H28)</f>
        <v>0.41733870967741937</v>
      </c>
      <c r="I160" s="154"/>
      <c r="J160" s="154"/>
      <c r="K160" s="3"/>
      <c r="L160" s="25"/>
      <c r="M160" s="25"/>
      <c r="N160" s="25"/>
      <c r="O160" s="25"/>
      <c r="P160" s="25"/>
      <c r="Q160" s="25"/>
      <c r="R160" s="25"/>
      <c r="S160" s="25"/>
      <c r="T160" s="25"/>
      <c r="U160" s="35"/>
      <c r="V160" s="532"/>
      <c r="X160" s="407"/>
      <c r="AB160" s="403"/>
      <c r="AC160" s="403"/>
      <c r="AD160" s="403"/>
      <c r="AE160" s="403"/>
      <c r="AF160" s="403"/>
      <c r="AG160" s="404"/>
      <c r="AH160" s="405"/>
    </row>
    <row r="161" spans="1:34" ht="11.25" customHeight="1" x14ac:dyDescent="0.2">
      <c r="A161" s="48"/>
      <c r="B161" s="233" t="s">
        <v>8</v>
      </c>
      <c r="C161" s="186"/>
      <c r="D161" s="302">
        <f>IF(ISBLANK(D29),NA(),D29/'Section 47 Enquiries'!D29)</f>
        <v>0.42571428571428571</v>
      </c>
      <c r="E161" s="302">
        <f>IF(ISBLANK(E29),NA(),E29/'Section 47 Enquiries'!E29)</f>
        <v>0.32558139534883723</v>
      </c>
      <c r="F161" s="302">
        <f>IF(ISBLANK(F29),NA(),F29/'Section 47 Enquiries'!F29)</f>
        <v>0.30748519116855144</v>
      </c>
      <c r="G161" s="302">
        <f>IF(ISBLANK(G29),NA(),G29/'Section 47 Enquiries'!G29)</f>
        <v>0.41566985645933013</v>
      </c>
      <c r="H161" s="244">
        <f>IF(ISBLANK(H29),NA(),H29/'Section 47 Enquiries'!H29)</f>
        <v>0.43933265925176945</v>
      </c>
      <c r="I161" s="154"/>
      <c r="J161" s="154"/>
      <c r="K161" s="3"/>
      <c r="L161" s="25"/>
      <c r="M161" s="25"/>
      <c r="N161" s="25"/>
      <c r="O161" s="25"/>
      <c r="P161" s="25"/>
      <c r="Q161" s="25"/>
      <c r="R161" s="25"/>
      <c r="S161" s="25"/>
      <c r="T161" s="25"/>
      <c r="U161" s="35"/>
      <c r="V161" s="532"/>
      <c r="X161" s="407"/>
    </row>
    <row r="162" spans="1:34" ht="11.25" customHeight="1" x14ac:dyDescent="0.2">
      <c r="A162" s="48"/>
      <c r="B162" s="233" t="s">
        <v>77</v>
      </c>
      <c r="C162" s="186"/>
      <c r="D162" s="302">
        <f>IF(ISBLANK(D30),NA(),D30/'Section 47 Enquiries'!D30)</f>
        <v>0.30746268656716419</v>
      </c>
      <c r="E162" s="302">
        <f>IF(ISBLANK(E30),NA(),E30/'Section 47 Enquiries'!E30)</f>
        <v>0.3</v>
      </c>
      <c r="F162" s="302">
        <f>IF(ISBLANK(F30),NA(),F30/'Section 47 Enquiries'!F30)</f>
        <v>0.31294964028776978</v>
      </c>
      <c r="G162" s="302">
        <f>IF(ISBLANK(G30),NA(),G30/'Section 47 Enquiries'!G30)</f>
        <v>0.26943005181347152</v>
      </c>
      <c r="H162" s="244">
        <f>IF(ISBLANK(H30),NA(),H30/'Section 47 Enquiries'!H30)</f>
        <v>0.28615384615384615</v>
      </c>
      <c r="I162" s="154"/>
      <c r="J162" s="154"/>
      <c r="K162" s="3"/>
      <c r="L162" s="25"/>
      <c r="M162" s="25"/>
      <c r="N162" s="25"/>
      <c r="O162" s="25"/>
      <c r="P162" s="25"/>
      <c r="Q162" s="25"/>
      <c r="R162" s="25"/>
      <c r="S162" s="25"/>
      <c r="T162" s="25"/>
      <c r="U162" s="35"/>
      <c r="V162" s="532"/>
      <c r="X162" s="407"/>
    </row>
    <row r="163" spans="1:34" ht="11.25" customHeight="1" x14ac:dyDescent="0.2">
      <c r="A163" s="48"/>
      <c r="B163" s="233" t="s">
        <v>20</v>
      </c>
      <c r="C163" s="186"/>
      <c r="D163" s="243">
        <f>IF(ISBLANK(D31),NA(),D31/'Section 47 Enquiries'!D31)</f>
        <v>0.48214285714285715</v>
      </c>
      <c r="E163" s="243">
        <f>IF(ISBLANK(E31),NA(),E31/'Section 47 Enquiries'!E31)</f>
        <v>0.31623931623931623</v>
      </c>
      <c r="F163" s="243">
        <f>IF(ISBLANK(F31),NA(),F31/'Section 47 Enquiries'!F31)</f>
        <v>0.37022900763358779</v>
      </c>
      <c r="G163" s="243">
        <f>IF(ISBLANK(G31),NA(),G31/'Section 47 Enquiries'!G31)</f>
        <v>0.46564885496183206</v>
      </c>
      <c r="H163" s="244">
        <f>IF(ISBLANK(H31),NA(),H31/'Section 47 Enquiries'!H31)</f>
        <v>0.27272727272727271</v>
      </c>
      <c r="I163" s="154"/>
      <c r="J163" s="154"/>
      <c r="K163" s="3"/>
      <c r="L163" s="25"/>
      <c r="M163" s="25"/>
      <c r="N163" s="25"/>
      <c r="O163" s="25"/>
      <c r="P163" s="25"/>
      <c r="Q163" s="25"/>
      <c r="R163" s="25"/>
      <c r="S163" s="25"/>
      <c r="T163" s="25"/>
      <c r="U163" s="35"/>
      <c r="V163" s="532"/>
      <c r="X163" s="407"/>
    </row>
    <row r="164" spans="1:34" ht="11.25" customHeight="1" x14ac:dyDescent="0.2">
      <c r="A164" s="48"/>
      <c r="B164" s="234" t="s">
        <v>112</v>
      </c>
      <c r="C164" s="198"/>
      <c r="D164" s="245">
        <f>IF(ISBLANK(D32),NA(),D32/'Section 47 Enquiries'!D32)</f>
        <v>0.36304655731712887</v>
      </c>
      <c r="E164" s="246">
        <f>IF(ISBLANK(E32),NA(),E32/'Section 47 Enquiries'!E32)</f>
        <v>0.34021925877444165</v>
      </c>
      <c r="F164" s="246">
        <f>IF(ISBLANK(F32),NA(),F32/'Section 47 Enquiries'!F32)</f>
        <v>0.36918011500649228</v>
      </c>
      <c r="G164" s="246">
        <f>IF(ISBLANK(G32),NA(),G32/'Section 47 Enquiries'!G32)</f>
        <v>0.41467650890143293</v>
      </c>
      <c r="H164" s="247">
        <f>IF(ISBLANK(H32),NA(),H32/'Section 47 Enquiries'!H32)</f>
        <v>0.39790209790209791</v>
      </c>
      <c r="I164" s="154"/>
      <c r="J164" s="154"/>
      <c r="K164" s="3"/>
      <c r="L164" s="25"/>
      <c r="M164" s="25"/>
      <c r="N164" s="25"/>
      <c r="O164" s="25"/>
      <c r="P164" s="25"/>
      <c r="Q164" s="25"/>
      <c r="R164" s="25"/>
      <c r="S164" s="25"/>
      <c r="T164" s="25"/>
      <c r="U164" s="35"/>
      <c r="V164" s="532"/>
      <c r="X164" s="407"/>
    </row>
    <row r="165" spans="1:34" ht="11.25" customHeight="1" x14ac:dyDescent="0.2">
      <c r="A165" s="34"/>
      <c r="B165" s="235" t="s">
        <v>95</v>
      </c>
      <c r="C165" s="198"/>
      <c r="D165" s="248">
        <f>IF(ISBLANK(D33),NA(),D33/'Section 47 Enquiries'!D33)</f>
        <v>0.47448522829006268</v>
      </c>
      <c r="E165" s="249">
        <f>IF(ISBLANK(E33),NA(),E33/'Section 47 Enquiries'!E33)</f>
        <v>0.45107954089413277</v>
      </c>
      <c r="F165" s="249">
        <f>IF(ISBLANK(F33),NA(),F33/'Section 47 Enquiries'!F33)</f>
        <v>0.47284747363450336</v>
      </c>
      <c r="G165" s="249">
        <f>IF(ISBLANK(G33),NA(),G33/'Section 47 Enquiries'!G33)</f>
        <v>0.45750578987999158</v>
      </c>
      <c r="H165" s="250">
        <f>IF(ISBLANK(H33),NA(),H33/'Section 47 Enquiries'!H33)</f>
        <v>0.44589447393068998</v>
      </c>
      <c r="I165" s="154"/>
      <c r="J165" s="154"/>
      <c r="K165" s="3"/>
      <c r="L165" s="25"/>
      <c r="M165" s="25"/>
      <c r="N165" s="25"/>
      <c r="O165" s="25"/>
      <c r="P165" s="25"/>
      <c r="Q165" s="25"/>
      <c r="R165" s="25"/>
      <c r="S165" s="25"/>
      <c r="T165" s="25"/>
      <c r="U165" s="35"/>
      <c r="V165" s="532"/>
      <c r="X165" s="407"/>
    </row>
    <row r="166" spans="1:34" ht="11.25" customHeight="1" x14ac:dyDescent="0.2">
      <c r="A166" s="34"/>
      <c r="B166" s="9"/>
      <c r="C166" s="9"/>
      <c r="D166" s="24"/>
      <c r="E166" s="24"/>
      <c r="F166" s="24"/>
      <c r="G166" s="24"/>
      <c r="H166" s="24"/>
      <c r="I166" s="25"/>
      <c r="J166" s="25"/>
      <c r="K166" s="3"/>
      <c r="L166" s="25"/>
      <c r="M166" s="25"/>
      <c r="N166" s="25"/>
      <c r="O166" s="25"/>
      <c r="P166" s="25"/>
      <c r="Q166" s="25"/>
      <c r="R166" s="25"/>
      <c r="S166" s="25"/>
      <c r="T166" s="25"/>
      <c r="U166" s="35"/>
      <c r="V166" s="532"/>
      <c r="AD166" s="404"/>
      <c r="AE166" s="405"/>
      <c r="AF166" s="406"/>
      <c r="AG166" s="406"/>
      <c r="AH166" s="406"/>
    </row>
    <row r="167" spans="1:34" ht="11.25" customHeight="1" x14ac:dyDescent="0.2">
      <c r="A167" s="34"/>
      <c r="B167" s="9"/>
      <c r="C167" s="9"/>
      <c r="D167" s="27"/>
      <c r="E167" s="27"/>
      <c r="F167" s="25"/>
      <c r="G167" s="25"/>
      <c r="H167" s="25"/>
      <c r="I167" s="25"/>
      <c r="J167" s="25"/>
      <c r="K167" s="3"/>
      <c r="L167" s="25"/>
      <c r="M167" s="25"/>
      <c r="N167" s="25"/>
      <c r="O167" s="25"/>
      <c r="P167" s="25"/>
      <c r="Q167" s="25"/>
      <c r="R167" s="25"/>
      <c r="S167" s="25"/>
      <c r="T167" s="25"/>
      <c r="U167" s="35"/>
      <c r="V167" s="532"/>
      <c r="AD167" s="404"/>
      <c r="AE167" s="405"/>
      <c r="AF167" s="406"/>
      <c r="AG167" s="406"/>
      <c r="AH167" s="406"/>
    </row>
    <row r="168" spans="1:34" ht="11.25" customHeight="1" x14ac:dyDescent="0.2">
      <c r="A168" s="34"/>
      <c r="B168" s="9"/>
      <c r="C168" s="9"/>
      <c r="D168" s="27"/>
      <c r="E168" s="27"/>
      <c r="F168" s="25"/>
      <c r="G168" s="25"/>
      <c r="H168" s="25"/>
      <c r="I168" s="25"/>
      <c r="J168" s="25"/>
      <c r="K168" s="3"/>
      <c r="L168" s="25"/>
      <c r="M168" s="25"/>
      <c r="N168" s="25"/>
      <c r="O168" s="25"/>
      <c r="P168" s="25"/>
      <c r="Q168" s="25"/>
      <c r="R168" s="25"/>
      <c r="S168" s="25"/>
      <c r="T168" s="25"/>
      <c r="U168" s="35"/>
      <c r="V168" s="532"/>
      <c r="W168" s="406"/>
      <c r="X168" s="406"/>
      <c r="Y168" s="406"/>
      <c r="Z168" s="406"/>
      <c r="AA168" s="406"/>
      <c r="AD168" s="404"/>
      <c r="AE168" s="405"/>
      <c r="AF168" s="406"/>
      <c r="AG168" s="406"/>
      <c r="AH168" s="406"/>
    </row>
    <row r="169" spans="1:34" ht="11.25" customHeight="1" x14ac:dyDescent="0.2">
      <c r="A169" s="34"/>
      <c r="B169" s="9"/>
      <c r="C169" s="9"/>
      <c r="D169" s="27"/>
      <c r="E169" s="27"/>
      <c r="F169" s="25"/>
      <c r="G169" s="25"/>
      <c r="H169" s="25"/>
      <c r="I169" s="25"/>
      <c r="J169" s="25"/>
      <c r="K169" s="3"/>
      <c r="L169" s="25"/>
      <c r="M169" s="25"/>
      <c r="N169" s="25"/>
      <c r="O169" s="25"/>
      <c r="P169" s="25"/>
      <c r="Q169" s="25"/>
      <c r="R169" s="25"/>
      <c r="S169" s="25"/>
      <c r="T169" s="25"/>
      <c r="U169" s="35"/>
      <c r="V169" s="532"/>
      <c r="W169" s="406"/>
      <c r="X169" s="406"/>
      <c r="Y169" s="406"/>
      <c r="Z169" s="406"/>
      <c r="AA169" s="406"/>
      <c r="AD169" s="404"/>
      <c r="AE169" s="405"/>
      <c r="AF169" s="406"/>
      <c r="AG169" s="406"/>
      <c r="AH169" s="406"/>
    </row>
    <row r="170" spans="1:34" ht="11.25" customHeight="1" x14ac:dyDescent="0.2">
      <c r="A170" s="34"/>
      <c r="B170" s="9"/>
      <c r="C170" s="9"/>
      <c r="D170" s="27"/>
      <c r="E170" s="27"/>
      <c r="F170" s="25"/>
      <c r="G170" s="25"/>
      <c r="H170" s="25"/>
      <c r="I170" s="25"/>
      <c r="J170" s="25"/>
      <c r="K170" s="3"/>
      <c r="L170" s="25"/>
      <c r="M170" s="25"/>
      <c r="N170" s="25"/>
      <c r="O170" s="25"/>
      <c r="P170" s="25"/>
      <c r="Q170" s="25"/>
      <c r="R170" s="25"/>
      <c r="S170" s="25"/>
      <c r="T170" s="25"/>
      <c r="U170" s="35"/>
      <c r="V170" s="532"/>
      <c r="AD170" s="404"/>
      <c r="AE170" s="405"/>
      <c r="AF170" s="406"/>
      <c r="AG170" s="406"/>
      <c r="AH170" s="406"/>
    </row>
    <row r="171" spans="1:34" ht="11.25" customHeight="1" x14ac:dyDescent="0.2">
      <c r="A171" s="34"/>
      <c r="B171" s="9"/>
      <c r="C171" s="9"/>
      <c r="D171" s="27"/>
      <c r="E171" s="27"/>
      <c r="F171" s="25"/>
      <c r="G171" s="25"/>
      <c r="H171" s="25"/>
      <c r="I171" s="25"/>
      <c r="J171" s="25"/>
      <c r="K171" s="3"/>
      <c r="L171" s="25"/>
      <c r="M171" s="25"/>
      <c r="N171" s="25"/>
      <c r="O171" s="25"/>
      <c r="P171" s="25"/>
      <c r="Q171" s="25"/>
      <c r="R171" s="25"/>
      <c r="S171" s="25"/>
      <c r="T171" s="25"/>
      <c r="U171" s="35"/>
      <c r="V171" s="532"/>
      <c r="W171" s="406"/>
      <c r="X171" s="406"/>
      <c r="Y171" s="406"/>
      <c r="Z171" s="406"/>
      <c r="AA171" s="406"/>
      <c r="AD171" s="404"/>
      <c r="AE171" s="405"/>
      <c r="AF171" s="406"/>
      <c r="AG171" s="406"/>
      <c r="AH171" s="406"/>
    </row>
    <row r="172" spans="1:34" ht="11.25" customHeight="1" x14ac:dyDescent="0.2">
      <c r="A172" s="34"/>
      <c r="B172" s="9"/>
      <c r="C172" s="9"/>
      <c r="D172" s="27"/>
      <c r="E172" s="27"/>
      <c r="F172" s="25"/>
      <c r="G172" s="25"/>
      <c r="H172" s="27"/>
      <c r="I172" s="27"/>
      <c r="J172" s="27"/>
      <c r="K172" s="3"/>
      <c r="L172" s="72"/>
      <c r="M172" s="72"/>
      <c r="N172" s="72"/>
      <c r="O172" s="72"/>
      <c r="P172" s="72"/>
      <c r="Q172" s="25"/>
      <c r="R172" s="25"/>
      <c r="S172" s="25"/>
      <c r="T172" s="25"/>
      <c r="U172" s="35"/>
      <c r="V172" s="532"/>
      <c r="W172" s="406"/>
      <c r="X172" s="406"/>
      <c r="Y172" s="406"/>
      <c r="Z172" s="406"/>
      <c r="AA172" s="406"/>
      <c r="AD172" s="404"/>
      <c r="AE172" s="405"/>
      <c r="AF172" s="406"/>
      <c r="AG172" s="406"/>
      <c r="AH172" s="406"/>
    </row>
    <row r="173" spans="1:34" ht="11.25" customHeight="1" x14ac:dyDescent="0.2">
      <c r="A173" s="34"/>
      <c r="B173" s="9"/>
      <c r="C173" s="9"/>
      <c r="D173" s="27"/>
      <c r="E173" s="27"/>
      <c r="F173" s="27"/>
      <c r="G173" s="27"/>
      <c r="H173" s="27"/>
      <c r="I173" s="27"/>
      <c r="J173" s="27"/>
      <c r="K173" s="3"/>
      <c r="L173" s="72"/>
      <c r="M173" s="72"/>
      <c r="N173" s="72"/>
      <c r="O173" s="72"/>
      <c r="P173" s="72"/>
      <c r="Q173" s="25"/>
      <c r="R173" s="25"/>
      <c r="S173" s="25"/>
      <c r="T173" s="25"/>
      <c r="U173" s="35"/>
      <c r="V173" s="532"/>
      <c r="X173" s="407"/>
    </row>
    <row r="174" spans="1:34" ht="11.25" customHeight="1" x14ac:dyDescent="0.2">
      <c r="A174" s="34"/>
      <c r="B174" s="9"/>
      <c r="C174" s="9"/>
      <c r="D174" s="27"/>
      <c r="E174" s="27"/>
      <c r="F174" s="27"/>
      <c r="G174" s="27"/>
      <c r="H174" s="27"/>
      <c r="I174" s="27"/>
      <c r="J174" s="27"/>
      <c r="K174" s="3"/>
      <c r="L174" s="28"/>
      <c r="M174" s="28"/>
      <c r="N174" s="28"/>
      <c r="O174" s="28"/>
      <c r="P174" s="28"/>
      <c r="Q174" s="28"/>
      <c r="R174" s="28"/>
      <c r="S174" s="29"/>
      <c r="T174" s="29"/>
      <c r="U174" s="35"/>
      <c r="V174" s="532"/>
      <c r="X174" s="407"/>
    </row>
    <row r="175" spans="1:34" ht="16.5" customHeight="1" x14ac:dyDescent="0.2">
      <c r="A175" s="656"/>
      <c r="B175" s="553"/>
      <c r="C175" s="553"/>
      <c r="D175" s="553"/>
      <c r="E175" s="553"/>
      <c r="F175" s="553"/>
      <c r="G175" s="553"/>
      <c r="H175" s="553"/>
      <c r="I175" s="553"/>
      <c r="J175" s="553"/>
      <c r="K175" s="553"/>
      <c r="L175" s="553"/>
      <c r="M175" s="553"/>
      <c r="N175" s="553"/>
      <c r="O175" s="553"/>
      <c r="P175" s="553"/>
      <c r="Q175" s="553"/>
      <c r="R175" s="553"/>
      <c r="S175" s="553"/>
      <c r="T175" s="553"/>
      <c r="U175" s="636"/>
      <c r="V175" s="532"/>
      <c r="W175" s="443">
        <f>D143</f>
        <v>2011</v>
      </c>
      <c r="X175" s="424">
        <f>E143</f>
        <v>2012</v>
      </c>
      <c r="Y175" s="424">
        <f>F143</f>
        <v>2013</v>
      </c>
      <c r="Z175" s="424">
        <f>G143</f>
        <v>2014</v>
      </c>
      <c r="AA175" s="424">
        <f>H143</f>
        <v>2015</v>
      </c>
    </row>
    <row r="176" spans="1:34" ht="11.25" customHeight="1" thickBot="1" x14ac:dyDescent="0.25">
      <c r="A176" s="639" t="str">
        <f>Home!$A$46</f>
        <v xml:space="preserve"> </v>
      </c>
      <c r="B176" s="640"/>
      <c r="C176" s="640"/>
      <c r="D176" s="640"/>
      <c r="E176" s="640"/>
      <c r="F176" s="640"/>
      <c r="G176" s="640"/>
      <c r="H176" s="640"/>
      <c r="I176" s="640"/>
      <c r="J176" s="640"/>
      <c r="K176" s="640"/>
      <c r="L176" s="640"/>
      <c r="M176" s="640"/>
      <c r="N176" s="640"/>
      <c r="O176" s="640"/>
      <c r="P176" s="640"/>
      <c r="Q176" s="640"/>
      <c r="R176" s="640"/>
      <c r="S176" s="640"/>
      <c r="T176" s="640"/>
      <c r="U176" s="641"/>
      <c r="V176" s="532"/>
      <c r="W176" s="531" t="e">
        <f ca="1">IF(OFFSET(D143,$W$5,0)=0,NA(),OFFSET(D143,$W$5,0))</f>
        <v>#N/A</v>
      </c>
      <c r="X176" s="530" t="e">
        <f ca="1">IF(OFFSET(E143,$W$5,0)=0,NA(),OFFSET(E143,$W$5,0))</f>
        <v>#N/A</v>
      </c>
      <c r="Y176" s="530" t="e">
        <f ca="1">IF(OFFSET(F143,$W$5,0)=0,NA(),OFFSET(F143,$W$5,0))</f>
        <v>#N/A</v>
      </c>
      <c r="Z176" s="530" t="e">
        <f ca="1">IF(OFFSET(G143,$W$5,0)=0,NA(),OFFSET(G143,$W$5,0))</f>
        <v>#N/A</v>
      </c>
      <c r="AA176" s="530" t="e">
        <f ca="1">IF(OFFSET(H143,$W$5,0)=0,NA(),OFFSET(H143,$W$5,0))</f>
        <v>#N/A</v>
      </c>
    </row>
    <row r="177" spans="1:34" ht="15" customHeight="1" x14ac:dyDescent="0.2">
      <c r="A177" s="24"/>
      <c r="B177" s="24"/>
      <c r="C177" s="24"/>
      <c r="D177" s="24"/>
      <c r="E177" s="24"/>
      <c r="F177" s="24"/>
      <c r="G177" s="24"/>
      <c r="H177" s="24"/>
      <c r="I177" s="24"/>
      <c r="J177" s="24"/>
      <c r="K177" s="2"/>
      <c r="L177" s="25"/>
      <c r="M177" s="25"/>
      <c r="N177" s="25"/>
      <c r="O177" s="25"/>
      <c r="P177" s="25"/>
      <c r="Q177" s="25"/>
      <c r="R177" s="25"/>
      <c r="S177" s="25"/>
      <c r="T177" s="25"/>
      <c r="U177" s="24"/>
      <c r="V177" s="532"/>
      <c r="X177" s="407"/>
    </row>
    <row r="178" spans="1:34" ht="18.75" thickBot="1" x14ac:dyDescent="0.3">
      <c r="A178" s="40" t="s">
        <v>1</v>
      </c>
      <c r="B178" s="41"/>
      <c r="C178" s="41"/>
      <c r="D178" s="41"/>
      <c r="E178" s="41"/>
      <c r="F178" s="41"/>
      <c r="G178" s="41"/>
      <c r="H178" s="41"/>
      <c r="I178" s="41"/>
      <c r="J178" s="41"/>
      <c r="K178" s="42"/>
      <c r="L178" s="41"/>
      <c r="M178" s="41"/>
      <c r="N178" s="41"/>
      <c r="O178" s="41"/>
      <c r="P178" s="41"/>
      <c r="Q178" s="41"/>
      <c r="R178" s="41"/>
      <c r="S178" s="41"/>
      <c r="T178" s="41"/>
      <c r="U178" s="25"/>
      <c r="V178" s="532"/>
      <c r="X178" s="407"/>
    </row>
    <row r="179" spans="1:34" ht="11.25" customHeight="1" x14ac:dyDescent="0.2">
      <c r="A179" s="24"/>
      <c r="B179" s="24"/>
      <c r="C179" s="24"/>
      <c r="D179" s="24"/>
      <c r="E179" s="24"/>
      <c r="F179" s="24"/>
      <c r="G179" s="24"/>
      <c r="H179" s="24"/>
      <c r="I179" s="24"/>
      <c r="J179" s="24"/>
      <c r="K179" s="2"/>
      <c r="L179" s="24"/>
      <c r="M179" s="24"/>
      <c r="N179" s="24"/>
      <c r="O179" s="24"/>
      <c r="P179" s="24"/>
      <c r="Q179" s="25"/>
      <c r="R179" s="25"/>
      <c r="S179" s="25"/>
      <c r="T179" s="25"/>
      <c r="U179" s="24"/>
      <c r="V179" s="532"/>
      <c r="X179" s="407"/>
    </row>
    <row r="180" spans="1:34" ht="21" customHeight="1" thickBot="1" x14ac:dyDescent="0.25">
      <c r="A180" s="24"/>
      <c r="B180" s="24"/>
      <c r="C180" s="24"/>
      <c r="D180" s="24"/>
      <c r="E180" s="24"/>
      <c r="F180" s="24"/>
      <c r="G180" s="24"/>
      <c r="H180" s="24"/>
      <c r="I180" s="24"/>
      <c r="J180" s="24"/>
      <c r="K180" s="2"/>
      <c r="L180" s="24"/>
      <c r="M180" s="24"/>
      <c r="N180" s="24"/>
      <c r="O180" s="24"/>
      <c r="P180" s="24"/>
      <c r="Q180" s="24"/>
      <c r="R180" s="24"/>
      <c r="S180" s="24"/>
      <c r="T180" s="24"/>
      <c r="U180" s="24"/>
      <c r="V180" s="532"/>
      <c r="X180" s="407"/>
    </row>
    <row r="181" spans="1:34" ht="15" customHeight="1" x14ac:dyDescent="0.2">
      <c r="A181" s="30"/>
      <c r="B181" s="31"/>
      <c r="C181" s="31"/>
      <c r="D181" s="31"/>
      <c r="E181" s="31"/>
      <c r="F181" s="31"/>
      <c r="G181" s="31"/>
      <c r="H181" s="31"/>
      <c r="I181" s="31"/>
      <c r="J181" s="31"/>
      <c r="K181" s="32"/>
      <c r="L181" s="31"/>
      <c r="M181" s="31"/>
      <c r="N181" s="31"/>
      <c r="O181" s="31"/>
      <c r="P181" s="31"/>
      <c r="Q181" s="31"/>
      <c r="R181" s="31"/>
      <c r="S181" s="31"/>
      <c r="T181" s="31"/>
      <c r="U181" s="33"/>
      <c r="V181" s="532"/>
      <c r="X181" s="407"/>
    </row>
    <row r="182" spans="1:34" ht="7.5" customHeight="1" x14ac:dyDescent="0.2">
      <c r="A182" s="34"/>
      <c r="B182" s="25"/>
      <c r="C182" s="25"/>
      <c r="D182" s="25"/>
      <c r="E182" s="25"/>
      <c r="F182" s="25"/>
      <c r="G182" s="25"/>
      <c r="H182" s="25"/>
      <c r="I182" s="25"/>
      <c r="J182" s="25"/>
      <c r="K182" s="3"/>
      <c r="L182" s="7"/>
      <c r="M182" s="7"/>
      <c r="N182" s="7"/>
      <c r="O182" s="7"/>
      <c r="P182" s="7"/>
      <c r="Q182" s="72"/>
      <c r="R182" s="72"/>
      <c r="S182" s="72"/>
      <c r="T182" s="72"/>
      <c r="U182" s="35"/>
      <c r="V182" s="532"/>
      <c r="X182" s="407"/>
    </row>
    <row r="183" spans="1:34" s="411" customFormat="1" ht="11.25" customHeight="1" x14ac:dyDescent="0.2">
      <c r="A183" s="36"/>
      <c r="B183" s="671" t="s">
        <v>84</v>
      </c>
      <c r="C183" s="671"/>
      <c r="D183" s="672"/>
      <c r="E183" s="672"/>
      <c r="F183" s="672"/>
      <c r="G183" s="672"/>
      <c r="H183" s="672"/>
      <c r="I183" s="209"/>
      <c r="J183" s="209"/>
      <c r="K183" s="214"/>
      <c r="L183" s="25"/>
      <c r="M183" s="25"/>
      <c r="N183" s="25"/>
      <c r="O183" s="25"/>
      <c r="P183" s="25"/>
      <c r="Q183" s="25"/>
      <c r="R183" s="25"/>
      <c r="S183" s="25"/>
      <c r="T183" s="25"/>
      <c r="U183" s="37"/>
      <c r="V183" s="533"/>
      <c r="W183" s="402"/>
      <c r="X183" s="407"/>
      <c r="Y183" s="402"/>
      <c r="Z183" s="402"/>
      <c r="AA183" s="402"/>
      <c r="AB183" s="403"/>
      <c r="AC183" s="403"/>
      <c r="AD183" s="403"/>
      <c r="AE183" s="403"/>
      <c r="AF183" s="403"/>
      <c r="AG183" s="409"/>
      <c r="AH183" s="410"/>
    </row>
    <row r="184" spans="1:34" ht="20.25" customHeight="1" x14ac:dyDescent="0.2">
      <c r="A184" s="34"/>
      <c r="B184" s="672"/>
      <c r="C184" s="672"/>
      <c r="D184" s="672"/>
      <c r="E184" s="672"/>
      <c r="F184" s="672"/>
      <c r="G184" s="672"/>
      <c r="H184" s="672"/>
      <c r="I184" s="209"/>
      <c r="J184" s="209"/>
      <c r="K184" s="3"/>
      <c r="L184" s="72"/>
      <c r="M184" s="72"/>
      <c r="N184" s="72"/>
      <c r="O184" s="72"/>
      <c r="P184" s="72"/>
      <c r="Q184" s="25"/>
      <c r="R184" s="25"/>
      <c r="S184" s="25"/>
      <c r="T184" s="25"/>
      <c r="U184" s="35"/>
      <c r="V184" s="532"/>
      <c r="X184" s="407"/>
    </row>
    <row r="185" spans="1:34" ht="11.25" customHeight="1" x14ac:dyDescent="0.2">
      <c r="A185" s="34"/>
      <c r="B185" s="553"/>
      <c r="C185" s="553"/>
      <c r="D185" s="553"/>
      <c r="E185" s="553"/>
      <c r="F185" s="553"/>
      <c r="G185" s="553"/>
      <c r="H185" s="553"/>
      <c r="I185" s="154"/>
      <c r="J185" s="154"/>
      <c r="K185" s="3"/>
      <c r="L185" s="72"/>
      <c r="M185" s="72"/>
      <c r="N185" s="72"/>
      <c r="O185" s="72"/>
      <c r="P185" s="72"/>
      <c r="Q185" s="25"/>
      <c r="R185" s="25"/>
      <c r="S185" s="25"/>
      <c r="T185" s="25"/>
      <c r="U185" s="35"/>
      <c r="V185" s="532"/>
      <c r="W185" s="402" t="s">
        <v>176</v>
      </c>
      <c r="X185" s="407"/>
    </row>
    <row r="186" spans="1:34" ht="11.25" customHeight="1" x14ac:dyDescent="0.2">
      <c r="A186" s="34"/>
      <c r="B186" s="165"/>
      <c r="C186" s="165"/>
      <c r="D186" s="213"/>
      <c r="E186" s="209"/>
      <c r="F186" s="165"/>
      <c r="G186" s="165"/>
      <c r="H186" s="165"/>
      <c r="I186" s="165"/>
      <c r="J186" s="165"/>
      <c r="K186" s="214"/>
      <c r="L186" s="72"/>
      <c r="M186" s="72"/>
      <c r="N186" s="72"/>
      <c r="O186" s="72"/>
      <c r="P186" s="72"/>
      <c r="Q186" s="72"/>
      <c r="R186" s="72"/>
      <c r="S186" s="72"/>
      <c r="T186" s="72"/>
      <c r="U186" s="35"/>
      <c r="V186" s="532"/>
      <c r="X186" s="407"/>
    </row>
    <row r="187" spans="1:34" ht="11.25" customHeight="1" x14ac:dyDescent="0.2">
      <c r="A187" s="48"/>
      <c r="B187" s="165"/>
      <c r="C187" s="165"/>
      <c r="D187" s="67">
        <f>D143</f>
        <v>2011</v>
      </c>
      <c r="E187" s="67">
        <f>E143</f>
        <v>2012</v>
      </c>
      <c r="F187" s="67">
        <f>F143</f>
        <v>2013</v>
      </c>
      <c r="G187" s="67">
        <f>G143</f>
        <v>2014</v>
      </c>
      <c r="H187" s="68">
        <f>H143</f>
        <v>2015</v>
      </c>
      <c r="I187" s="165"/>
      <c r="J187" s="165"/>
      <c r="K187" s="214"/>
      <c r="L187" s="72"/>
      <c r="M187" s="72"/>
      <c r="N187" s="72"/>
      <c r="O187" s="72"/>
      <c r="P187" s="72"/>
      <c r="Q187" s="72"/>
      <c r="R187" s="72"/>
      <c r="S187" s="72"/>
      <c r="T187" s="72"/>
      <c r="U187" s="35"/>
      <c r="V187" s="532"/>
      <c r="W187" s="539"/>
      <c r="X187" s="540">
        <v>2015</v>
      </c>
    </row>
    <row r="188" spans="1:34" ht="11.25" customHeight="1" x14ac:dyDescent="0.2">
      <c r="A188" s="48"/>
      <c r="B188" s="233" t="s">
        <v>2</v>
      </c>
      <c r="C188" s="186"/>
      <c r="D188" s="269">
        <v>0.69</v>
      </c>
      <c r="E188" s="269">
        <v>0.65</v>
      </c>
      <c r="F188" s="269">
        <v>0.71900000000000008</v>
      </c>
      <c r="G188" s="269">
        <v>0.50877192982456099</v>
      </c>
      <c r="H188" s="244">
        <f>IF(ISBLANK(X188),NA(),X188/H12)</f>
        <v>0.56441717791411039</v>
      </c>
      <c r="I188" s="154"/>
      <c r="J188" s="154"/>
      <c r="K188" s="3"/>
      <c r="L188" s="72"/>
      <c r="M188" s="72"/>
      <c r="N188" s="72"/>
      <c r="O188" s="72"/>
      <c r="P188" s="72"/>
      <c r="Q188" s="25"/>
      <c r="R188" s="25"/>
      <c r="S188" s="25"/>
      <c r="T188" s="25"/>
      <c r="U188" s="35"/>
      <c r="V188" s="532"/>
      <c r="W188" s="539" t="str">
        <f>B188</f>
        <v>Bracknell Forest</v>
      </c>
      <c r="X188" s="545">
        <v>92</v>
      </c>
      <c r="AC188" s="406"/>
    </row>
    <row r="189" spans="1:34" s="402" customFormat="1" ht="11.25" customHeight="1" x14ac:dyDescent="0.2">
      <c r="A189" s="48"/>
      <c r="B189" s="233" t="s">
        <v>78</v>
      </c>
      <c r="C189" s="186"/>
      <c r="D189" s="269">
        <v>0.71499999999999997</v>
      </c>
      <c r="E189" s="269">
        <v>0.65300000000000002</v>
      </c>
      <c r="F189" s="269">
        <v>0.78200000000000003</v>
      </c>
      <c r="G189" s="269">
        <v>0.60519480519480517</v>
      </c>
      <c r="H189" s="244">
        <f>IF(ISBLANK(X189),NA(),X189/H13)</f>
        <v>0.59957627118644063</v>
      </c>
      <c r="I189" s="154"/>
      <c r="J189" s="154"/>
      <c r="K189" s="3"/>
      <c r="L189" s="72"/>
      <c r="M189" s="72"/>
      <c r="N189" s="72"/>
      <c r="O189" s="72"/>
      <c r="P189" s="72"/>
      <c r="Q189" s="25"/>
      <c r="R189" s="25"/>
      <c r="S189" s="25"/>
      <c r="T189" s="25"/>
      <c r="U189" s="35"/>
      <c r="V189" s="532"/>
      <c r="W189" s="539" t="str">
        <f t="shared" ref="W189:W209" si="7">B189</f>
        <v>Brighton &amp; Hove</v>
      </c>
      <c r="X189" s="545">
        <v>283</v>
      </c>
      <c r="AD189" s="403"/>
      <c r="AE189" s="403"/>
      <c r="AF189" s="403"/>
      <c r="AG189" s="404"/>
      <c r="AH189" s="405"/>
    </row>
    <row r="190" spans="1:34" s="402" customFormat="1" ht="11.25" customHeight="1" x14ac:dyDescent="0.2">
      <c r="A190" s="48"/>
      <c r="B190" s="233" t="s">
        <v>12</v>
      </c>
      <c r="C190" s="186"/>
      <c r="D190" s="269">
        <v>0.878</v>
      </c>
      <c r="E190" s="269">
        <v>0.64</v>
      </c>
      <c r="F190" s="269">
        <v>0.53500000000000003</v>
      </c>
      <c r="G190" s="269">
        <v>0.51867219917012453</v>
      </c>
      <c r="H190" s="244">
        <f>IF(ISBLANK(X190),NA(),X190/H14)</f>
        <v>0.43248532289628178</v>
      </c>
      <c r="I190" s="154"/>
      <c r="J190" s="154"/>
      <c r="K190" s="3"/>
      <c r="L190" s="72"/>
      <c r="M190" s="72"/>
      <c r="N190" s="72"/>
      <c r="O190" s="72"/>
      <c r="P190" s="72"/>
      <c r="Q190" s="25"/>
      <c r="R190" s="25"/>
      <c r="S190" s="25"/>
      <c r="T190" s="25"/>
      <c r="U190" s="35"/>
      <c r="V190" s="532"/>
      <c r="W190" s="539" t="str">
        <f t="shared" si="7"/>
        <v>Buckinghamshire</v>
      </c>
      <c r="X190" s="545">
        <v>221</v>
      </c>
      <c r="AD190" s="403"/>
      <c r="AE190" s="403"/>
      <c r="AF190" s="403"/>
      <c r="AG190" s="404"/>
      <c r="AH190" s="405"/>
    </row>
    <row r="191" spans="1:34" s="402" customFormat="1" ht="11.25" customHeight="1" x14ac:dyDescent="0.2">
      <c r="A191" s="48"/>
      <c r="B191" s="233" t="s">
        <v>6</v>
      </c>
      <c r="C191" s="186"/>
      <c r="D191" s="269"/>
      <c r="E191" s="269">
        <v>0.34499999999999997</v>
      </c>
      <c r="F191" s="269">
        <v>0.502</v>
      </c>
      <c r="G191" s="269">
        <v>0.48985959438377535</v>
      </c>
      <c r="H191" s="244">
        <f>IF(ISBLANK(X191),NA(),X191/H15)</f>
        <v>0.68</v>
      </c>
      <c r="I191" s="154"/>
      <c r="J191" s="154"/>
      <c r="K191" s="3"/>
      <c r="L191" s="72"/>
      <c r="M191" s="72"/>
      <c r="N191" s="72"/>
      <c r="O191" s="72"/>
      <c r="P191" s="72"/>
      <c r="Q191" s="25"/>
      <c r="R191" s="25"/>
      <c r="S191" s="25"/>
      <c r="T191" s="25"/>
      <c r="U191" s="35"/>
      <c r="V191" s="532"/>
      <c r="W191" s="539" t="str">
        <f t="shared" si="7"/>
        <v>East Sussex</v>
      </c>
      <c r="X191" s="545">
        <v>425</v>
      </c>
      <c r="AD191" s="403"/>
      <c r="AE191" s="403"/>
      <c r="AF191" s="403"/>
      <c r="AG191" s="404"/>
      <c r="AH191" s="405"/>
    </row>
    <row r="192" spans="1:34" s="402" customFormat="1" ht="11.25" customHeight="1" x14ac:dyDescent="0.2">
      <c r="A192" s="48"/>
      <c r="B192" s="233" t="s">
        <v>9</v>
      </c>
      <c r="C192" s="186"/>
      <c r="D192" s="269">
        <v>0.58499999999999996</v>
      </c>
      <c r="E192" s="269">
        <v>0.59399999999999997</v>
      </c>
      <c r="F192" s="269">
        <v>0.69099999999999995</v>
      </c>
      <c r="G192" s="269">
        <v>0.76049766718506995</v>
      </c>
      <c r="H192" s="244">
        <f t="shared" ref="H192:H208" si="8">IF(ISBLANK(X192),NA(),X192/H16)</f>
        <v>0.6887417218543046</v>
      </c>
      <c r="I192" s="154"/>
      <c r="J192" s="154"/>
      <c r="K192" s="3"/>
      <c r="L192" s="72"/>
      <c r="M192" s="72"/>
      <c r="N192" s="72"/>
      <c r="O192" s="72"/>
      <c r="P192" s="72"/>
      <c r="Q192" s="25"/>
      <c r="R192" s="25"/>
      <c r="S192" s="25"/>
      <c r="T192" s="25"/>
      <c r="U192" s="35"/>
      <c r="V192" s="532"/>
      <c r="W192" s="539" t="str">
        <f t="shared" si="7"/>
        <v>Hampshire</v>
      </c>
      <c r="X192" s="545">
        <v>1456</v>
      </c>
      <c r="AD192" s="403"/>
      <c r="AE192" s="403"/>
      <c r="AF192" s="403"/>
      <c r="AG192" s="404"/>
      <c r="AH192" s="405"/>
    </row>
    <row r="193" spans="1:34" s="402" customFormat="1" ht="11.25" customHeight="1" x14ac:dyDescent="0.2">
      <c r="A193" s="48"/>
      <c r="B193" s="233" t="s">
        <v>3</v>
      </c>
      <c r="C193" s="186"/>
      <c r="D193" s="269">
        <v>0.57499999999999996</v>
      </c>
      <c r="E193" s="379"/>
      <c r="F193" s="269">
        <v>0.71900000000000008</v>
      </c>
      <c r="G193" s="269">
        <v>0.25179856115107913</v>
      </c>
      <c r="H193" s="244">
        <f t="shared" si="8"/>
        <v>0.64437689969604861</v>
      </c>
      <c r="I193" s="154"/>
      <c r="J193" s="154"/>
      <c r="K193" s="3"/>
      <c r="L193" s="72"/>
      <c r="M193" s="72"/>
      <c r="N193" s="72"/>
      <c r="O193" s="72"/>
      <c r="P193" s="72"/>
      <c r="Q193" s="25"/>
      <c r="R193" s="25"/>
      <c r="S193" s="25"/>
      <c r="T193" s="25"/>
      <c r="U193" s="35"/>
      <c r="V193" s="532"/>
      <c r="W193" s="539" t="str">
        <f t="shared" si="7"/>
        <v>Isle of Wight</v>
      </c>
      <c r="X193" s="545">
        <v>212</v>
      </c>
      <c r="AD193" s="403"/>
      <c r="AE193" s="403"/>
      <c r="AF193" s="403"/>
      <c r="AG193" s="404"/>
      <c r="AH193" s="405"/>
    </row>
    <row r="194" spans="1:34" s="402" customFormat="1" ht="11.25" customHeight="1" x14ac:dyDescent="0.2">
      <c r="A194" s="48"/>
      <c r="B194" s="233" t="s">
        <v>13</v>
      </c>
      <c r="C194" s="186"/>
      <c r="D194" s="269"/>
      <c r="E194" s="269">
        <v>0.374</v>
      </c>
      <c r="F194" s="269">
        <v>0.45500000000000002</v>
      </c>
      <c r="G194" s="269">
        <v>0.61504747991234476</v>
      </c>
      <c r="H194" s="244">
        <f t="shared" si="8"/>
        <v>0.78420467185761955</v>
      </c>
      <c r="I194" s="154"/>
      <c r="J194" s="154"/>
      <c r="K194" s="3"/>
      <c r="L194" s="72"/>
      <c r="M194" s="72"/>
      <c r="N194" s="72"/>
      <c r="O194" s="72"/>
      <c r="P194" s="72"/>
      <c r="Q194" s="25"/>
      <c r="R194" s="25"/>
      <c r="S194" s="25"/>
      <c r="T194" s="25"/>
      <c r="U194" s="35"/>
      <c r="V194" s="532"/>
      <c r="W194" s="539" t="str">
        <f t="shared" si="7"/>
        <v>Kent</v>
      </c>
      <c r="X194" s="545">
        <v>1410</v>
      </c>
      <c r="AD194" s="403"/>
      <c r="AE194" s="403"/>
      <c r="AF194" s="403"/>
      <c r="AG194" s="404"/>
      <c r="AH194" s="405"/>
    </row>
    <row r="195" spans="1:34" s="402" customFormat="1" ht="11.25" customHeight="1" x14ac:dyDescent="0.2">
      <c r="A195" s="48"/>
      <c r="B195" s="233" t="s">
        <v>4</v>
      </c>
      <c r="C195" s="186"/>
      <c r="D195" s="269">
        <v>0.61199999999999999</v>
      </c>
      <c r="E195" s="269">
        <v>0.69299999999999995</v>
      </c>
      <c r="F195" s="269">
        <v>0.42399999999999999</v>
      </c>
      <c r="G195" s="269">
        <v>0.53138075313807531</v>
      </c>
      <c r="H195" s="244">
        <f t="shared" si="8"/>
        <v>0.5907590759075908</v>
      </c>
      <c r="I195" s="154"/>
      <c r="J195" s="154"/>
      <c r="K195" s="3"/>
      <c r="L195" s="72"/>
      <c r="M195" s="72"/>
      <c r="N195" s="72"/>
      <c r="O195" s="72"/>
      <c r="P195" s="72"/>
      <c r="Q195" s="25"/>
      <c r="R195" s="25"/>
      <c r="S195" s="25"/>
      <c r="T195" s="25"/>
      <c r="U195" s="35"/>
      <c r="V195" s="532"/>
      <c r="W195" s="539" t="str">
        <f t="shared" si="7"/>
        <v>Medway</v>
      </c>
      <c r="X195" s="545">
        <v>358</v>
      </c>
      <c r="AD195" s="403"/>
      <c r="AE195" s="403"/>
      <c r="AF195" s="403"/>
      <c r="AG195" s="404"/>
      <c r="AH195" s="405"/>
    </row>
    <row r="196" spans="1:34" s="402" customFormat="1" ht="11.25" customHeight="1" x14ac:dyDescent="0.2">
      <c r="A196" s="48"/>
      <c r="B196" s="233" t="s">
        <v>14</v>
      </c>
      <c r="C196" s="186"/>
      <c r="D196" s="269">
        <v>0.84099999999999997</v>
      </c>
      <c r="E196" s="269">
        <v>0.78200000000000003</v>
      </c>
      <c r="F196" s="269">
        <v>1</v>
      </c>
      <c r="G196" s="269">
        <v>0.94594594594594594</v>
      </c>
      <c r="H196" s="244">
        <f t="shared" si="8"/>
        <v>0.97457627118644063</v>
      </c>
      <c r="I196" s="154"/>
      <c r="J196" s="154"/>
      <c r="K196" s="3"/>
      <c r="L196" s="72"/>
      <c r="M196" s="72"/>
      <c r="N196" s="72"/>
      <c r="O196" s="72"/>
      <c r="P196" s="72"/>
      <c r="Q196" s="25"/>
      <c r="R196" s="25"/>
      <c r="S196" s="25"/>
      <c r="T196" s="25"/>
      <c r="U196" s="35"/>
      <c r="V196" s="532"/>
      <c r="W196" s="539" t="str">
        <f t="shared" si="7"/>
        <v>Milton Keynes</v>
      </c>
      <c r="X196" s="545">
        <v>115</v>
      </c>
      <c r="AD196" s="403"/>
      <c r="AE196" s="403"/>
      <c r="AF196" s="403"/>
      <c r="AG196" s="404"/>
      <c r="AH196" s="405"/>
    </row>
    <row r="197" spans="1:34" s="402" customFormat="1" ht="11.25" customHeight="1" x14ac:dyDescent="0.2">
      <c r="A197" s="48"/>
      <c r="B197" s="233" t="s">
        <v>15</v>
      </c>
      <c r="C197" s="186"/>
      <c r="D197" s="269">
        <v>0.72499999999999998</v>
      </c>
      <c r="E197" s="269">
        <v>0.79</v>
      </c>
      <c r="F197" s="269">
        <v>0.89800000000000002</v>
      </c>
      <c r="G197" s="269">
        <v>0.85567010309278346</v>
      </c>
      <c r="H197" s="244">
        <f t="shared" si="8"/>
        <v>0.74757281553398058</v>
      </c>
      <c r="I197" s="154"/>
      <c r="J197" s="154"/>
      <c r="K197" s="3"/>
      <c r="L197" s="72"/>
      <c r="M197" s="72"/>
      <c r="N197" s="72"/>
      <c r="O197" s="72"/>
      <c r="P197" s="72"/>
      <c r="Q197" s="25"/>
      <c r="R197" s="25"/>
      <c r="S197" s="25"/>
      <c r="T197" s="25"/>
      <c r="U197" s="35"/>
      <c r="V197" s="532"/>
      <c r="W197" s="539" t="str">
        <f t="shared" si="7"/>
        <v>Oxfordshire</v>
      </c>
      <c r="X197" s="545">
        <v>539</v>
      </c>
      <c r="AD197" s="403"/>
      <c r="AE197" s="403"/>
      <c r="AF197" s="403"/>
      <c r="AG197" s="404"/>
      <c r="AH197" s="405"/>
    </row>
    <row r="198" spans="1:34" s="402" customFormat="1" ht="11.25" customHeight="1" x14ac:dyDescent="0.2">
      <c r="A198" s="48"/>
      <c r="B198" s="233" t="s">
        <v>16</v>
      </c>
      <c r="C198" s="186"/>
      <c r="D198" s="269">
        <v>0.61699999999999999</v>
      </c>
      <c r="E198" s="269">
        <v>0.81700000000000006</v>
      </c>
      <c r="F198" s="269">
        <v>0.81299999999999994</v>
      </c>
      <c r="G198" s="269">
        <v>0.62436548223350252</v>
      </c>
      <c r="H198" s="244">
        <f t="shared" si="8"/>
        <v>0.6759581881533101</v>
      </c>
      <c r="I198" s="154"/>
      <c r="J198" s="154"/>
      <c r="K198" s="3"/>
      <c r="L198" s="72"/>
      <c r="M198" s="72"/>
      <c r="N198" s="72"/>
      <c r="O198" s="72"/>
      <c r="P198" s="72"/>
      <c r="Q198" s="25"/>
      <c r="R198" s="25"/>
      <c r="S198" s="25"/>
      <c r="T198" s="25"/>
      <c r="U198" s="35"/>
      <c r="V198" s="532"/>
      <c r="W198" s="539" t="str">
        <f t="shared" si="7"/>
        <v>Portsmouth</v>
      </c>
      <c r="X198" s="545">
        <v>194</v>
      </c>
      <c r="AD198" s="403"/>
      <c r="AE198" s="403"/>
      <c r="AF198" s="403"/>
      <c r="AG198" s="404"/>
      <c r="AH198" s="405"/>
    </row>
    <row r="199" spans="1:34" s="402" customFormat="1" ht="11.25" customHeight="1" x14ac:dyDescent="0.2">
      <c r="A199" s="48"/>
      <c r="B199" s="233" t="s">
        <v>5</v>
      </c>
      <c r="C199" s="186"/>
      <c r="D199" s="269">
        <v>0</v>
      </c>
      <c r="E199" s="269">
        <v>0.78299999999999992</v>
      </c>
      <c r="F199" s="269">
        <v>0.81700000000000006</v>
      </c>
      <c r="G199" s="269">
        <v>0.51445086705202314</v>
      </c>
      <c r="H199" s="244">
        <f t="shared" si="8"/>
        <v>0.85382059800664456</v>
      </c>
      <c r="I199" s="154"/>
      <c r="J199" s="154"/>
      <c r="K199" s="3"/>
      <c r="L199" s="72"/>
      <c r="M199" s="72"/>
      <c r="N199" s="72"/>
      <c r="O199" s="72"/>
      <c r="P199" s="72"/>
      <c r="Q199" s="25"/>
      <c r="R199" s="25"/>
      <c r="S199" s="25"/>
      <c r="T199" s="25"/>
      <c r="U199" s="35"/>
      <c r="V199" s="532"/>
      <c r="W199" s="539" t="str">
        <f t="shared" si="7"/>
        <v>Reading</v>
      </c>
      <c r="X199" s="545">
        <v>257</v>
      </c>
      <c r="AD199" s="403"/>
      <c r="AE199" s="403"/>
      <c r="AF199" s="403"/>
      <c r="AG199" s="404"/>
      <c r="AH199" s="405"/>
    </row>
    <row r="200" spans="1:34" s="402" customFormat="1" ht="11.25" customHeight="1" x14ac:dyDescent="0.2">
      <c r="A200" s="48"/>
      <c r="B200" s="233" t="s">
        <v>17</v>
      </c>
      <c r="C200" s="186"/>
      <c r="D200" s="269">
        <v>0.68900000000000006</v>
      </c>
      <c r="E200" s="269">
        <v>0.84200000000000008</v>
      </c>
      <c r="F200" s="269">
        <v>0.81700000000000006</v>
      </c>
      <c r="G200" s="269">
        <v>0.76616915422885568</v>
      </c>
      <c r="H200" s="244">
        <f t="shared" si="8"/>
        <v>0.79842931937172779</v>
      </c>
      <c r="I200" s="154"/>
      <c r="J200" s="154"/>
      <c r="K200" s="3"/>
      <c r="L200" s="72"/>
      <c r="M200" s="72"/>
      <c r="N200" s="72"/>
      <c r="O200" s="72"/>
      <c r="P200" s="72"/>
      <c r="Q200" s="25"/>
      <c r="R200" s="25"/>
      <c r="S200" s="25"/>
      <c r="T200" s="25"/>
      <c r="U200" s="35"/>
      <c r="V200" s="532"/>
      <c r="W200" s="539" t="str">
        <f t="shared" si="7"/>
        <v>Slough</v>
      </c>
      <c r="X200" s="545">
        <v>305</v>
      </c>
      <c r="AD200" s="403"/>
      <c r="AE200" s="403"/>
      <c r="AF200" s="403"/>
      <c r="AG200" s="404"/>
      <c r="AH200" s="405"/>
    </row>
    <row r="201" spans="1:34" s="402" customFormat="1" ht="11.25" customHeight="1" x14ac:dyDescent="0.2">
      <c r="A201" s="48"/>
      <c r="B201" s="233" t="s">
        <v>191</v>
      </c>
      <c r="C201" s="186"/>
      <c r="D201" s="269">
        <v>0.92400000000000004</v>
      </c>
      <c r="E201" s="269">
        <f>394/E25</f>
        <v>0.96097560975609753</v>
      </c>
      <c r="F201" s="269">
        <v>0.85699999999999998</v>
      </c>
      <c r="G201" s="269">
        <v>0.96299999999999997</v>
      </c>
      <c r="H201" s="244">
        <f t="shared" si="8"/>
        <v>0.90099009900990101</v>
      </c>
      <c r="I201" s="154"/>
      <c r="J201" s="154"/>
      <c r="K201" s="3"/>
      <c r="L201" s="72"/>
      <c r="M201" s="72"/>
      <c r="N201" s="72"/>
      <c r="O201" s="72"/>
      <c r="P201" s="72"/>
      <c r="Q201" s="25"/>
      <c r="R201" s="25"/>
      <c r="S201" s="25"/>
      <c r="T201" s="25"/>
      <c r="U201" s="35"/>
      <c r="V201" s="532"/>
      <c r="W201" s="539" t="str">
        <f>B201</f>
        <v>Somerset</v>
      </c>
      <c r="X201" s="545">
        <v>637</v>
      </c>
      <c r="AD201" s="403"/>
      <c r="AE201" s="403"/>
      <c r="AF201" s="403"/>
      <c r="AG201" s="404"/>
      <c r="AH201" s="405"/>
    </row>
    <row r="202" spans="1:34" s="402" customFormat="1" ht="11.25" customHeight="1" x14ac:dyDescent="0.2">
      <c r="A202" s="48"/>
      <c r="B202" s="233" t="s">
        <v>18</v>
      </c>
      <c r="C202" s="186"/>
      <c r="D202" s="269">
        <v>0.69299999999999995</v>
      </c>
      <c r="E202" s="269">
        <v>0.80099999999999993</v>
      </c>
      <c r="F202" s="269">
        <v>0.72099999999999997</v>
      </c>
      <c r="G202" s="269">
        <v>0.72769953051643188</v>
      </c>
      <c r="H202" s="244">
        <f t="shared" si="8"/>
        <v>0.70909090909090911</v>
      </c>
      <c r="I202" s="154"/>
      <c r="J202" s="154"/>
      <c r="K202" s="3"/>
      <c r="L202" s="72"/>
      <c r="M202" s="72"/>
      <c r="N202" s="72"/>
      <c r="O202" s="72"/>
      <c r="P202" s="72"/>
      <c r="Q202" s="25"/>
      <c r="R202" s="25"/>
      <c r="S202" s="25"/>
      <c r="T202" s="25"/>
      <c r="U202" s="35"/>
      <c r="V202" s="532"/>
      <c r="W202" s="539" t="str">
        <f t="shared" si="7"/>
        <v>Southampton</v>
      </c>
      <c r="X202" s="545">
        <v>351</v>
      </c>
      <c r="AD202" s="403"/>
      <c r="AE202" s="403"/>
      <c r="AF202" s="403"/>
      <c r="AG202" s="404"/>
      <c r="AH202" s="405"/>
    </row>
    <row r="203" spans="1:34" s="402" customFormat="1" ht="11.25" customHeight="1" x14ac:dyDescent="0.2">
      <c r="A203" s="48"/>
      <c r="B203" s="233" t="s">
        <v>10</v>
      </c>
      <c r="C203" s="186"/>
      <c r="D203" s="269">
        <v>0.87</v>
      </c>
      <c r="E203" s="269">
        <v>0.25700000000000001</v>
      </c>
      <c r="F203" s="269">
        <v>0.21899999999999997</v>
      </c>
      <c r="G203" s="269">
        <v>0.42830009496676164</v>
      </c>
      <c r="H203" s="244">
        <f t="shared" si="8"/>
        <v>0.53436988543371522</v>
      </c>
      <c r="I203" s="154"/>
      <c r="J203" s="154"/>
      <c r="K203" s="3"/>
      <c r="L203" s="25"/>
      <c r="M203" s="25"/>
      <c r="N203" s="25"/>
      <c r="O203" s="25"/>
      <c r="P203" s="25"/>
      <c r="Q203" s="25"/>
      <c r="R203" s="25"/>
      <c r="S203" s="25"/>
      <c r="T203" s="25"/>
      <c r="U203" s="35"/>
      <c r="V203" s="532"/>
      <c r="W203" s="539" t="str">
        <f t="shared" si="7"/>
        <v>Surrey</v>
      </c>
      <c r="X203" s="545">
        <v>653</v>
      </c>
      <c r="AD203" s="403"/>
      <c r="AE203" s="403"/>
      <c r="AF203" s="403"/>
      <c r="AG203" s="404"/>
      <c r="AH203" s="405"/>
    </row>
    <row r="204" spans="1:34" s="402" customFormat="1" ht="11.25" customHeight="1" x14ac:dyDescent="0.2">
      <c r="A204" s="48"/>
      <c r="B204" s="233" t="s">
        <v>19</v>
      </c>
      <c r="C204" s="186"/>
      <c r="D204" s="269">
        <v>0</v>
      </c>
      <c r="E204" s="269">
        <v>0.65500000000000003</v>
      </c>
      <c r="F204" s="269">
        <v>0.73599999999999999</v>
      </c>
      <c r="G204" s="269">
        <v>0.65079365079365081</v>
      </c>
      <c r="H204" s="244">
        <f t="shared" si="8"/>
        <v>0.85990338164251212</v>
      </c>
      <c r="I204" s="154"/>
      <c r="J204" s="154"/>
      <c r="K204" s="3"/>
      <c r="L204" s="25"/>
      <c r="M204" s="25"/>
      <c r="N204" s="25"/>
      <c r="O204" s="25"/>
      <c r="P204" s="25"/>
      <c r="Q204" s="25"/>
      <c r="R204" s="25"/>
      <c r="S204" s="25"/>
      <c r="T204" s="25"/>
      <c r="U204" s="35"/>
      <c r="V204" s="532"/>
      <c r="W204" s="539" t="str">
        <f t="shared" si="7"/>
        <v>West Berkshire</v>
      </c>
      <c r="X204" s="545">
        <v>178</v>
      </c>
      <c r="AD204" s="403"/>
      <c r="AE204" s="403"/>
      <c r="AF204" s="403"/>
      <c r="AG204" s="404"/>
      <c r="AH204" s="405"/>
    </row>
    <row r="205" spans="1:34" ht="11.25" customHeight="1" x14ac:dyDescent="0.2">
      <c r="A205" s="48"/>
      <c r="B205" s="233" t="s">
        <v>8</v>
      </c>
      <c r="C205" s="186"/>
      <c r="D205" s="269">
        <v>0.67200000000000004</v>
      </c>
      <c r="E205" s="269">
        <v>0.75</v>
      </c>
      <c r="F205" s="269">
        <v>0.16200000000000001</v>
      </c>
      <c r="G205" s="269">
        <v>0.21190893169877409</v>
      </c>
      <c r="H205" s="244">
        <f t="shared" si="8"/>
        <v>0.58688147295742232</v>
      </c>
      <c r="I205" s="154"/>
      <c r="J205" s="154"/>
      <c r="K205" s="3"/>
      <c r="L205" s="25"/>
      <c r="M205" s="25"/>
      <c r="N205" s="25"/>
      <c r="O205" s="25"/>
      <c r="P205" s="25"/>
      <c r="Q205" s="25"/>
      <c r="R205" s="25"/>
      <c r="S205" s="25"/>
      <c r="T205" s="25"/>
      <c r="U205" s="35"/>
      <c r="V205" s="532"/>
      <c r="W205" s="539" t="str">
        <f t="shared" si="7"/>
        <v>West Sussex</v>
      </c>
      <c r="X205" s="545">
        <v>510</v>
      </c>
      <c r="AC205" s="406"/>
    </row>
    <row r="206" spans="1:34" ht="11.25" customHeight="1" x14ac:dyDescent="0.2">
      <c r="A206" s="48"/>
      <c r="B206" s="233" t="s">
        <v>77</v>
      </c>
      <c r="C206" s="186"/>
      <c r="D206" s="269">
        <v>0.92</v>
      </c>
      <c r="E206" s="269">
        <v>0.98099999999999998</v>
      </c>
      <c r="F206" s="269">
        <v>0.95099999999999996</v>
      </c>
      <c r="G206" s="269">
        <v>0.90804597701149425</v>
      </c>
      <c r="H206" s="244">
        <f t="shared" si="8"/>
        <v>0.78494623655913975</v>
      </c>
      <c r="I206" s="154"/>
      <c r="J206" s="154"/>
      <c r="K206" s="3"/>
      <c r="L206" s="25"/>
      <c r="M206" s="25"/>
      <c r="N206" s="25"/>
      <c r="O206" s="25"/>
      <c r="P206" s="25"/>
      <c r="Q206" s="25"/>
      <c r="R206" s="25"/>
      <c r="S206" s="25"/>
      <c r="T206" s="25"/>
      <c r="U206" s="35"/>
      <c r="V206" s="532"/>
      <c r="W206" s="539" t="str">
        <f t="shared" si="7"/>
        <v>Windsor &amp; Maidenhead</v>
      </c>
      <c r="X206" s="545">
        <v>73</v>
      </c>
      <c r="AC206" s="406"/>
    </row>
    <row r="207" spans="1:34" ht="11.25" customHeight="1" x14ac:dyDescent="0.2">
      <c r="A207" s="48"/>
      <c r="B207" s="233" t="s">
        <v>20</v>
      </c>
      <c r="C207" s="186"/>
      <c r="D207" s="269">
        <v>0.34700000000000003</v>
      </c>
      <c r="E207" s="269">
        <v>0.64800000000000002</v>
      </c>
      <c r="F207" s="269">
        <v>0.78400000000000003</v>
      </c>
      <c r="G207" s="269">
        <v>0.89690721649484539</v>
      </c>
      <c r="H207" s="244">
        <f t="shared" si="8"/>
        <v>0.91304347826086951</v>
      </c>
      <c r="I207" s="154"/>
      <c r="J207" s="154"/>
      <c r="K207" s="3"/>
      <c r="L207" s="25"/>
      <c r="M207" s="25"/>
      <c r="N207" s="25"/>
      <c r="O207" s="25"/>
      <c r="P207" s="25"/>
      <c r="Q207" s="25"/>
      <c r="R207" s="25"/>
      <c r="S207" s="25"/>
      <c r="T207" s="25"/>
      <c r="U207" s="35"/>
      <c r="V207" s="532"/>
      <c r="W207" s="539" t="str">
        <f t="shared" si="7"/>
        <v>Wokingham</v>
      </c>
      <c r="X207" s="545">
        <v>63</v>
      </c>
      <c r="AC207" s="406"/>
    </row>
    <row r="208" spans="1:34" ht="11.25" customHeight="1" x14ac:dyDescent="0.2">
      <c r="A208" s="48"/>
      <c r="B208" s="234" t="s">
        <v>112</v>
      </c>
      <c r="C208" s="198"/>
      <c r="D208" s="245">
        <v>0.70299999999999996</v>
      </c>
      <c r="E208" s="246">
        <v>0.58299999999999996</v>
      </c>
      <c r="F208" s="246">
        <v>0.54700000000000004</v>
      </c>
      <c r="G208" s="246">
        <v>0.59799999999999998</v>
      </c>
      <c r="H208" s="247">
        <f t="shared" si="8"/>
        <v>0.67574692442882245</v>
      </c>
      <c r="I208" s="154"/>
      <c r="J208" s="154"/>
      <c r="K208" s="3"/>
      <c r="L208" s="25"/>
      <c r="M208" s="25"/>
      <c r="N208" s="25"/>
      <c r="O208" s="25"/>
      <c r="P208" s="25"/>
      <c r="Q208" s="25"/>
      <c r="R208" s="25"/>
      <c r="S208" s="25"/>
      <c r="T208" s="25"/>
      <c r="U208" s="35"/>
      <c r="V208" s="532"/>
      <c r="W208" s="539" t="str">
        <f t="shared" si="7"/>
        <v>South East</v>
      </c>
      <c r="X208" s="545">
        <v>7690</v>
      </c>
      <c r="AC208" s="406"/>
    </row>
    <row r="209" spans="1:35" ht="11.25" customHeight="1" x14ac:dyDescent="0.2">
      <c r="A209" s="34"/>
      <c r="B209" s="235" t="s">
        <v>95</v>
      </c>
      <c r="C209" s="198"/>
      <c r="D209" s="248">
        <v>0.66200000000000003</v>
      </c>
      <c r="E209" s="249">
        <v>0.69200000000000006</v>
      </c>
      <c r="F209" s="249">
        <v>0.72299999999999998</v>
      </c>
      <c r="G209" s="249">
        <v>0.70006657789613846</v>
      </c>
      <c r="H209" s="250">
        <f>IF(ISBLANK(X209),NA(),X209/H33)</f>
        <v>0.74737431732250381</v>
      </c>
      <c r="I209" s="154"/>
      <c r="J209" s="154"/>
      <c r="K209" s="3"/>
      <c r="L209" s="25"/>
      <c r="M209" s="25"/>
      <c r="N209" s="25"/>
      <c r="O209" s="25"/>
      <c r="P209" s="25"/>
      <c r="Q209" s="25"/>
      <c r="R209" s="25"/>
      <c r="S209" s="25"/>
      <c r="T209" s="25"/>
      <c r="U209" s="35"/>
      <c r="V209" s="532"/>
      <c r="W209" s="539" t="str">
        <f t="shared" si="7"/>
        <v>England</v>
      </c>
      <c r="X209" s="545">
        <v>53370</v>
      </c>
      <c r="AC209" s="406"/>
    </row>
    <row r="210" spans="1:35" ht="11.25" customHeight="1" x14ac:dyDescent="0.2">
      <c r="A210" s="34"/>
      <c r="B210" s="9"/>
      <c r="C210" s="9"/>
      <c r="D210" s="24"/>
      <c r="E210" s="24"/>
      <c r="F210" s="24"/>
      <c r="G210" s="24"/>
      <c r="H210" s="24"/>
      <c r="I210" s="25"/>
      <c r="J210" s="25"/>
      <c r="K210" s="3"/>
      <c r="L210" s="25"/>
      <c r="M210" s="25"/>
      <c r="N210" s="25"/>
      <c r="O210" s="25"/>
      <c r="P210" s="25"/>
      <c r="Q210" s="25"/>
      <c r="R210" s="25"/>
      <c r="S210" s="25"/>
      <c r="T210" s="25"/>
      <c r="U210" s="35"/>
      <c r="V210" s="532"/>
      <c r="AD210" s="404"/>
      <c r="AE210" s="405"/>
      <c r="AF210" s="406"/>
      <c r="AG210" s="406"/>
      <c r="AH210" s="406"/>
    </row>
    <row r="211" spans="1:35" ht="11.25" customHeight="1" x14ac:dyDescent="0.2">
      <c r="A211" s="34"/>
      <c r="B211" s="689"/>
      <c r="C211" s="690"/>
      <c r="D211" s="690"/>
      <c r="E211" s="690"/>
      <c r="F211" s="690"/>
      <c r="G211" s="690"/>
      <c r="H211" s="690"/>
      <c r="I211" s="25"/>
      <c r="J211" s="25"/>
      <c r="K211" s="3"/>
      <c r="L211" s="25"/>
      <c r="M211" s="25"/>
      <c r="N211" s="25"/>
      <c r="O211" s="25"/>
      <c r="P211" s="25"/>
      <c r="Q211" s="25"/>
      <c r="R211" s="25"/>
      <c r="S211" s="25"/>
      <c r="T211" s="25"/>
      <c r="U211" s="35"/>
      <c r="V211" s="532"/>
      <c r="AD211" s="404"/>
      <c r="AE211" s="405"/>
      <c r="AF211" s="406"/>
      <c r="AG211" s="406"/>
      <c r="AH211" s="406"/>
    </row>
    <row r="212" spans="1:35" ht="11.25" customHeight="1" x14ac:dyDescent="0.2">
      <c r="A212" s="34"/>
      <c r="B212" s="690"/>
      <c r="C212" s="690"/>
      <c r="D212" s="690"/>
      <c r="E212" s="690"/>
      <c r="F212" s="690"/>
      <c r="G212" s="690"/>
      <c r="H212" s="690"/>
      <c r="I212" s="25"/>
      <c r="J212" s="25"/>
      <c r="K212" s="3"/>
      <c r="L212" s="25"/>
      <c r="M212" s="25"/>
      <c r="N212" s="25"/>
      <c r="O212" s="25"/>
      <c r="P212" s="25"/>
      <c r="Q212" s="25"/>
      <c r="R212" s="25"/>
      <c r="S212" s="25"/>
      <c r="T212" s="25"/>
      <c r="U212" s="35"/>
      <c r="V212" s="532"/>
      <c r="W212" s="406"/>
      <c r="X212" s="406"/>
      <c r="Y212" s="406"/>
      <c r="Z212" s="406"/>
      <c r="AA212" s="406"/>
      <c r="AD212" s="404"/>
      <c r="AE212" s="405"/>
      <c r="AF212" s="406"/>
      <c r="AG212" s="406"/>
      <c r="AH212" s="406"/>
    </row>
    <row r="213" spans="1:35" ht="11.25" customHeight="1" x14ac:dyDescent="0.2">
      <c r="A213" s="34"/>
      <c r="B213" s="690"/>
      <c r="C213" s="690"/>
      <c r="D213" s="690"/>
      <c r="E213" s="690"/>
      <c r="F213" s="690"/>
      <c r="G213" s="690"/>
      <c r="H213" s="690"/>
      <c r="I213" s="25"/>
      <c r="J213" s="25"/>
      <c r="K213" s="3"/>
      <c r="L213" s="25"/>
      <c r="M213" s="25"/>
      <c r="N213" s="25"/>
      <c r="O213" s="25"/>
      <c r="P213" s="25"/>
      <c r="Q213" s="25"/>
      <c r="R213" s="25"/>
      <c r="S213" s="25"/>
      <c r="T213" s="25"/>
      <c r="U213" s="35"/>
      <c r="V213" s="532"/>
      <c r="W213" s="406"/>
      <c r="X213" s="406"/>
      <c r="Y213" s="406"/>
      <c r="Z213" s="406"/>
      <c r="AA213" s="406"/>
      <c r="AD213" s="404"/>
      <c r="AE213" s="405"/>
      <c r="AF213" s="406"/>
      <c r="AG213" s="406"/>
      <c r="AH213" s="406"/>
    </row>
    <row r="214" spans="1:35" ht="11.25" customHeight="1" x14ac:dyDescent="0.2">
      <c r="A214" s="34"/>
      <c r="B214" s="690"/>
      <c r="C214" s="690"/>
      <c r="D214" s="690"/>
      <c r="E214" s="690"/>
      <c r="F214" s="690"/>
      <c r="G214" s="690"/>
      <c r="H214" s="690"/>
      <c r="I214" s="25"/>
      <c r="J214" s="25"/>
      <c r="K214" s="3"/>
      <c r="L214" s="25"/>
      <c r="M214" s="25"/>
      <c r="N214" s="25"/>
      <c r="O214" s="25"/>
      <c r="P214" s="25"/>
      <c r="Q214" s="25"/>
      <c r="R214" s="25"/>
      <c r="S214" s="25"/>
      <c r="T214" s="25"/>
      <c r="U214" s="35"/>
      <c r="V214" s="532"/>
      <c r="AD214" s="404"/>
      <c r="AE214" s="405"/>
      <c r="AF214" s="406"/>
      <c r="AG214" s="406"/>
      <c r="AH214" s="406"/>
    </row>
    <row r="215" spans="1:35" ht="11.25" customHeight="1" x14ac:dyDescent="0.2">
      <c r="A215" s="34"/>
      <c r="B215" s="690"/>
      <c r="C215" s="690"/>
      <c r="D215" s="690"/>
      <c r="E215" s="690"/>
      <c r="F215" s="690"/>
      <c r="G215" s="690"/>
      <c r="H215" s="690"/>
      <c r="I215" s="25"/>
      <c r="J215" s="25"/>
      <c r="K215" s="3"/>
      <c r="L215" s="25"/>
      <c r="M215" s="25"/>
      <c r="N215" s="25"/>
      <c r="O215" s="25"/>
      <c r="P215" s="25"/>
      <c r="Q215" s="25"/>
      <c r="R215" s="25"/>
      <c r="S215" s="25"/>
      <c r="T215" s="25"/>
      <c r="U215" s="35"/>
      <c r="V215" s="532"/>
      <c r="W215" s="406"/>
      <c r="X215" s="406"/>
      <c r="Y215" s="406"/>
      <c r="Z215" s="406"/>
      <c r="AA215" s="406"/>
      <c r="AD215" s="404"/>
      <c r="AE215" s="405"/>
      <c r="AF215" s="406"/>
      <c r="AG215" s="406"/>
      <c r="AH215" s="406"/>
    </row>
    <row r="216" spans="1:35" ht="11.25" customHeight="1" x14ac:dyDescent="0.2">
      <c r="A216" s="34"/>
      <c r="B216" s="690"/>
      <c r="C216" s="690"/>
      <c r="D216" s="690"/>
      <c r="E216" s="690"/>
      <c r="F216" s="690"/>
      <c r="G216" s="690"/>
      <c r="H216" s="690"/>
      <c r="I216" s="27"/>
      <c r="J216" s="27"/>
      <c r="K216" s="3"/>
      <c r="L216" s="72"/>
      <c r="M216" s="72"/>
      <c r="N216" s="72"/>
      <c r="O216" s="72"/>
      <c r="P216" s="72"/>
      <c r="Q216" s="25"/>
      <c r="R216" s="25"/>
      <c r="S216" s="25"/>
      <c r="T216" s="25"/>
      <c r="U216" s="35"/>
      <c r="V216" s="532"/>
      <c r="W216" s="406"/>
      <c r="X216" s="406"/>
      <c r="Y216" s="406"/>
      <c r="Z216" s="406"/>
      <c r="AA216" s="406"/>
      <c r="AD216" s="404"/>
      <c r="AE216" s="405"/>
      <c r="AF216" s="406"/>
      <c r="AG216" s="406"/>
      <c r="AH216" s="406"/>
    </row>
    <row r="217" spans="1:35" ht="11.25" customHeight="1" x14ac:dyDescent="0.2">
      <c r="A217" s="34"/>
      <c r="B217" s="9"/>
      <c r="C217" s="9"/>
      <c r="D217" s="27"/>
      <c r="E217" s="27"/>
      <c r="F217" s="27"/>
      <c r="G217" s="27"/>
      <c r="H217" s="27"/>
      <c r="I217" s="27"/>
      <c r="J217" s="27"/>
      <c r="K217" s="3"/>
      <c r="L217" s="72"/>
      <c r="M217" s="72"/>
      <c r="N217" s="72"/>
      <c r="O217" s="72"/>
      <c r="P217" s="72"/>
      <c r="Q217" s="25"/>
      <c r="R217" s="25"/>
      <c r="S217" s="25"/>
      <c r="T217" s="25"/>
      <c r="U217" s="35"/>
      <c r="V217" s="532"/>
      <c r="X217" s="407"/>
    </row>
    <row r="218" spans="1:35" ht="11.25" customHeight="1" x14ac:dyDescent="0.2">
      <c r="A218" s="34"/>
      <c r="B218" s="9"/>
      <c r="C218" s="9"/>
      <c r="D218" s="27"/>
      <c r="E218" s="27"/>
      <c r="F218" s="27"/>
      <c r="G218" s="27"/>
      <c r="H218" s="27"/>
      <c r="I218" s="27"/>
      <c r="J218" s="27"/>
      <c r="K218" s="3"/>
      <c r="L218" s="28"/>
      <c r="M218" s="28"/>
      <c r="N218" s="28"/>
      <c r="O218" s="28"/>
      <c r="P218" s="28"/>
      <c r="Q218" s="28"/>
      <c r="R218" s="28"/>
      <c r="S218" s="29"/>
      <c r="T218" s="29"/>
      <c r="U218" s="35"/>
      <c r="V218" s="532"/>
      <c r="X218" s="407"/>
    </row>
    <row r="219" spans="1:35" ht="16.5" customHeight="1" x14ac:dyDescent="0.2">
      <c r="A219" s="656"/>
      <c r="B219" s="553"/>
      <c r="C219" s="553"/>
      <c r="D219" s="553"/>
      <c r="E219" s="553"/>
      <c r="F219" s="553"/>
      <c r="G219" s="553"/>
      <c r="H219" s="553"/>
      <c r="I219" s="553"/>
      <c r="J219" s="553"/>
      <c r="K219" s="553"/>
      <c r="L219" s="553"/>
      <c r="M219" s="553"/>
      <c r="N219" s="553"/>
      <c r="O219" s="553"/>
      <c r="P219" s="553"/>
      <c r="Q219" s="553"/>
      <c r="R219" s="553"/>
      <c r="S219" s="553"/>
      <c r="T219" s="553"/>
      <c r="U219" s="636"/>
      <c r="V219" s="532"/>
      <c r="W219" s="443">
        <f>D187</f>
        <v>2011</v>
      </c>
      <c r="X219" s="424">
        <f>E187</f>
        <v>2012</v>
      </c>
      <c r="Y219" s="424">
        <f>F187</f>
        <v>2013</v>
      </c>
      <c r="Z219" s="424">
        <f>G187</f>
        <v>2014</v>
      </c>
      <c r="AA219" s="424">
        <f>H187</f>
        <v>2015</v>
      </c>
    </row>
    <row r="220" spans="1:35" ht="11.25" customHeight="1" thickBot="1" x14ac:dyDescent="0.25">
      <c r="A220" s="639" t="str">
        <f>Home!$A$46</f>
        <v xml:space="preserve"> </v>
      </c>
      <c r="B220" s="640"/>
      <c r="C220" s="640"/>
      <c r="D220" s="640"/>
      <c r="E220" s="640"/>
      <c r="F220" s="640"/>
      <c r="G220" s="640"/>
      <c r="H220" s="640"/>
      <c r="I220" s="640"/>
      <c r="J220" s="640"/>
      <c r="K220" s="640"/>
      <c r="L220" s="640"/>
      <c r="M220" s="640"/>
      <c r="N220" s="640"/>
      <c r="O220" s="640"/>
      <c r="P220" s="640"/>
      <c r="Q220" s="640"/>
      <c r="R220" s="640"/>
      <c r="S220" s="640"/>
      <c r="T220" s="640"/>
      <c r="U220" s="641"/>
      <c r="V220" s="532"/>
      <c r="W220" s="531" t="e">
        <f ca="1">IF(OFFSET(D187,$W$5,0)=0,NA(),OFFSET(D187,$W$5,0))</f>
        <v>#N/A</v>
      </c>
      <c r="X220" s="530" t="e">
        <f ca="1">IF(OFFSET(E187,$W$5,0)=0,NA(),OFFSET(E187,$W$5,0))</f>
        <v>#N/A</v>
      </c>
      <c r="Y220" s="530" t="e">
        <f ca="1">IF(OFFSET(F187,$W$5,0)=0,NA(),OFFSET(F187,$W$5,0))</f>
        <v>#N/A</v>
      </c>
      <c r="Z220" s="530" t="e">
        <f ca="1">IF(OFFSET(G187,$W$5,0)=0,NA(),OFFSET(G187,$W$5,0))</f>
        <v>#N/A</v>
      </c>
      <c r="AA220" s="530" t="e">
        <f ca="1">IF(OFFSET(H187,$W$5,0)=0,NA(),OFFSET(H187,$W$5,0))</f>
        <v>#N/A</v>
      </c>
    </row>
    <row r="221" spans="1:35" s="431" customFormat="1" ht="11.25" customHeight="1" x14ac:dyDescent="0.2">
      <c r="A221" s="80"/>
      <c r="B221" s="80"/>
      <c r="C221" s="80"/>
      <c r="D221" s="80"/>
      <c r="E221" s="80"/>
      <c r="F221" s="80"/>
      <c r="G221" s="80"/>
      <c r="H221" s="80"/>
      <c r="I221" s="80"/>
      <c r="J221" s="80"/>
      <c r="K221" s="80"/>
      <c r="L221" s="80"/>
      <c r="M221" s="80"/>
      <c r="N221" s="80"/>
      <c r="O221" s="80"/>
      <c r="P221" s="435"/>
      <c r="Q221" s="435"/>
      <c r="R221" s="435"/>
      <c r="S221" s="435"/>
      <c r="T221" s="435"/>
      <c r="U221" s="435"/>
      <c r="V221" s="452"/>
      <c r="X221" s="428"/>
      <c r="Y221" s="428"/>
      <c r="Z221" s="428"/>
      <c r="AA221" s="428"/>
      <c r="AB221" s="402"/>
      <c r="AC221" s="428"/>
      <c r="AD221" s="429"/>
      <c r="AE221" s="429"/>
      <c r="AF221" s="429"/>
      <c r="AG221" s="430"/>
      <c r="AH221" s="429"/>
      <c r="AI221" s="429"/>
    </row>
    <row r="222" spans="1:35" s="431" customFormat="1" ht="11.25" customHeight="1" x14ac:dyDescent="0.2">
      <c r="A222" s="79"/>
      <c r="B222" s="79"/>
      <c r="C222" s="79"/>
      <c r="D222" s="79"/>
      <c r="E222" s="79"/>
      <c r="F222" s="79"/>
      <c r="G222" s="79"/>
      <c r="H222" s="79"/>
      <c r="I222" s="79"/>
      <c r="J222" s="79"/>
      <c r="K222" s="79"/>
      <c r="L222" s="79"/>
      <c r="M222" s="79"/>
      <c r="N222" s="79"/>
      <c r="O222" s="79"/>
      <c r="P222" s="435"/>
      <c r="Q222" s="435"/>
      <c r="R222" s="435"/>
      <c r="S222" s="435"/>
      <c r="T222" s="435"/>
      <c r="U222" s="435"/>
      <c r="V222" s="452"/>
      <c r="X222" s="428"/>
      <c r="Y222" s="428"/>
      <c r="Z222" s="428"/>
      <c r="AA222" s="428"/>
      <c r="AB222" s="428"/>
      <c r="AC222" s="428"/>
      <c r="AD222" s="429"/>
      <c r="AE222" s="429"/>
      <c r="AF222" s="429"/>
      <c r="AG222" s="430"/>
      <c r="AH222" s="429"/>
      <c r="AI222" s="429"/>
    </row>
    <row r="223" spans="1:35" s="431" customFormat="1" ht="11.25" customHeight="1" x14ac:dyDescent="0.2">
      <c r="A223" s="79"/>
      <c r="B223" s="599" t="s">
        <v>113</v>
      </c>
      <c r="C223" s="375"/>
      <c r="D223" s="91"/>
      <c r="E223" s="91"/>
      <c r="F223" s="79"/>
      <c r="G223" s="79"/>
      <c r="H223" s="79"/>
      <c r="I223" s="79"/>
      <c r="J223" s="79"/>
      <c r="K223" s="79"/>
      <c r="L223" s="79"/>
      <c r="M223" s="79"/>
      <c r="N223" s="79"/>
      <c r="O223" s="79"/>
      <c r="P223" s="435"/>
      <c r="Q223" s="435"/>
      <c r="R223" s="435"/>
      <c r="S223" s="435"/>
      <c r="T223" s="435"/>
      <c r="U223" s="435"/>
      <c r="V223" s="452"/>
      <c r="X223" s="428"/>
      <c r="Y223" s="428"/>
      <c r="Z223" s="428"/>
      <c r="AA223" s="428"/>
      <c r="AB223" s="428"/>
      <c r="AC223" s="428"/>
      <c r="AD223" s="429"/>
      <c r="AE223" s="429"/>
      <c r="AF223" s="429"/>
      <c r="AG223" s="430"/>
      <c r="AH223" s="429"/>
      <c r="AI223" s="429"/>
    </row>
    <row r="224" spans="1:35" s="431" customFormat="1" ht="11.25" customHeight="1" x14ac:dyDescent="0.2">
      <c r="A224" s="79"/>
      <c r="B224" s="600"/>
      <c r="C224" s="376"/>
      <c r="D224" s="79"/>
      <c r="E224" s="79"/>
      <c r="F224" s="79"/>
      <c r="G224" s="79"/>
      <c r="H224" s="79"/>
      <c r="I224" s="79"/>
      <c r="J224" s="79"/>
      <c r="K224" s="79"/>
      <c r="L224" s="79"/>
      <c r="M224" s="79"/>
      <c r="N224" s="79"/>
      <c r="O224" s="79"/>
      <c r="P224" s="435"/>
      <c r="Q224" s="435"/>
      <c r="R224" s="435"/>
      <c r="S224" s="435"/>
      <c r="T224" s="435"/>
      <c r="U224" s="435"/>
      <c r="V224" s="452"/>
      <c r="X224" s="428"/>
      <c r="Y224" s="428"/>
      <c r="Z224" s="428"/>
      <c r="AA224" s="428"/>
      <c r="AB224" s="428"/>
      <c r="AC224" s="428"/>
      <c r="AD224" s="429"/>
      <c r="AE224" s="429"/>
      <c r="AF224" s="429"/>
      <c r="AG224" s="430"/>
      <c r="AH224" s="429"/>
      <c r="AI224" s="429"/>
    </row>
    <row r="225" spans="1:38" s="431" customFormat="1" ht="11.25" customHeight="1" x14ac:dyDescent="0.2">
      <c r="A225" s="79"/>
      <c r="B225" s="590" t="s">
        <v>114</v>
      </c>
      <c r="C225" s="590"/>
      <c r="D225" s="591"/>
      <c r="E225" s="591"/>
      <c r="F225" s="591"/>
      <c r="G225" s="79"/>
      <c r="H225" s="79"/>
      <c r="I225" s="79"/>
      <c r="J225" s="79"/>
      <c r="K225" s="79"/>
      <c r="L225" s="79"/>
      <c r="M225" s="79"/>
      <c r="N225" s="79"/>
      <c r="O225" s="79"/>
      <c r="P225" s="435"/>
      <c r="Q225" s="435"/>
      <c r="R225" s="435"/>
      <c r="S225" s="435"/>
      <c r="T225" s="435"/>
      <c r="U225" s="435"/>
      <c r="V225" s="452"/>
      <c r="X225" s="428"/>
      <c r="Y225" s="428"/>
      <c r="Z225" s="428"/>
      <c r="AA225" s="428"/>
      <c r="AB225" s="428"/>
      <c r="AC225" s="428"/>
      <c r="AD225" s="429"/>
      <c r="AE225" s="429"/>
      <c r="AF225" s="429"/>
      <c r="AG225" s="430"/>
      <c r="AH225" s="429"/>
      <c r="AI225" s="429"/>
    </row>
    <row r="226" spans="1:38" s="431" customFormat="1" ht="11.25" customHeight="1" x14ac:dyDescent="0.2">
      <c r="A226" s="79"/>
      <c r="B226" s="590"/>
      <c r="C226" s="590"/>
      <c r="D226" s="591"/>
      <c r="E226" s="591"/>
      <c r="F226" s="591"/>
      <c r="G226" s="79"/>
      <c r="H226" s="79"/>
      <c r="I226" s="79"/>
      <c r="J226" s="79"/>
      <c r="K226" s="79"/>
      <c r="L226" s="79"/>
      <c r="M226" s="79"/>
      <c r="N226" s="79"/>
      <c r="O226" s="79"/>
      <c r="P226" s="435"/>
      <c r="Q226" s="435"/>
      <c r="R226" s="435"/>
      <c r="S226" s="435"/>
      <c r="T226" s="435"/>
      <c r="U226" s="435"/>
      <c r="V226" s="452"/>
      <c r="X226" s="428"/>
      <c r="Y226" s="428"/>
      <c r="Z226" s="428"/>
      <c r="AA226" s="428"/>
      <c r="AB226" s="428"/>
      <c r="AC226" s="428"/>
      <c r="AD226" s="429"/>
      <c r="AE226" s="429"/>
      <c r="AF226" s="429"/>
      <c r="AG226" s="430"/>
      <c r="AH226" s="429"/>
      <c r="AI226" s="429"/>
      <c r="AJ226" s="432"/>
      <c r="AK226" s="432"/>
      <c r="AL226" s="432"/>
    </row>
    <row r="227" spans="1:38" s="431" customFormat="1" ht="11.25" customHeight="1" x14ac:dyDescent="0.2">
      <c r="A227" s="79"/>
      <c r="B227" s="590" t="s">
        <v>27</v>
      </c>
      <c r="C227" s="590"/>
      <c r="D227" s="591"/>
      <c r="E227" s="591"/>
      <c r="F227" s="591"/>
      <c r="G227" s="79"/>
      <c r="H227" s="79"/>
      <c r="I227" s="79"/>
      <c r="J227" s="79"/>
      <c r="K227" s="79"/>
      <c r="L227" s="79"/>
      <c r="M227" s="79"/>
      <c r="N227" s="79"/>
      <c r="O227" s="79"/>
      <c r="P227" s="435"/>
      <c r="Q227" s="435"/>
      <c r="R227" s="435"/>
      <c r="S227" s="435"/>
      <c r="T227" s="435"/>
      <c r="U227" s="435"/>
      <c r="V227" s="452"/>
      <c r="X227" s="428"/>
      <c r="Y227" s="428"/>
      <c r="Z227" s="428"/>
      <c r="AA227" s="428"/>
      <c r="AB227" s="428"/>
      <c r="AC227" s="428"/>
      <c r="AD227" s="429"/>
      <c r="AE227" s="429"/>
      <c r="AF227" s="429"/>
      <c r="AG227" s="430"/>
      <c r="AH227" s="429"/>
      <c r="AI227" s="429"/>
    </row>
    <row r="228" spans="1:38" s="431" customFormat="1" ht="11.25" customHeight="1" x14ac:dyDescent="0.2">
      <c r="A228" s="79"/>
      <c r="B228" s="590"/>
      <c r="C228" s="590"/>
      <c r="D228" s="591"/>
      <c r="E228" s="591"/>
      <c r="F228" s="591"/>
      <c r="G228" s="79"/>
      <c r="H228" s="79"/>
      <c r="I228" s="79"/>
      <c r="J228" s="79"/>
      <c r="K228" s="79"/>
      <c r="L228" s="79"/>
      <c r="M228" s="79"/>
      <c r="N228" s="79"/>
      <c r="O228" s="79"/>
      <c r="P228" s="435"/>
      <c r="Q228" s="435"/>
      <c r="R228" s="435"/>
      <c r="S228" s="435"/>
      <c r="T228" s="435"/>
      <c r="U228" s="435"/>
      <c r="V228" s="452"/>
      <c r="X228" s="428"/>
      <c r="Y228" s="428"/>
      <c r="Z228" s="428"/>
      <c r="AA228" s="428"/>
      <c r="AB228" s="428"/>
      <c r="AC228" s="428"/>
      <c r="AD228" s="429"/>
      <c r="AE228" s="429"/>
      <c r="AF228" s="429"/>
      <c r="AG228" s="430"/>
      <c r="AH228" s="429"/>
      <c r="AI228" s="429"/>
    </row>
    <row r="229" spans="1:38" s="431" customFormat="1" ht="11.25" customHeight="1" x14ac:dyDescent="0.2">
      <c r="A229" s="79"/>
      <c r="B229" s="590" t="s">
        <v>28</v>
      </c>
      <c r="C229" s="590"/>
      <c r="D229" s="591"/>
      <c r="E229" s="591"/>
      <c r="F229" s="591"/>
      <c r="G229" s="79"/>
      <c r="H229" s="79"/>
      <c r="I229" s="79"/>
      <c r="J229" s="79"/>
      <c r="K229" s="79"/>
      <c r="L229" s="79"/>
      <c r="M229" s="79"/>
      <c r="N229" s="79"/>
      <c r="O229" s="79"/>
      <c r="P229" s="435"/>
      <c r="Q229" s="435"/>
      <c r="R229" s="435"/>
      <c r="S229" s="435"/>
      <c r="T229" s="435"/>
      <c r="U229" s="435"/>
      <c r="V229" s="452"/>
      <c r="X229" s="428"/>
      <c r="Y229" s="428"/>
      <c r="Z229" s="428"/>
      <c r="AA229" s="428"/>
      <c r="AB229" s="428"/>
      <c r="AC229" s="428"/>
      <c r="AD229" s="429"/>
      <c r="AE229" s="429"/>
      <c r="AF229" s="429"/>
      <c r="AG229" s="430"/>
      <c r="AH229" s="429"/>
      <c r="AI229" s="429"/>
    </row>
    <row r="230" spans="1:38" s="431" customFormat="1" ht="11.25" customHeight="1" x14ac:dyDescent="0.2">
      <c r="A230" s="79"/>
      <c r="B230" s="590"/>
      <c r="C230" s="590"/>
      <c r="D230" s="591"/>
      <c r="E230" s="591"/>
      <c r="F230" s="591"/>
      <c r="G230" s="79"/>
      <c r="H230" s="79"/>
      <c r="I230" s="79"/>
      <c r="J230" s="79"/>
      <c r="K230" s="79"/>
      <c r="L230" s="79"/>
      <c r="M230" s="79"/>
      <c r="N230" s="79"/>
      <c r="O230" s="79"/>
      <c r="P230" s="435"/>
      <c r="Q230" s="435"/>
      <c r="R230" s="435"/>
      <c r="S230" s="435"/>
      <c r="T230" s="435"/>
      <c r="U230" s="435"/>
      <c r="V230" s="452"/>
      <c r="X230" s="428"/>
      <c r="Y230" s="428"/>
      <c r="Z230" s="428"/>
      <c r="AA230" s="428"/>
      <c r="AB230" s="428"/>
      <c r="AC230" s="428"/>
      <c r="AD230" s="429"/>
      <c r="AE230" s="429"/>
      <c r="AF230" s="429"/>
      <c r="AG230" s="430"/>
      <c r="AH230" s="429"/>
      <c r="AI230" s="429"/>
    </row>
    <row r="231" spans="1:38" s="431" customFormat="1" ht="11.25" customHeight="1" x14ac:dyDescent="0.2">
      <c r="A231" s="79"/>
      <c r="B231" s="590" t="s">
        <v>137</v>
      </c>
      <c r="C231" s="590"/>
      <c r="D231" s="591"/>
      <c r="E231" s="591"/>
      <c r="F231" s="591"/>
      <c r="G231" s="79"/>
      <c r="H231" s="79"/>
      <c r="I231" s="79"/>
      <c r="J231" s="79"/>
      <c r="K231" s="79"/>
      <c r="L231" s="79"/>
      <c r="M231" s="79"/>
      <c r="N231" s="79"/>
      <c r="O231" s="79"/>
      <c r="P231" s="435"/>
      <c r="Q231" s="435"/>
      <c r="R231" s="435"/>
      <c r="S231" s="435"/>
      <c r="T231" s="435"/>
      <c r="U231" s="435"/>
      <c r="V231" s="452"/>
      <c r="X231" s="428"/>
      <c r="Y231" s="428"/>
      <c r="Z231" s="428"/>
      <c r="AA231" s="428"/>
      <c r="AB231" s="428"/>
      <c r="AC231" s="428"/>
      <c r="AD231" s="429"/>
      <c r="AE231" s="429"/>
      <c r="AF231" s="429"/>
      <c r="AG231" s="430"/>
      <c r="AH231" s="429"/>
      <c r="AI231" s="429"/>
    </row>
    <row r="232" spans="1:38" s="431" customFormat="1" ht="11.25" customHeight="1" x14ac:dyDescent="0.2">
      <c r="A232" s="79"/>
      <c r="B232" s="590"/>
      <c r="C232" s="590"/>
      <c r="D232" s="591"/>
      <c r="E232" s="591"/>
      <c r="F232" s="591"/>
      <c r="G232" s="79"/>
      <c r="H232" s="79"/>
      <c r="I232" s="79"/>
      <c r="J232" s="79"/>
      <c r="K232" s="79"/>
      <c r="L232" s="79"/>
      <c r="M232" s="79"/>
      <c r="N232" s="79"/>
      <c r="O232" s="79"/>
      <c r="P232" s="435"/>
      <c r="Q232" s="435"/>
      <c r="R232" s="435"/>
      <c r="S232" s="435"/>
      <c r="T232" s="435"/>
      <c r="U232" s="435"/>
      <c r="V232" s="452"/>
      <c r="X232" s="428"/>
      <c r="Y232" s="428"/>
      <c r="Z232" s="428"/>
      <c r="AA232" s="428"/>
      <c r="AB232" s="428"/>
      <c r="AC232" s="428"/>
      <c r="AD232" s="429"/>
      <c r="AE232" s="429"/>
      <c r="AF232" s="429"/>
      <c r="AG232" s="430"/>
      <c r="AH232" s="429"/>
      <c r="AI232" s="429"/>
    </row>
    <row r="233" spans="1:38" s="431" customFormat="1" ht="11.25" customHeight="1" x14ac:dyDescent="0.2">
      <c r="A233" s="79"/>
      <c r="B233" s="590" t="s">
        <v>39</v>
      </c>
      <c r="C233" s="590"/>
      <c r="D233" s="591"/>
      <c r="E233" s="591"/>
      <c r="F233" s="591"/>
      <c r="G233" s="79"/>
      <c r="H233" s="79"/>
      <c r="I233" s="79"/>
      <c r="J233" s="79"/>
      <c r="K233" s="79"/>
      <c r="L233" s="79"/>
      <c r="M233" s="79"/>
      <c r="N233" s="79"/>
      <c r="O233" s="79"/>
      <c r="P233" s="435"/>
      <c r="Q233" s="435"/>
      <c r="R233" s="435"/>
      <c r="S233" s="435"/>
      <c r="T233" s="435"/>
      <c r="U233" s="435"/>
      <c r="V233" s="452"/>
      <c r="X233" s="428"/>
      <c r="Y233" s="428"/>
      <c r="Z233" s="428"/>
      <c r="AA233" s="428"/>
      <c r="AB233" s="428"/>
      <c r="AC233" s="428"/>
      <c r="AD233" s="429"/>
      <c r="AE233" s="429"/>
      <c r="AF233" s="429"/>
      <c r="AG233" s="430"/>
      <c r="AH233" s="429"/>
      <c r="AI233" s="429"/>
    </row>
    <row r="234" spans="1:38" s="431" customFormat="1" ht="11.25" customHeight="1" x14ac:dyDescent="0.2">
      <c r="A234" s="79"/>
      <c r="B234" s="590"/>
      <c r="C234" s="590"/>
      <c r="D234" s="591"/>
      <c r="E234" s="591"/>
      <c r="F234" s="591"/>
      <c r="G234" s="79"/>
      <c r="H234" s="79"/>
      <c r="I234" s="79"/>
      <c r="J234" s="79"/>
      <c r="K234" s="79"/>
      <c r="L234" s="79"/>
      <c r="M234" s="79"/>
      <c r="N234" s="79"/>
      <c r="O234" s="79"/>
      <c r="P234" s="435"/>
      <c r="Q234" s="435"/>
      <c r="R234" s="435"/>
      <c r="S234" s="435"/>
      <c r="T234" s="435"/>
      <c r="U234" s="435"/>
      <c r="V234" s="452"/>
      <c r="X234" s="428"/>
      <c r="Y234" s="428"/>
      <c r="Z234" s="428"/>
      <c r="AA234" s="428"/>
      <c r="AB234" s="428"/>
      <c r="AC234" s="428"/>
      <c r="AD234" s="429"/>
      <c r="AE234" s="429"/>
      <c r="AF234" s="429"/>
      <c r="AG234" s="430"/>
      <c r="AH234" s="429"/>
      <c r="AI234" s="429"/>
    </row>
    <row r="235" spans="1:38" s="431" customFormat="1" ht="11.25" customHeight="1" x14ac:dyDescent="0.2">
      <c r="A235" s="79"/>
      <c r="B235" s="590" t="s">
        <v>33</v>
      </c>
      <c r="C235" s="590"/>
      <c r="D235" s="591"/>
      <c r="E235" s="591"/>
      <c r="F235" s="591"/>
      <c r="G235" s="79"/>
      <c r="H235" s="79"/>
      <c r="I235" s="79"/>
      <c r="J235" s="79"/>
      <c r="K235" s="79"/>
      <c r="L235" s="79"/>
      <c r="M235" s="79"/>
      <c r="N235" s="79"/>
      <c r="O235" s="79"/>
      <c r="P235" s="435"/>
      <c r="Q235" s="435"/>
      <c r="R235" s="435"/>
      <c r="S235" s="435"/>
      <c r="T235" s="435"/>
      <c r="U235" s="435"/>
      <c r="V235" s="452"/>
      <c r="X235" s="428"/>
      <c r="Y235" s="428"/>
      <c r="Z235" s="428"/>
      <c r="AA235" s="428"/>
      <c r="AB235" s="428"/>
      <c r="AC235" s="428"/>
      <c r="AD235" s="429"/>
      <c r="AE235" s="429"/>
      <c r="AF235" s="429"/>
      <c r="AG235" s="430"/>
      <c r="AH235" s="429"/>
      <c r="AI235" s="429"/>
    </row>
    <row r="236" spans="1:38" s="431" customFormat="1" ht="11.25" customHeight="1" x14ac:dyDescent="0.2">
      <c r="A236" s="79"/>
      <c r="B236" s="590"/>
      <c r="C236" s="590"/>
      <c r="D236" s="591"/>
      <c r="E236" s="591"/>
      <c r="F236" s="591"/>
      <c r="G236" s="79"/>
      <c r="H236" s="79"/>
      <c r="I236" s="79"/>
      <c r="J236" s="79"/>
      <c r="K236" s="79"/>
      <c r="L236" s="79"/>
      <c r="M236" s="79"/>
      <c r="N236" s="79"/>
      <c r="O236" s="79"/>
      <c r="P236" s="435"/>
      <c r="Q236" s="435"/>
      <c r="R236" s="435"/>
      <c r="S236" s="435"/>
      <c r="T236" s="435"/>
      <c r="U236" s="435"/>
      <c r="V236" s="452"/>
      <c r="X236" s="428"/>
      <c r="Y236" s="428"/>
      <c r="Z236" s="428"/>
      <c r="AA236" s="428"/>
      <c r="AB236" s="428"/>
      <c r="AC236" s="428"/>
      <c r="AD236" s="429"/>
      <c r="AE236" s="429"/>
      <c r="AF236" s="429"/>
      <c r="AG236" s="430"/>
      <c r="AH236" s="429"/>
      <c r="AI236" s="429"/>
    </row>
    <row r="237" spans="1:38" s="431" customFormat="1" ht="11.25" customHeight="1" x14ac:dyDescent="0.2">
      <c r="A237" s="79"/>
      <c r="B237" s="590" t="s">
        <v>51</v>
      </c>
      <c r="C237" s="590"/>
      <c r="D237" s="591"/>
      <c r="E237" s="591"/>
      <c r="F237" s="591"/>
      <c r="G237" s="79"/>
      <c r="H237" s="79"/>
      <c r="I237" s="79"/>
      <c r="J237" s="79"/>
      <c r="K237" s="79"/>
      <c r="L237" s="79"/>
      <c r="M237" s="79"/>
      <c r="N237" s="79"/>
      <c r="O237" s="79"/>
      <c r="P237" s="435"/>
      <c r="Q237" s="435"/>
      <c r="R237" s="435"/>
      <c r="S237" s="435"/>
      <c r="T237" s="435"/>
      <c r="U237" s="435"/>
      <c r="V237" s="452"/>
      <c r="X237" s="428"/>
      <c r="Y237" s="428"/>
      <c r="Z237" s="428"/>
      <c r="AA237" s="428"/>
      <c r="AB237" s="428"/>
      <c r="AC237" s="428"/>
      <c r="AD237" s="429"/>
      <c r="AE237" s="429"/>
      <c r="AF237" s="429"/>
      <c r="AG237" s="430"/>
      <c r="AH237" s="429"/>
      <c r="AI237" s="429"/>
    </row>
    <row r="238" spans="1:38" s="431" customFormat="1" ht="11.25" customHeight="1" x14ac:dyDescent="0.2">
      <c r="A238" s="79"/>
      <c r="B238" s="590"/>
      <c r="C238" s="590"/>
      <c r="D238" s="591"/>
      <c r="E238" s="591"/>
      <c r="F238" s="591"/>
      <c r="G238" s="79"/>
      <c r="H238" s="79"/>
      <c r="I238" s="79"/>
      <c r="J238" s="79"/>
      <c r="K238" s="79"/>
      <c r="L238" s="79"/>
      <c r="M238" s="79"/>
      <c r="N238" s="79"/>
      <c r="O238" s="79"/>
      <c r="P238" s="435"/>
      <c r="Q238" s="435"/>
      <c r="R238" s="435"/>
      <c r="S238" s="435"/>
      <c r="T238" s="435"/>
      <c r="U238" s="435"/>
      <c r="V238" s="452"/>
      <c r="X238" s="428"/>
      <c r="Y238" s="428"/>
      <c r="Z238" s="428"/>
      <c r="AA238" s="428"/>
      <c r="AB238" s="428"/>
      <c r="AC238" s="428"/>
      <c r="AD238" s="429"/>
      <c r="AE238" s="429"/>
      <c r="AF238" s="429"/>
      <c r="AG238" s="430"/>
      <c r="AH238" s="429"/>
      <c r="AI238" s="429"/>
    </row>
    <row r="239" spans="1:38" s="431" customFormat="1" ht="11.25" customHeight="1" x14ac:dyDescent="0.2">
      <c r="A239" s="79"/>
      <c r="B239" s="590" t="s">
        <v>29</v>
      </c>
      <c r="C239" s="590"/>
      <c r="D239" s="591"/>
      <c r="E239" s="591"/>
      <c r="F239" s="591"/>
      <c r="G239" s="79"/>
      <c r="H239" s="79"/>
      <c r="I239" s="79"/>
      <c r="J239" s="79"/>
      <c r="K239" s="79"/>
      <c r="L239" s="79"/>
      <c r="M239" s="79"/>
      <c r="N239" s="79"/>
      <c r="O239" s="79"/>
      <c r="P239" s="435"/>
      <c r="Q239" s="435"/>
      <c r="R239" s="435"/>
      <c r="S239" s="435"/>
      <c r="T239" s="435"/>
      <c r="U239" s="435"/>
      <c r="V239" s="452"/>
      <c r="X239" s="428"/>
      <c r="Y239" s="428"/>
      <c r="Z239" s="428"/>
      <c r="AA239" s="428"/>
      <c r="AB239" s="428"/>
      <c r="AC239" s="428"/>
      <c r="AD239" s="429"/>
      <c r="AE239" s="429"/>
      <c r="AF239" s="429"/>
      <c r="AG239" s="430"/>
      <c r="AH239" s="429"/>
      <c r="AI239" s="429"/>
    </row>
    <row r="240" spans="1:38" s="431" customFormat="1" ht="11.25" customHeight="1" x14ac:dyDescent="0.2">
      <c r="A240" s="79"/>
      <c r="B240" s="590"/>
      <c r="C240" s="590"/>
      <c r="D240" s="591"/>
      <c r="E240" s="591"/>
      <c r="F240" s="591"/>
      <c r="G240" s="79"/>
      <c r="H240" s="79"/>
      <c r="I240" s="79"/>
      <c r="J240" s="79"/>
      <c r="K240" s="79"/>
      <c r="L240" s="79"/>
      <c r="M240" s="79"/>
      <c r="N240" s="79"/>
      <c r="O240" s="79"/>
      <c r="P240" s="435"/>
      <c r="Q240" s="435"/>
      <c r="R240" s="435"/>
      <c r="S240" s="435"/>
      <c r="T240" s="435"/>
      <c r="U240" s="435"/>
      <c r="V240" s="452"/>
      <c r="X240" s="428"/>
      <c r="Y240" s="428"/>
      <c r="Z240" s="428"/>
      <c r="AA240" s="428"/>
      <c r="AB240" s="428"/>
      <c r="AC240" s="428"/>
      <c r="AD240" s="429"/>
      <c r="AE240" s="429"/>
      <c r="AF240" s="429"/>
      <c r="AG240" s="430"/>
      <c r="AH240" s="429"/>
      <c r="AI240" s="429"/>
    </row>
    <row r="241" spans="1:37" s="431" customFormat="1" ht="11.25" customHeight="1" x14ac:dyDescent="0.2">
      <c r="A241" s="79"/>
      <c r="B241" s="590" t="s">
        <v>30</v>
      </c>
      <c r="C241" s="590"/>
      <c r="D241" s="601"/>
      <c r="E241" s="601"/>
      <c r="F241" s="601"/>
      <c r="G241" s="601"/>
      <c r="H241" s="79"/>
      <c r="I241" s="79"/>
      <c r="J241" s="79"/>
      <c r="K241" s="79"/>
      <c r="L241" s="79"/>
      <c r="M241" s="79"/>
      <c r="N241" s="79"/>
      <c r="O241" s="79"/>
      <c r="P241" s="435"/>
      <c r="Q241" s="435"/>
      <c r="R241" s="435"/>
      <c r="S241" s="435"/>
      <c r="T241" s="435"/>
      <c r="U241" s="435"/>
      <c r="V241" s="452"/>
      <c r="X241" s="428"/>
      <c r="Y241" s="428"/>
      <c r="Z241" s="428"/>
      <c r="AA241" s="428"/>
      <c r="AB241" s="428"/>
      <c r="AC241" s="428"/>
      <c r="AD241" s="429"/>
      <c r="AE241" s="429"/>
      <c r="AF241" s="429"/>
      <c r="AG241" s="430"/>
      <c r="AH241" s="429"/>
      <c r="AI241" s="429"/>
    </row>
    <row r="242" spans="1:37" s="431" customFormat="1" ht="11.25" customHeight="1" x14ac:dyDescent="0.2">
      <c r="A242" s="79"/>
      <c r="B242" s="601"/>
      <c r="C242" s="601"/>
      <c r="D242" s="601"/>
      <c r="E242" s="601"/>
      <c r="F242" s="601"/>
      <c r="G242" s="601"/>
      <c r="H242" s="79"/>
      <c r="I242" s="79"/>
      <c r="J242" s="79"/>
      <c r="K242" s="79"/>
      <c r="L242" s="79"/>
      <c r="M242" s="79"/>
      <c r="N242" s="79"/>
      <c r="O242" s="79"/>
      <c r="P242" s="435"/>
      <c r="Q242" s="435"/>
      <c r="R242" s="435"/>
      <c r="S242" s="435"/>
      <c r="T242" s="435"/>
      <c r="U242" s="435"/>
      <c r="V242" s="452"/>
      <c r="X242" s="428"/>
      <c r="Y242" s="428"/>
      <c r="Z242" s="428"/>
      <c r="AA242" s="428"/>
      <c r="AB242" s="428"/>
      <c r="AC242" s="428"/>
      <c r="AD242" s="429"/>
      <c r="AE242" s="429"/>
      <c r="AF242" s="429"/>
      <c r="AG242" s="430"/>
      <c r="AH242" s="429"/>
      <c r="AI242" s="429"/>
    </row>
    <row r="243" spans="1:37" s="431" customFormat="1" ht="11.25" customHeight="1" x14ac:dyDescent="0.2">
      <c r="A243" s="79"/>
      <c r="B243" s="590" t="s">
        <v>31</v>
      </c>
      <c r="C243" s="590"/>
      <c r="D243" s="591"/>
      <c r="E243" s="591"/>
      <c r="F243" s="591"/>
      <c r="G243" s="79"/>
      <c r="H243" s="79"/>
      <c r="I243" s="79"/>
      <c r="J243" s="79"/>
      <c r="K243" s="79"/>
      <c r="L243" s="79"/>
      <c r="M243" s="79"/>
      <c r="N243" s="79"/>
      <c r="O243" s="79"/>
      <c r="P243" s="435"/>
      <c r="Q243" s="435"/>
      <c r="R243" s="435"/>
      <c r="S243" s="435"/>
      <c r="T243" s="435"/>
      <c r="U243" s="435"/>
      <c r="V243" s="452"/>
      <c r="X243" s="428"/>
      <c r="Y243" s="428"/>
      <c r="Z243" s="428"/>
      <c r="AA243" s="428"/>
      <c r="AB243" s="428"/>
      <c r="AC243" s="428"/>
      <c r="AD243" s="429"/>
      <c r="AE243" s="429"/>
      <c r="AF243" s="429"/>
      <c r="AG243" s="430"/>
      <c r="AH243" s="429"/>
      <c r="AI243" s="429"/>
    </row>
    <row r="244" spans="1:37" s="431" customFormat="1" ht="11.25" customHeight="1" x14ac:dyDescent="0.2">
      <c r="A244" s="79"/>
      <c r="B244" s="590"/>
      <c r="C244" s="590"/>
      <c r="D244" s="591"/>
      <c r="E244" s="591"/>
      <c r="F244" s="591"/>
      <c r="G244" s="79"/>
      <c r="H244" s="79"/>
      <c r="I244" s="79"/>
      <c r="J244" s="79"/>
      <c r="K244" s="79"/>
      <c r="L244" s="79"/>
      <c r="M244" s="79"/>
      <c r="N244" s="79"/>
      <c r="O244" s="79"/>
      <c r="P244" s="435"/>
      <c r="Q244" s="435"/>
      <c r="R244" s="435"/>
      <c r="S244" s="435"/>
      <c r="T244" s="435"/>
      <c r="U244" s="435"/>
      <c r="V244" s="452"/>
      <c r="X244" s="428"/>
      <c r="Y244" s="428"/>
      <c r="Z244" s="428"/>
      <c r="AA244" s="428"/>
      <c r="AB244" s="428"/>
      <c r="AC244" s="428"/>
      <c r="AD244" s="429"/>
      <c r="AE244" s="429"/>
      <c r="AF244" s="429"/>
      <c r="AG244" s="430"/>
      <c r="AH244" s="429"/>
      <c r="AI244" s="429"/>
    </row>
    <row r="245" spans="1:37" s="431" customFormat="1" ht="11.25" customHeight="1" x14ac:dyDescent="0.2">
      <c r="A245" s="79"/>
      <c r="B245" s="590" t="s">
        <v>52</v>
      </c>
      <c r="C245" s="590"/>
      <c r="D245" s="591"/>
      <c r="E245" s="591"/>
      <c r="F245" s="591"/>
      <c r="G245" s="79"/>
      <c r="H245" s="79"/>
      <c r="I245" s="79"/>
      <c r="J245" s="79"/>
      <c r="K245" s="79"/>
      <c r="L245" s="79"/>
      <c r="M245" s="79"/>
      <c r="N245" s="79"/>
      <c r="O245" s="79"/>
      <c r="P245" s="435"/>
      <c r="Q245" s="435"/>
      <c r="R245" s="435"/>
      <c r="S245" s="435"/>
      <c r="T245" s="435"/>
      <c r="U245" s="435"/>
      <c r="V245" s="452"/>
      <c r="X245" s="428"/>
      <c r="Y245" s="428"/>
      <c r="Z245" s="428"/>
      <c r="AA245" s="428"/>
      <c r="AB245" s="428"/>
      <c r="AC245" s="428"/>
      <c r="AD245" s="429"/>
      <c r="AE245" s="429"/>
      <c r="AF245" s="429"/>
      <c r="AG245" s="430"/>
      <c r="AH245" s="429"/>
      <c r="AI245" s="429"/>
    </row>
    <row r="246" spans="1:37" s="431" customFormat="1" ht="11.25" customHeight="1" x14ac:dyDescent="0.2">
      <c r="A246" s="79"/>
      <c r="B246" s="590"/>
      <c r="C246" s="590"/>
      <c r="D246" s="591"/>
      <c r="E246" s="591"/>
      <c r="F246" s="591"/>
      <c r="G246" s="79"/>
      <c r="H246" s="79"/>
      <c r="I246" s="79"/>
      <c r="J246" s="79"/>
      <c r="K246" s="79"/>
      <c r="L246" s="79"/>
      <c r="M246" s="79"/>
      <c r="N246" s="79"/>
      <c r="O246" s="79"/>
      <c r="P246" s="435"/>
      <c r="Q246" s="435"/>
      <c r="R246" s="435"/>
      <c r="S246" s="435"/>
      <c r="T246" s="435"/>
      <c r="U246" s="435"/>
      <c r="V246" s="452"/>
      <c r="X246" s="428"/>
      <c r="Y246" s="428"/>
      <c r="Z246" s="428"/>
      <c r="AA246" s="428"/>
      <c r="AB246" s="428"/>
      <c r="AC246" s="428"/>
      <c r="AD246" s="429"/>
      <c r="AE246" s="429"/>
      <c r="AF246" s="429"/>
      <c r="AG246" s="430"/>
      <c r="AH246" s="429"/>
      <c r="AI246" s="429"/>
    </row>
    <row r="247" spans="1:37" s="431" customFormat="1" ht="11.25" customHeight="1" x14ac:dyDescent="0.2">
      <c r="A247" s="79"/>
      <c r="B247" s="590" t="s">
        <v>32</v>
      </c>
      <c r="C247" s="590"/>
      <c r="D247" s="591"/>
      <c r="E247" s="591"/>
      <c r="F247" s="591"/>
      <c r="G247" s="79"/>
      <c r="H247" s="79"/>
      <c r="I247" s="79"/>
      <c r="J247" s="79"/>
      <c r="K247" s="79"/>
      <c r="L247" s="79"/>
      <c r="M247" s="79"/>
      <c r="N247" s="79"/>
      <c r="O247" s="79"/>
      <c r="P247" s="435"/>
      <c r="Q247" s="435"/>
      <c r="R247" s="435"/>
      <c r="S247" s="435"/>
      <c r="T247" s="435"/>
      <c r="U247" s="435"/>
      <c r="V247" s="452"/>
      <c r="X247" s="428"/>
      <c r="Y247" s="428"/>
      <c r="Z247" s="428"/>
      <c r="AA247" s="428"/>
      <c r="AB247" s="428"/>
      <c r="AC247" s="428"/>
      <c r="AD247" s="429"/>
      <c r="AE247" s="429"/>
      <c r="AF247" s="429"/>
      <c r="AG247" s="430"/>
      <c r="AH247" s="429"/>
      <c r="AI247" s="429"/>
    </row>
    <row r="248" spans="1:37" s="431" customFormat="1" ht="11.25" customHeight="1" x14ac:dyDescent="0.2">
      <c r="A248" s="79"/>
      <c r="B248" s="590"/>
      <c r="C248" s="590"/>
      <c r="D248" s="591"/>
      <c r="E248" s="591"/>
      <c r="F248" s="591"/>
      <c r="G248" s="79"/>
      <c r="H248" s="79"/>
      <c r="I248" s="79"/>
      <c r="J248" s="79"/>
      <c r="K248" s="79"/>
      <c r="L248" s="79"/>
      <c r="M248" s="79"/>
      <c r="N248" s="79"/>
      <c r="O248" s="79"/>
      <c r="P248" s="435"/>
      <c r="Q248" s="435"/>
      <c r="R248" s="435"/>
      <c r="S248" s="435"/>
      <c r="T248" s="435"/>
      <c r="U248" s="435"/>
      <c r="V248" s="452"/>
      <c r="X248" s="428"/>
      <c r="Y248" s="428"/>
      <c r="Z248" s="428"/>
      <c r="AA248" s="428"/>
      <c r="AB248" s="428"/>
      <c r="AC248" s="428"/>
      <c r="AD248" s="429"/>
      <c r="AE248" s="429"/>
      <c r="AF248" s="429"/>
      <c r="AG248" s="430"/>
      <c r="AH248" s="429"/>
      <c r="AI248" s="429"/>
    </row>
    <row r="249" spans="1:37" s="431" customFormat="1" ht="11.25" hidden="1" customHeight="1" x14ac:dyDescent="0.2">
      <c r="A249" s="79"/>
      <c r="B249" s="590" t="s">
        <v>98</v>
      </c>
      <c r="C249" s="590"/>
      <c r="D249" s="591"/>
      <c r="E249" s="591"/>
      <c r="F249" s="591"/>
      <c r="G249" s="79"/>
      <c r="H249" s="79"/>
      <c r="I249" s="79"/>
      <c r="J249" s="79"/>
      <c r="K249" s="79"/>
      <c r="L249" s="79"/>
      <c r="M249" s="79"/>
      <c r="N249" s="79"/>
      <c r="O249" s="79"/>
      <c r="P249" s="435"/>
      <c r="Q249" s="435"/>
      <c r="R249" s="435"/>
      <c r="S249" s="435"/>
      <c r="T249" s="435"/>
      <c r="U249" s="435"/>
      <c r="V249" s="452"/>
      <c r="X249" s="428"/>
      <c r="Y249" s="428"/>
      <c r="Z249" s="428"/>
      <c r="AA249" s="428"/>
      <c r="AB249" s="428"/>
      <c r="AC249" s="428"/>
      <c r="AD249" s="429"/>
      <c r="AE249" s="429"/>
      <c r="AF249" s="429"/>
      <c r="AG249" s="430"/>
      <c r="AH249" s="429"/>
      <c r="AI249" s="429"/>
    </row>
    <row r="250" spans="1:37" s="431" customFormat="1" ht="11.25" hidden="1" customHeight="1" x14ac:dyDescent="0.2">
      <c r="A250" s="79"/>
      <c r="B250" s="590"/>
      <c r="C250" s="590"/>
      <c r="D250" s="591"/>
      <c r="E250" s="591"/>
      <c r="F250" s="591"/>
      <c r="G250" s="79"/>
      <c r="H250" s="79"/>
      <c r="I250" s="79"/>
      <c r="J250" s="79"/>
      <c r="K250" s="79"/>
      <c r="L250" s="79"/>
      <c r="M250" s="79"/>
      <c r="N250" s="79"/>
      <c r="O250" s="79"/>
      <c r="P250" s="435"/>
      <c r="Q250" s="435"/>
      <c r="R250" s="435"/>
      <c r="S250" s="435"/>
      <c r="T250" s="435"/>
      <c r="U250" s="435"/>
      <c r="V250" s="452"/>
      <c r="X250" s="428"/>
      <c r="Y250" s="428"/>
      <c r="Z250" s="428"/>
      <c r="AA250" s="428"/>
      <c r="AB250" s="428"/>
      <c r="AC250" s="428"/>
      <c r="AD250" s="429"/>
      <c r="AE250" s="429"/>
      <c r="AF250" s="429"/>
      <c r="AG250" s="430"/>
      <c r="AH250" s="429"/>
      <c r="AI250" s="429"/>
    </row>
    <row r="251" spans="1:37" s="431" customFormat="1" ht="11.25" hidden="1" customHeight="1" x14ac:dyDescent="0.2">
      <c r="A251" s="79"/>
      <c r="B251" s="590" t="s">
        <v>99</v>
      </c>
      <c r="C251" s="590"/>
      <c r="D251" s="591"/>
      <c r="E251" s="591"/>
      <c r="F251" s="591"/>
      <c r="G251" s="79"/>
      <c r="H251" s="79"/>
      <c r="I251" s="79"/>
      <c r="J251" s="79"/>
      <c r="K251" s="79"/>
      <c r="L251" s="79"/>
      <c r="M251" s="79"/>
      <c r="N251" s="79"/>
      <c r="O251" s="79"/>
      <c r="P251" s="435"/>
      <c r="Q251" s="435"/>
      <c r="R251" s="435"/>
      <c r="S251" s="435"/>
      <c r="T251" s="435"/>
      <c r="U251" s="435"/>
      <c r="V251" s="453"/>
      <c r="X251" s="433"/>
      <c r="Y251" s="433"/>
      <c r="Z251" s="433"/>
      <c r="AA251" s="433"/>
      <c r="AB251" s="433"/>
      <c r="AC251" s="433"/>
    </row>
    <row r="252" spans="1:37" s="431" customFormat="1" ht="11.25" hidden="1" customHeight="1" x14ac:dyDescent="0.2">
      <c r="A252" s="79"/>
      <c r="B252" s="590"/>
      <c r="C252" s="590"/>
      <c r="D252" s="591"/>
      <c r="E252" s="591"/>
      <c r="F252" s="591"/>
      <c r="G252" s="79"/>
      <c r="H252" s="79"/>
      <c r="I252" s="79"/>
      <c r="J252" s="79"/>
      <c r="K252" s="79"/>
      <c r="L252" s="79"/>
      <c r="M252" s="79"/>
      <c r="N252" s="79"/>
      <c r="O252" s="79"/>
      <c r="P252" s="435"/>
      <c r="Q252" s="435"/>
      <c r="R252" s="435"/>
      <c r="S252" s="435"/>
      <c r="T252" s="435"/>
      <c r="U252" s="435"/>
      <c r="V252" s="453"/>
      <c r="X252" s="433"/>
      <c r="Y252" s="433"/>
      <c r="Z252" s="433"/>
      <c r="AA252" s="433"/>
      <c r="AB252" s="433"/>
      <c r="AC252" s="433"/>
    </row>
    <row r="253" spans="1:37" s="434" customFormat="1" ht="11.25" customHeight="1" x14ac:dyDescent="0.2">
      <c r="A253" s="86"/>
      <c r="B253" s="590" t="s">
        <v>53</v>
      </c>
      <c r="C253" s="590"/>
      <c r="D253" s="591"/>
      <c r="E253" s="591"/>
      <c r="F253" s="591"/>
      <c r="G253" s="86"/>
      <c r="H253" s="86"/>
      <c r="I253" s="86"/>
      <c r="J253" s="86"/>
      <c r="K253" s="86"/>
      <c r="L253" s="86"/>
      <c r="M253" s="86"/>
      <c r="N253" s="86"/>
      <c r="O253" s="86"/>
      <c r="P253" s="436"/>
      <c r="Q253" s="436"/>
      <c r="R253" s="436"/>
      <c r="S253" s="436"/>
      <c r="T253" s="436"/>
      <c r="U253" s="436"/>
      <c r="V253" s="454"/>
      <c r="X253" s="433"/>
      <c r="Y253" s="433"/>
      <c r="Z253" s="433"/>
      <c r="AA253" s="433"/>
      <c r="AB253" s="433"/>
      <c r="AC253" s="433"/>
    </row>
    <row r="254" spans="1:37" ht="11.25" customHeight="1" x14ac:dyDescent="0.2">
      <c r="A254" s="25"/>
      <c r="B254" s="590"/>
      <c r="C254" s="590"/>
      <c r="D254" s="591"/>
      <c r="E254" s="591"/>
      <c r="F254" s="591"/>
      <c r="G254" s="25"/>
      <c r="H254" s="25"/>
      <c r="I254" s="25"/>
      <c r="J254" s="25"/>
      <c r="K254" s="25"/>
      <c r="L254" s="25"/>
      <c r="M254" s="25"/>
      <c r="N254" s="25"/>
      <c r="O254" s="25"/>
      <c r="P254" s="160"/>
      <c r="Q254" s="160"/>
      <c r="R254" s="160"/>
      <c r="S254" s="160"/>
      <c r="T254" s="160"/>
      <c r="U254" s="160"/>
      <c r="V254" s="448"/>
      <c r="W254" s="406"/>
      <c r="AB254" s="402"/>
      <c r="AC254" s="402"/>
      <c r="AG254" s="403"/>
      <c r="AH254" s="403"/>
      <c r="AI254" s="403"/>
      <c r="AJ254" s="404"/>
      <c r="AK254" s="405"/>
    </row>
    <row r="255" spans="1:37" ht="11.25" customHeight="1" x14ac:dyDescent="0.2">
      <c r="A255" s="71"/>
      <c r="B255" s="71"/>
      <c r="C255" s="71"/>
      <c r="D255" s="71"/>
      <c r="E255" s="71"/>
      <c r="F255" s="71"/>
      <c r="G255" s="71"/>
      <c r="H255" s="71"/>
      <c r="I255" s="71"/>
      <c r="J255" s="71"/>
      <c r="K255" s="71"/>
      <c r="L255" s="71"/>
      <c r="M255" s="71"/>
      <c r="N255" s="71"/>
      <c r="O255" s="71"/>
      <c r="P255" s="174"/>
      <c r="Q255" s="174"/>
      <c r="R255" s="174"/>
      <c r="S255" s="174"/>
      <c r="T255" s="174"/>
      <c r="U255" s="174"/>
      <c r="V255" s="455"/>
      <c r="W255" s="406"/>
      <c r="AB255" s="402"/>
      <c r="AC255" s="402"/>
      <c r="AG255" s="403"/>
      <c r="AH255" s="403"/>
      <c r="AI255" s="403"/>
      <c r="AJ255" s="404"/>
      <c r="AK255" s="405"/>
    </row>
  </sheetData>
  <sheetProtection sheet="1" objects="1" scenarios="1"/>
  <mergeCells count="48">
    <mergeCell ref="B7:T8"/>
    <mergeCell ref="D9:H10"/>
    <mergeCell ref="I9:I11"/>
    <mergeCell ref="K9:O10"/>
    <mergeCell ref="P9:P11"/>
    <mergeCell ref="R9:T10"/>
    <mergeCell ref="A43:U43"/>
    <mergeCell ref="B51:H52"/>
    <mergeCell ref="B53:H53"/>
    <mergeCell ref="X82:X83"/>
    <mergeCell ref="AA52:AA53"/>
    <mergeCell ref="Z52:Z53"/>
    <mergeCell ref="A44:U44"/>
    <mergeCell ref="A132:U132"/>
    <mergeCell ref="Y82:Y83"/>
    <mergeCell ref="L84:O84"/>
    <mergeCell ref="Q84:T84"/>
    <mergeCell ref="X84:X85"/>
    <mergeCell ref="Y84:Y85"/>
    <mergeCell ref="L85:T85"/>
    <mergeCell ref="A87:U87"/>
    <mergeCell ref="A88:U88"/>
    <mergeCell ref="B95:H96"/>
    <mergeCell ref="D98:E99"/>
    <mergeCell ref="A131:U131"/>
    <mergeCell ref="B249:F250"/>
    <mergeCell ref="B251:F252"/>
    <mergeCell ref="B253:F254"/>
    <mergeCell ref="B227:F228"/>
    <mergeCell ref="B229:F230"/>
    <mergeCell ref="B245:F246"/>
    <mergeCell ref="B247:F248"/>
    <mergeCell ref="B231:F232"/>
    <mergeCell ref="B233:F234"/>
    <mergeCell ref="B235:F236"/>
    <mergeCell ref="B237:F238"/>
    <mergeCell ref="B239:F240"/>
    <mergeCell ref="B241:G242"/>
    <mergeCell ref="B243:F244"/>
    <mergeCell ref="B223:B224"/>
    <mergeCell ref="B225:F226"/>
    <mergeCell ref="B139:H141"/>
    <mergeCell ref="B183:H185"/>
    <mergeCell ref="B211:H216"/>
    <mergeCell ref="A175:U175"/>
    <mergeCell ref="A219:U219"/>
    <mergeCell ref="A220:U220"/>
    <mergeCell ref="A176:U176"/>
  </mergeCells>
  <conditionalFormatting sqref="B12:B31 D12:I31 K12:P31 S12:T31 B144:B163 D144:H163 B188:B208 D188:H207">
    <cfRule type="containsErrors" dxfId="12" priority="3">
      <formula>ISERROR(B12)</formula>
    </cfRule>
  </conditionalFormatting>
  <conditionalFormatting sqref="B12:B31 D12:I31 K12:P31 S12:T31 B144:B163 D144:H163 B188:B207 D188:H207">
    <cfRule type="expression" dxfId="11" priority="2">
      <formula>$B12=$X$5</formula>
    </cfRule>
  </conditionalFormatting>
  <conditionalFormatting sqref="R12:R31">
    <cfRule type="expression" dxfId="10" priority="1">
      <formula>$B12=$X$5</formula>
    </cfRule>
  </conditionalFormatting>
  <hyperlinks>
    <hyperlink ref="B225:B226" location="Coverage!A1" display="Participating LA's"/>
    <hyperlink ref="B247:B248" location="'Looked After Children'!A1" display="Looked After Children"/>
    <hyperlink ref="B245:B246" location="'Court Applications'!A1" display="Court Applications"/>
    <hyperlink ref="B243:B244" location="'Child Protection Plans'!A1" display="Child Protection Plans"/>
    <hyperlink ref="B241:B242" location="'Initial CP Conferences'!A1" display="Initial Child Protection Conferences"/>
    <hyperlink ref="B239:B240" location="'Section 47 Enquiries'!A1" display="Section 47 Enquiries"/>
    <hyperlink ref="B237:B238" location="'Children in Need'!A1" display="Children in Need"/>
    <hyperlink ref="B235:B236" location="Assessments!A1" display="Assessments"/>
    <hyperlink ref="B233:B234" location="'Re-referrals'!A1" display="Re-referrals"/>
    <hyperlink ref="B229:B230" location="Referrals!A1" display="Referrals"/>
    <hyperlink ref="B227:B228" location="Population!A1" display="Population"/>
    <hyperlink ref="B251:B252" location="Adoption!A1" display="Adoption"/>
    <hyperlink ref="B249:B250" location="Adoption!A1" display="Adoption"/>
    <hyperlink ref="B249:F250" location="Ofsted!A1" display="Ofsted"/>
    <hyperlink ref="B251:F252" location="Education!A1" display="Education"/>
    <hyperlink ref="B253:B254" location="Adoption!A1" display="Adoption"/>
    <hyperlink ref="B253:F254" location="Sources!A1" display="Sources"/>
    <hyperlink ref="B231:F232"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39"/>
  </sheetPr>
  <dimension ref="A1:AL299"/>
  <sheetViews>
    <sheetView showRowColHeaders="0" zoomScaleNormal="100" workbookViewId="0"/>
  </sheetViews>
  <sheetFormatPr defaultRowHeight="11.25" customHeight="1" x14ac:dyDescent="0.2"/>
  <cols>
    <col min="1" max="1" width="2.85546875" style="406" customWidth="1"/>
    <col min="2" max="2" width="19.28515625" style="406" customWidth="1"/>
    <col min="3" max="3" width="0.85546875" style="406" customWidth="1"/>
    <col min="4" max="8" width="7.42578125" style="406" customWidth="1"/>
    <col min="9" max="9" width="7.85546875" style="406" customWidth="1"/>
    <col min="10" max="10" width="0.85546875" style="406" customWidth="1"/>
    <col min="11" max="11" width="7.42578125" style="493" customWidth="1"/>
    <col min="12" max="15" width="7.42578125" style="406" customWidth="1"/>
    <col min="16" max="16" width="6.28515625" style="406" customWidth="1"/>
    <col min="17" max="17" width="0.85546875" style="406" customWidth="1"/>
    <col min="18" max="18" width="6.140625" style="406" customWidth="1"/>
    <col min="19" max="19" width="8" style="406" customWidth="1"/>
    <col min="20" max="20" width="7.7109375" style="406" customWidth="1"/>
    <col min="21" max="21" width="2.85546875" style="406" customWidth="1"/>
    <col min="22" max="22" width="10.140625" style="404" customWidth="1"/>
    <col min="23" max="23" width="21.85546875" style="402" hidden="1" customWidth="1"/>
    <col min="24" max="25" width="19.7109375" style="402" hidden="1" customWidth="1"/>
    <col min="26" max="27" width="12" style="402" hidden="1" customWidth="1"/>
    <col min="28" max="28" width="12" style="403" hidden="1" customWidth="1"/>
    <col min="29" max="29" width="15.7109375" style="403" hidden="1" customWidth="1"/>
    <col min="30" max="30" width="18.28515625" style="403" hidden="1" customWidth="1"/>
    <col min="31" max="32" width="13.140625" style="403" hidden="1" customWidth="1"/>
    <col min="33" max="33" width="13.140625" style="404" hidden="1" customWidth="1"/>
    <col min="34" max="34" width="13.140625" style="405" hidden="1" customWidth="1"/>
    <col min="35" max="35" width="6.5703125" style="406" hidden="1" customWidth="1"/>
    <col min="36" max="36" width="9.140625" style="406" customWidth="1"/>
    <col min="37" max="16384" width="9.140625" style="406"/>
  </cols>
  <sheetData>
    <row r="1" spans="1:34" ht="15" customHeight="1" x14ac:dyDescent="0.2">
      <c r="A1" s="24"/>
      <c r="B1" s="24"/>
      <c r="C1" s="24"/>
      <c r="D1" s="24"/>
      <c r="E1" s="24"/>
      <c r="F1" s="24"/>
      <c r="G1" s="24"/>
      <c r="H1" s="24"/>
      <c r="I1" s="24"/>
      <c r="J1" s="24"/>
      <c r="K1" s="2"/>
      <c r="L1" s="25"/>
      <c r="M1" s="25"/>
      <c r="N1" s="25"/>
      <c r="O1" s="25"/>
      <c r="P1" s="25"/>
      <c r="Q1" s="25"/>
      <c r="R1" s="25"/>
      <c r="S1" s="25"/>
      <c r="T1" s="25"/>
      <c r="U1" s="24"/>
      <c r="V1" s="532"/>
    </row>
    <row r="2" spans="1:34" ht="18.75" thickBot="1" x14ac:dyDescent="0.3">
      <c r="A2" s="40" t="s">
        <v>1</v>
      </c>
      <c r="B2" s="38"/>
      <c r="C2" s="38"/>
      <c r="D2" s="38"/>
      <c r="E2" s="38"/>
      <c r="F2" s="38"/>
      <c r="G2" s="38"/>
      <c r="H2" s="38"/>
      <c r="I2" s="38"/>
      <c r="J2" s="38"/>
      <c r="K2" s="39"/>
      <c r="L2" s="38"/>
      <c r="M2" s="38"/>
      <c r="N2" s="38"/>
      <c r="O2" s="38"/>
      <c r="P2" s="38"/>
      <c r="Q2" s="38"/>
      <c r="R2" s="38"/>
      <c r="S2" s="38"/>
      <c r="T2" s="38"/>
      <c r="U2" s="25"/>
      <c r="V2" s="532"/>
    </row>
    <row r="3" spans="1:34" ht="11.25" customHeight="1" x14ac:dyDescent="0.2">
      <c r="A3" s="25"/>
      <c r="B3" s="25"/>
      <c r="C3" s="25"/>
      <c r="D3" s="25"/>
      <c r="E3" s="25"/>
      <c r="F3" s="25"/>
      <c r="G3" s="25"/>
      <c r="H3" s="25"/>
      <c r="I3" s="25"/>
      <c r="J3" s="25"/>
      <c r="K3" s="3"/>
      <c r="L3" s="25"/>
      <c r="M3" s="25"/>
      <c r="N3" s="25"/>
      <c r="O3" s="25"/>
      <c r="P3" s="25"/>
      <c r="Q3" s="25"/>
      <c r="R3" s="25"/>
      <c r="S3" s="25"/>
      <c r="T3" s="25"/>
      <c r="U3" s="24"/>
      <c r="V3" s="532"/>
    </row>
    <row r="4" spans="1:34" ht="21" customHeight="1" thickBot="1" x14ac:dyDescent="0.25">
      <c r="A4" s="24"/>
      <c r="B4" s="24"/>
      <c r="C4" s="24"/>
      <c r="D4" s="24"/>
      <c r="E4" s="24"/>
      <c r="F4" s="24"/>
      <c r="G4" s="24"/>
      <c r="H4" s="24"/>
      <c r="I4" s="24"/>
      <c r="J4" s="24"/>
      <c r="K4" s="2"/>
      <c r="L4" s="24"/>
      <c r="M4" s="24"/>
      <c r="N4" s="24"/>
      <c r="O4" s="24"/>
      <c r="P4" s="24"/>
      <c r="Q4" s="24"/>
      <c r="R4" s="24"/>
      <c r="S4" s="24"/>
      <c r="T4" s="24"/>
      <c r="U4" s="24"/>
      <c r="V4" s="532"/>
      <c r="X4" s="407"/>
    </row>
    <row r="5" spans="1:34" ht="11.25" customHeight="1" x14ac:dyDescent="0.2">
      <c r="A5" s="30"/>
      <c r="B5" s="31"/>
      <c r="C5" s="31"/>
      <c r="D5" s="31"/>
      <c r="E5" s="31"/>
      <c r="F5" s="31"/>
      <c r="G5" s="31"/>
      <c r="H5" s="31"/>
      <c r="I5" s="31"/>
      <c r="J5" s="31"/>
      <c r="K5" s="32"/>
      <c r="L5" s="46"/>
      <c r="M5" s="46"/>
      <c r="N5" s="46"/>
      <c r="O5" s="46"/>
      <c r="P5" s="46"/>
      <c r="Q5" s="46"/>
      <c r="R5" s="46"/>
      <c r="S5" s="46"/>
      <c r="T5" s="46"/>
      <c r="U5" s="47"/>
      <c r="V5" s="532"/>
      <c r="W5" s="437" t="e">
        <f>VLOOKUP(X5,$W$12:$X$31,2,FALSE)</f>
        <v>#N/A</v>
      </c>
      <c r="X5" s="408" t="str">
        <f>Home!B12</f>
        <v>(none)</v>
      </c>
      <c r="Y5" s="408" t="str">
        <f>"Selected LA- "&amp;X5</f>
        <v>Selected LA- (none)</v>
      </c>
    </row>
    <row r="6" spans="1:34" ht="11.25" customHeight="1" x14ac:dyDescent="0.2">
      <c r="A6" s="34"/>
      <c r="B6" s="25"/>
      <c r="C6" s="25"/>
      <c r="D6" s="25"/>
      <c r="E6" s="25"/>
      <c r="F6" s="25"/>
      <c r="G6" s="25"/>
      <c r="H6" s="25"/>
      <c r="I6" s="25"/>
      <c r="J6" s="25"/>
      <c r="K6" s="87"/>
      <c r="L6" s="114"/>
      <c r="M6" s="114"/>
      <c r="N6" s="114"/>
      <c r="O6" s="114"/>
      <c r="P6" s="114"/>
      <c r="Q6" s="91"/>
      <c r="R6" s="91"/>
      <c r="S6" s="91"/>
      <c r="T6" s="91"/>
      <c r="U6" s="93"/>
      <c r="V6" s="532"/>
    </row>
    <row r="7" spans="1:34" s="411" customFormat="1" ht="11.25" customHeight="1" x14ac:dyDescent="0.2">
      <c r="A7" s="36"/>
      <c r="B7" s="642" t="s">
        <v>144</v>
      </c>
      <c r="C7" s="642"/>
      <c r="D7" s="643"/>
      <c r="E7" s="643"/>
      <c r="F7" s="643"/>
      <c r="G7" s="643"/>
      <c r="H7" s="643"/>
      <c r="I7" s="643"/>
      <c r="J7" s="643"/>
      <c r="K7" s="643"/>
      <c r="L7" s="643"/>
      <c r="M7" s="643"/>
      <c r="N7" s="643"/>
      <c r="O7" s="643"/>
      <c r="P7" s="643"/>
      <c r="Q7" s="643"/>
      <c r="R7" s="643"/>
      <c r="S7" s="643"/>
      <c r="T7" s="643"/>
      <c r="U7" s="92"/>
      <c r="V7" s="533"/>
      <c r="W7" s="402"/>
      <c r="X7" s="402"/>
      <c r="Y7" s="402"/>
      <c r="Z7" s="402"/>
      <c r="AA7" s="402"/>
      <c r="AB7" s="403"/>
      <c r="AC7" s="403"/>
      <c r="AD7" s="403"/>
      <c r="AE7" s="403"/>
      <c r="AF7" s="403"/>
      <c r="AG7" s="409"/>
      <c r="AH7" s="410"/>
    </row>
    <row r="8" spans="1:34" ht="20.25" customHeight="1" x14ac:dyDescent="0.2">
      <c r="A8" s="34"/>
      <c r="B8" s="643"/>
      <c r="C8" s="643"/>
      <c r="D8" s="643"/>
      <c r="E8" s="643"/>
      <c r="F8" s="643"/>
      <c r="G8" s="643"/>
      <c r="H8" s="643"/>
      <c r="I8" s="643"/>
      <c r="J8" s="643"/>
      <c r="K8" s="643"/>
      <c r="L8" s="643"/>
      <c r="M8" s="643"/>
      <c r="N8" s="643"/>
      <c r="O8" s="643"/>
      <c r="P8" s="643"/>
      <c r="Q8" s="643"/>
      <c r="R8" s="643"/>
      <c r="S8" s="643"/>
      <c r="T8" s="643"/>
      <c r="U8" s="93"/>
      <c r="V8" s="532"/>
      <c r="X8" s="407"/>
    </row>
    <row r="9" spans="1:34" ht="11.25" customHeight="1" x14ac:dyDescent="0.2">
      <c r="A9" s="34"/>
      <c r="B9" s="203"/>
      <c r="C9" s="203"/>
      <c r="D9" s="644" t="s">
        <v>121</v>
      </c>
      <c r="E9" s="645"/>
      <c r="F9" s="645"/>
      <c r="G9" s="645"/>
      <c r="H9" s="645"/>
      <c r="I9" s="660" t="s">
        <v>192</v>
      </c>
      <c r="J9" s="204"/>
      <c r="K9" s="647" t="s">
        <v>122</v>
      </c>
      <c r="L9" s="648"/>
      <c r="M9" s="648"/>
      <c r="N9" s="648"/>
      <c r="O9" s="648"/>
      <c r="P9" s="657" t="str">
        <f>"SE Rank"&amp;" "&amp;O11</f>
        <v>SE Rank 2015</v>
      </c>
      <c r="Q9" s="206"/>
      <c r="R9" s="650" t="s">
        <v>210</v>
      </c>
      <c r="S9" s="651"/>
      <c r="T9" s="652"/>
      <c r="U9" s="93"/>
      <c r="V9" s="532"/>
    </row>
    <row r="10" spans="1:34"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532"/>
    </row>
    <row r="11" spans="1:34" ht="11.25" customHeight="1" x14ac:dyDescent="0.2">
      <c r="A11" s="48"/>
      <c r="B11" s="154"/>
      <c r="C11" s="203"/>
      <c r="D11" s="195">
        <v>2011</v>
      </c>
      <c r="E11" s="195">
        <v>2012</v>
      </c>
      <c r="F11" s="195">
        <v>2013</v>
      </c>
      <c r="G11" s="195">
        <v>2014</v>
      </c>
      <c r="H11" s="195">
        <v>2015</v>
      </c>
      <c r="I11" s="662"/>
      <c r="J11" s="205"/>
      <c r="K11" s="218">
        <f>D11</f>
        <v>2011</v>
      </c>
      <c r="L11" s="218">
        <f>E11</f>
        <v>2012</v>
      </c>
      <c r="M11" s="218">
        <f>F11</f>
        <v>2013</v>
      </c>
      <c r="N11" s="218">
        <f>G11</f>
        <v>2014</v>
      </c>
      <c r="O11" s="218">
        <f>H11</f>
        <v>2015</v>
      </c>
      <c r="P11" s="659"/>
      <c r="Q11" s="196"/>
      <c r="R11" s="251" t="s">
        <v>123</v>
      </c>
      <c r="S11" s="252" t="s">
        <v>124</v>
      </c>
      <c r="T11" s="253" t="s">
        <v>88</v>
      </c>
      <c r="U11" s="93"/>
      <c r="V11" s="532"/>
      <c r="AG11" s="406"/>
      <c r="AH11" s="406"/>
    </row>
    <row r="12" spans="1:34" ht="11.25" customHeight="1" x14ac:dyDescent="0.2">
      <c r="A12" s="48"/>
      <c r="B12" s="233" t="s">
        <v>2</v>
      </c>
      <c r="C12" s="203"/>
      <c r="D12" s="219">
        <v>78</v>
      </c>
      <c r="E12" s="219">
        <v>82</v>
      </c>
      <c r="F12" s="219">
        <v>112</v>
      </c>
      <c r="G12" s="219">
        <v>108</v>
      </c>
      <c r="H12" s="219">
        <v>122</v>
      </c>
      <c r="I12" s="242">
        <f t="shared" ref="I12:I33" si="0">IF(H12=0,"",(H12-E12)/E12)</f>
        <v>0.48780487804878048</v>
      </c>
      <c r="J12" s="220"/>
      <c r="K12" s="221">
        <f>IF(ISBLANK(D12),NA(),D12/Population!C12*10000)</f>
        <v>28.687017285766824</v>
      </c>
      <c r="L12" s="221">
        <f>IF(ISBLANK(E12),NA(),E12/Population!D12*10000)</f>
        <v>30.827067669172934</v>
      </c>
      <c r="M12" s="221">
        <f>IF(ISBLANK(F12),NA(),F12/Population!E12*10000)</f>
        <v>42.105263157894733</v>
      </c>
      <c r="N12" s="221">
        <f>IF(ISBLANK(G12),NA(),G12/Population!F12*10000)</f>
        <v>39.852398523985237</v>
      </c>
      <c r="O12" s="221">
        <f>IF(ISBLANK(H12),NA(),H12/Population!G12*10000)</f>
        <v>43.884892086330929</v>
      </c>
      <c r="P12" s="287">
        <f>RANK(O12,($O$26:$O$31,$O$12:$O$24))</f>
        <v>9</v>
      </c>
      <c r="Q12" s="222"/>
      <c r="R12" s="238">
        <f>IDACI!C12</f>
        <v>11</v>
      </c>
      <c r="S12" s="223">
        <f t="shared" ref="S12:S32" si="1">(R12*$X$82)+$Y$82</f>
        <v>33.600700000000003</v>
      </c>
      <c r="T12" s="224">
        <f t="shared" ref="T12:T32" si="2">O12-S12</f>
        <v>10.284192086330926</v>
      </c>
      <c r="U12" s="93"/>
      <c r="V12" s="532"/>
      <c r="W12" s="438" t="str">
        <f>B12</f>
        <v>Bracknell Forest</v>
      </c>
      <c r="X12" s="194">
        <v>1</v>
      </c>
      <c r="AG12" s="406"/>
      <c r="AH12" s="406"/>
    </row>
    <row r="13" spans="1:34" ht="11.25" customHeight="1" x14ac:dyDescent="0.2">
      <c r="A13" s="48"/>
      <c r="B13" s="233" t="s">
        <v>78</v>
      </c>
      <c r="C13" s="203"/>
      <c r="D13" s="219">
        <v>440</v>
      </c>
      <c r="E13" s="219">
        <v>308</v>
      </c>
      <c r="F13" s="219">
        <v>279</v>
      </c>
      <c r="G13" s="219">
        <v>288</v>
      </c>
      <c r="H13" s="219">
        <v>309</v>
      </c>
      <c r="I13" s="242">
        <f t="shared" si="0"/>
        <v>3.246753246753247E-3</v>
      </c>
      <c r="J13" s="220"/>
      <c r="K13" s="221">
        <f>IF(ISBLANK(D13),NA(),D13/Population!C13*10000)</f>
        <v>93.716719914802994</v>
      </c>
      <c r="L13" s="221">
        <f>IF(ISBLANK(E13),NA(),E13/Population!D13*10000)</f>
        <v>61.723446893787575</v>
      </c>
      <c r="M13" s="221">
        <f>IF(ISBLANK(F13),NA(),F13/Population!E13*10000)</f>
        <v>55.577689243027891</v>
      </c>
      <c r="N13" s="221">
        <f>IF(ISBLANK(G13),NA(),G13/Population!F13*10000)</f>
        <v>57.029702970297031</v>
      </c>
      <c r="O13" s="221">
        <f>IF(ISBLANK(H13),NA(),H13/Population!G13*10000)</f>
        <v>60.588235294117652</v>
      </c>
      <c r="P13" s="287">
        <f>RANK(O13,($O$26:$O$31,$O$12:$O$24))</f>
        <v>4</v>
      </c>
      <c r="Q13" s="222"/>
      <c r="R13" s="238">
        <f>IDACI!C13</f>
        <v>18.3</v>
      </c>
      <c r="S13" s="223">
        <f t="shared" si="1"/>
        <v>42.665109999999999</v>
      </c>
      <c r="T13" s="224">
        <f t="shared" si="2"/>
        <v>17.923125294117654</v>
      </c>
      <c r="U13" s="93"/>
      <c r="V13" s="532"/>
      <c r="W13" s="438" t="str">
        <f t="shared" ref="W13:W32" si="3">B13</f>
        <v>Brighton &amp; Hove</v>
      </c>
      <c r="X13" s="194">
        <v>2</v>
      </c>
      <c r="AG13" s="406"/>
      <c r="AH13" s="406"/>
    </row>
    <row r="14" spans="1:34" ht="11.25" customHeight="1" x14ac:dyDescent="0.2">
      <c r="A14" s="48"/>
      <c r="B14" s="233" t="s">
        <v>12</v>
      </c>
      <c r="C14" s="203"/>
      <c r="D14" s="219">
        <v>368</v>
      </c>
      <c r="E14" s="219">
        <v>362</v>
      </c>
      <c r="F14" s="219">
        <v>190</v>
      </c>
      <c r="G14" s="219">
        <v>242</v>
      </c>
      <c r="H14" s="219">
        <v>332</v>
      </c>
      <c r="I14" s="242">
        <f t="shared" si="0"/>
        <v>-8.2872928176795577E-2</v>
      </c>
      <c r="J14" s="220"/>
      <c r="K14" s="221">
        <f>IF(ISBLANK(D14),NA(),D14/Population!C14*10000)</f>
        <v>31.925045545241606</v>
      </c>
      <c r="L14" s="221">
        <f>IF(ISBLANK(E14),NA(),E14/Population!D14*10000)</f>
        <v>31.341991341991342</v>
      </c>
      <c r="M14" s="221">
        <f>IF(ISBLANK(F14),NA(),F14/Population!E14*10000)</f>
        <v>16.33705932932072</v>
      </c>
      <c r="N14" s="221">
        <f>IF(ISBLANK(G14),NA(),G14/Population!F14*10000)</f>
        <v>20.578231292517007</v>
      </c>
      <c r="O14" s="221">
        <f>IF(ISBLANK(H14),NA(),H14/Population!G14*10000)</f>
        <v>27.922624053826748</v>
      </c>
      <c r="P14" s="287">
        <f>RANK(O14,($O$26:$O$31,$O$12:$O$24))</f>
        <v>16</v>
      </c>
      <c r="Q14" s="222"/>
      <c r="R14" s="238">
        <f>IDACI!C14</f>
        <v>9.8000000000000007</v>
      </c>
      <c r="S14" s="223">
        <f t="shared" si="1"/>
        <v>32.110660000000003</v>
      </c>
      <c r="T14" s="224">
        <f t="shared" si="2"/>
        <v>-4.1880359461732546</v>
      </c>
      <c r="U14" s="93"/>
      <c r="V14" s="532"/>
      <c r="W14" s="438" t="str">
        <f t="shared" si="3"/>
        <v>Buckinghamshire</v>
      </c>
      <c r="X14" s="194">
        <v>3</v>
      </c>
      <c r="AG14" s="406"/>
      <c r="AH14" s="406"/>
    </row>
    <row r="15" spans="1:34" ht="11.25" customHeight="1" x14ac:dyDescent="0.2">
      <c r="A15" s="48"/>
      <c r="B15" s="233" t="s">
        <v>6</v>
      </c>
      <c r="C15" s="203"/>
      <c r="D15" s="219">
        <v>620</v>
      </c>
      <c r="E15" s="219">
        <v>674</v>
      </c>
      <c r="F15" s="219">
        <v>546</v>
      </c>
      <c r="G15" s="219">
        <v>613</v>
      </c>
      <c r="H15" s="219">
        <v>469</v>
      </c>
      <c r="I15" s="242">
        <f t="shared" si="0"/>
        <v>-0.30415430267062316</v>
      </c>
      <c r="J15" s="220"/>
      <c r="K15" s="221">
        <f>IF(ISBLANK(D15),NA(),D15/Population!C15*10000)</f>
        <v>59.695744271134217</v>
      </c>
      <c r="L15" s="221">
        <f>IF(ISBLANK(E15),NA(),E15/Population!D15*10000)</f>
        <v>64.621284755512946</v>
      </c>
      <c r="M15" s="221">
        <f>IF(ISBLANK(F15),NA(),F15/Population!E15*10000)</f>
        <v>52.298850574712638</v>
      </c>
      <c r="N15" s="221">
        <f>IF(ISBLANK(G15),NA(),G15/Population!F15*10000)</f>
        <v>58.492366412213741</v>
      </c>
      <c r="O15" s="221">
        <f>IF(ISBLANK(H15),NA(),H15/Population!G15*10000)</f>
        <v>44.497153700189756</v>
      </c>
      <c r="P15" s="287">
        <f>RANK(O15,($O$26:$O$31,$O$12:$O$24))</f>
        <v>8</v>
      </c>
      <c r="Q15" s="222"/>
      <c r="R15" s="238">
        <f>IDACI!C15</f>
        <v>17.399999999999999</v>
      </c>
      <c r="S15" s="223">
        <f>(R15*$X$82)+$Y$82</f>
        <v>41.547579999999996</v>
      </c>
      <c r="T15" s="224">
        <f t="shared" si="2"/>
        <v>2.9495737001897595</v>
      </c>
      <c r="U15" s="93"/>
      <c r="V15" s="532"/>
      <c r="W15" s="438" t="str">
        <f t="shared" si="3"/>
        <v>East Sussex</v>
      </c>
      <c r="X15" s="194">
        <v>4</v>
      </c>
      <c r="AG15" s="406"/>
      <c r="AH15" s="406"/>
    </row>
    <row r="16" spans="1:34" ht="11.25" customHeight="1" x14ac:dyDescent="0.2">
      <c r="A16" s="48"/>
      <c r="B16" s="233" t="s">
        <v>9</v>
      </c>
      <c r="C16" s="203"/>
      <c r="D16" s="219">
        <v>732</v>
      </c>
      <c r="E16" s="219">
        <v>795</v>
      </c>
      <c r="F16" s="219">
        <v>909</v>
      </c>
      <c r="G16" s="219">
        <v>1111</v>
      </c>
      <c r="H16" s="219">
        <v>1354</v>
      </c>
      <c r="I16" s="242">
        <f t="shared" si="0"/>
        <v>0.70314465408805027</v>
      </c>
      <c r="J16" s="220"/>
      <c r="K16" s="221">
        <f>IF(ISBLANK(D16),NA(),D16/Population!C16*10000)</f>
        <v>26.575660760964276</v>
      </c>
      <c r="L16" s="221">
        <f>IF(ISBLANK(E16),NA(),E16/Population!D16*10000)</f>
        <v>28.372591006423985</v>
      </c>
      <c r="M16" s="221">
        <f>IF(ISBLANK(F16),NA(),F16/Population!E16*10000)</f>
        <v>32.360270558917762</v>
      </c>
      <c r="N16" s="221">
        <f>IF(ISBLANK(G16),NA(),G16/Population!F16*10000)</f>
        <v>39.411138701667255</v>
      </c>
      <c r="O16" s="221">
        <f>IF(ISBLANK(H16),NA(),H16/Population!G16*10000)</f>
        <v>48.099467140319717</v>
      </c>
      <c r="P16" s="287">
        <f>RANK(O16,($O$26:$O$31,$O$12:$O$24))</f>
        <v>7</v>
      </c>
      <c r="Q16" s="222"/>
      <c r="R16" s="238">
        <f>IDACI!C16</f>
        <v>11.799999999999999</v>
      </c>
      <c r="S16" s="223">
        <f t="shared" si="1"/>
        <v>34.594059999999999</v>
      </c>
      <c r="T16" s="224">
        <f t="shared" si="2"/>
        <v>13.505407140319718</v>
      </c>
      <c r="U16" s="93"/>
      <c r="V16" s="532"/>
      <c r="W16" s="438" t="str">
        <f t="shared" si="3"/>
        <v>Hampshire</v>
      </c>
      <c r="X16" s="194">
        <v>5</v>
      </c>
      <c r="AG16" s="406"/>
      <c r="AH16" s="406"/>
    </row>
    <row r="17" spans="1:34" ht="11.25" customHeight="1" x14ac:dyDescent="0.2">
      <c r="A17" s="48"/>
      <c r="B17" s="233" t="s">
        <v>3</v>
      </c>
      <c r="C17" s="203"/>
      <c r="D17" s="219"/>
      <c r="E17" s="219">
        <v>51</v>
      </c>
      <c r="F17" s="219">
        <v>101</v>
      </c>
      <c r="G17" s="219">
        <v>164</v>
      </c>
      <c r="H17" s="219">
        <v>254</v>
      </c>
      <c r="I17" s="242">
        <f t="shared" si="0"/>
        <v>3.9803921568627452</v>
      </c>
      <c r="J17" s="220"/>
      <c r="K17" s="221" t="e">
        <f>IF(ISBLANK(D17),NA(),D17/Population!C17*10000)</f>
        <v>#N/A</v>
      </c>
      <c r="L17" s="221">
        <f>IF(ISBLANK(E17),NA(),E17/Population!D17*10000)</f>
        <v>19.540229885057471</v>
      </c>
      <c r="M17" s="221">
        <f>IF(ISBLANK(F17),NA(),F17/Population!E17*10000)</f>
        <v>38.846153846153847</v>
      </c>
      <c r="N17" s="221">
        <f>IF(ISBLANK(G17),NA(),G17/Population!F17*10000)</f>
        <v>63.565891472868216</v>
      </c>
      <c r="O17" s="221">
        <f>IF(ISBLANK(H17),NA(),H17/Population!G17*10000)</f>
        <v>99.607843137254903</v>
      </c>
      <c r="P17" s="287">
        <f>RANK(O17,($O$26:$O$31,$O$12:$O$24))</f>
        <v>1</v>
      </c>
      <c r="Q17" s="222"/>
      <c r="R17" s="238">
        <f>IDACI!C17</f>
        <v>20.399999999999999</v>
      </c>
      <c r="S17" s="223">
        <f t="shared" si="1"/>
        <v>45.272679999999994</v>
      </c>
      <c r="T17" s="224">
        <f t="shared" si="2"/>
        <v>54.335163137254909</v>
      </c>
      <c r="U17" s="93"/>
      <c r="V17" s="532"/>
      <c r="W17" s="438" t="str">
        <f t="shared" si="3"/>
        <v>Isle of Wight</v>
      </c>
      <c r="X17" s="194">
        <v>6</v>
      </c>
      <c r="AG17" s="406"/>
      <c r="AH17" s="406"/>
    </row>
    <row r="18" spans="1:34" ht="11.25" customHeight="1" x14ac:dyDescent="0.2">
      <c r="A18" s="48"/>
      <c r="B18" s="233" t="s">
        <v>13</v>
      </c>
      <c r="C18" s="203"/>
      <c r="D18" s="219">
        <v>1614</v>
      </c>
      <c r="E18" s="219">
        <v>953</v>
      </c>
      <c r="F18" s="219">
        <v>999</v>
      </c>
      <c r="G18" s="219">
        <v>1191</v>
      </c>
      <c r="H18" s="219">
        <v>1242</v>
      </c>
      <c r="I18" s="242">
        <f t="shared" si="0"/>
        <v>0.30325288562434416</v>
      </c>
      <c r="J18" s="220"/>
      <c r="K18" s="221">
        <f>IF(ISBLANK(D18),NA(),D18/Population!C18*10000)</f>
        <v>51.580326611485731</v>
      </c>
      <c r="L18" s="221">
        <f>IF(ISBLANK(E18),NA(),E18/Population!D18*10000)</f>
        <v>29.532073132940809</v>
      </c>
      <c r="M18" s="221">
        <f>IF(ISBLANK(F18),NA(),F18/Population!E18*10000)</f>
        <v>30.84285273232479</v>
      </c>
      <c r="N18" s="221">
        <f>IF(ISBLANK(G18),NA(),G18/Population!F18*10000)</f>
        <v>36.578624078624081</v>
      </c>
      <c r="O18" s="221">
        <f>IF(ISBLANK(H18),NA(),H18/Population!G18*10000)</f>
        <v>37.831251903746576</v>
      </c>
      <c r="P18" s="287">
        <f>RANK(O18,($O$26:$O$31,$O$12:$O$24))</f>
        <v>12</v>
      </c>
      <c r="Q18" s="222"/>
      <c r="R18" s="238">
        <f>IDACI!C18</f>
        <v>17.8</v>
      </c>
      <c r="S18" s="223">
        <f t="shared" si="1"/>
        <v>42.044260000000001</v>
      </c>
      <c r="T18" s="224">
        <f t="shared" si="2"/>
        <v>-4.2130080962534251</v>
      </c>
      <c r="U18" s="93"/>
      <c r="V18" s="532"/>
      <c r="W18" s="438" t="str">
        <f t="shared" si="3"/>
        <v>Kent</v>
      </c>
      <c r="X18" s="194">
        <v>7</v>
      </c>
      <c r="AG18" s="406"/>
      <c r="AH18" s="406"/>
    </row>
    <row r="19" spans="1:34" ht="11.25" customHeight="1" x14ac:dyDescent="0.2">
      <c r="A19" s="48"/>
      <c r="B19" s="233" t="s">
        <v>4</v>
      </c>
      <c r="C19" s="203"/>
      <c r="D19" s="219">
        <v>286</v>
      </c>
      <c r="E19" s="219">
        <v>346</v>
      </c>
      <c r="F19" s="219">
        <v>200</v>
      </c>
      <c r="G19" s="219">
        <v>358</v>
      </c>
      <c r="H19" s="219">
        <v>475</v>
      </c>
      <c r="I19" s="242">
        <f t="shared" si="0"/>
        <v>0.37283236994219654</v>
      </c>
      <c r="J19" s="220"/>
      <c r="K19" s="221">
        <f>IF(ISBLANK(D19),NA(),D19/Population!C19*10000)</f>
        <v>48.697428911970029</v>
      </c>
      <c r="L19" s="221">
        <f>IF(ISBLANK(E19),NA(),E19/Population!D19*10000)</f>
        <v>56.721311475409834</v>
      </c>
      <c r="M19" s="221">
        <f>IF(ISBLANK(F19),NA(),F19/Population!E19*10000)</f>
        <v>32.840722495894909</v>
      </c>
      <c r="N19" s="221">
        <f>IF(ISBLANK(G19),NA(),G19/Population!F19*10000)</f>
        <v>58.116883116883123</v>
      </c>
      <c r="O19" s="221">
        <f>IF(ISBLANK(H19),NA(),H19/Population!G19*10000)</f>
        <v>76</v>
      </c>
      <c r="P19" s="287">
        <f>RANK(O19,($O$26:$O$31,$O$12:$O$24))</f>
        <v>2</v>
      </c>
      <c r="Q19" s="222"/>
      <c r="R19" s="238">
        <f>IDACI!C19</f>
        <v>22</v>
      </c>
      <c r="S19" s="223">
        <f t="shared" si="1"/>
        <v>47.259399999999999</v>
      </c>
      <c r="T19" s="224">
        <f t="shared" si="2"/>
        <v>28.740600000000001</v>
      </c>
      <c r="U19" s="93"/>
      <c r="V19" s="532"/>
      <c r="W19" s="438" t="str">
        <f t="shared" si="3"/>
        <v>Medway</v>
      </c>
      <c r="X19" s="194">
        <v>8</v>
      </c>
      <c r="AG19" s="406"/>
      <c r="AH19" s="406"/>
    </row>
    <row r="20" spans="1:34" ht="11.25" customHeight="1" x14ac:dyDescent="0.2">
      <c r="A20" s="48"/>
      <c r="B20" s="233" t="s">
        <v>14</v>
      </c>
      <c r="C20" s="203"/>
      <c r="D20" s="219">
        <v>40</v>
      </c>
      <c r="E20" s="219">
        <v>55</v>
      </c>
      <c r="F20" s="219">
        <v>40</v>
      </c>
      <c r="G20" s="219">
        <v>33</v>
      </c>
      <c r="H20" s="219">
        <v>57</v>
      </c>
      <c r="I20" s="242">
        <f t="shared" si="0"/>
        <v>3.6363636363636362E-2</v>
      </c>
      <c r="J20" s="220"/>
      <c r="K20" s="221">
        <f>IF(ISBLANK(D20),NA(),D20/Population!C20*10000)</f>
        <v>6.8212824010914055</v>
      </c>
      <c r="L20" s="221">
        <f>IF(ISBLANK(E20),NA(),E20/Population!D20*10000)</f>
        <v>8.870967741935484</v>
      </c>
      <c r="M20" s="221">
        <f>IF(ISBLANK(F20),NA(),F20/Population!E20*10000)</f>
        <v>6.3091482649842279</v>
      </c>
      <c r="N20" s="221">
        <f>IF(ISBLANK(G20),NA(),G20/Population!F20*10000)</f>
        <v>5.15625</v>
      </c>
      <c r="O20" s="221">
        <f>IF(ISBLANK(H20),NA(),H20/Population!G20*10000)</f>
        <v>8.7423312883435589</v>
      </c>
      <c r="P20" s="287">
        <f>RANK(O20,($O$26:$O$31,$O$12:$O$24))</f>
        <v>19</v>
      </c>
      <c r="Q20" s="222"/>
      <c r="R20" s="238">
        <f>IDACI!C20</f>
        <v>19.7</v>
      </c>
      <c r="S20" s="223">
        <f t="shared" si="1"/>
        <v>44.403490000000005</v>
      </c>
      <c r="T20" s="224">
        <f t="shared" si="2"/>
        <v>-35.661158711656448</v>
      </c>
      <c r="U20" s="93"/>
      <c r="V20" s="532"/>
      <c r="W20" s="438" t="str">
        <f t="shared" si="3"/>
        <v>Milton Keynes</v>
      </c>
      <c r="X20" s="194">
        <v>9</v>
      </c>
      <c r="AG20" s="406"/>
      <c r="AH20" s="406"/>
    </row>
    <row r="21" spans="1:34" ht="11.25" customHeight="1" x14ac:dyDescent="0.2">
      <c r="A21" s="48"/>
      <c r="B21" s="233" t="s">
        <v>15</v>
      </c>
      <c r="C21" s="203"/>
      <c r="D21" s="219">
        <v>332</v>
      </c>
      <c r="E21" s="219">
        <v>364</v>
      </c>
      <c r="F21" s="219">
        <v>430</v>
      </c>
      <c r="G21" s="219">
        <v>504</v>
      </c>
      <c r="H21" s="219">
        <v>569</v>
      </c>
      <c r="I21" s="242">
        <f t="shared" si="0"/>
        <v>0.56318681318681318</v>
      </c>
      <c r="J21" s="220"/>
      <c r="K21" s="221">
        <f>IF(ISBLANK(D21),NA(),D21/Population!C21*10000)</f>
        <v>23.971119133574007</v>
      </c>
      <c r="L21" s="221">
        <f>IF(ISBLANK(E21),NA(),E21/Population!D21*10000)</f>
        <v>26.376811594202898</v>
      </c>
      <c r="M21" s="221">
        <f>IF(ISBLANK(F21),NA(),F21/Population!E21*10000)</f>
        <v>30.890804597701148</v>
      </c>
      <c r="N21" s="221">
        <f>IF(ISBLANK(G21),NA(),G21/Population!F21*10000)</f>
        <v>35.923022095509623</v>
      </c>
      <c r="O21" s="221">
        <f>IF(ISBLANK(H21),NA(),H21/Population!G21*10000)</f>
        <v>40.297450424929174</v>
      </c>
      <c r="P21" s="287">
        <f>RANK(O21,($O$26:$O$31,$O$12:$O$24))</f>
        <v>10</v>
      </c>
      <c r="Q21" s="222"/>
      <c r="R21" s="238">
        <f>IDACI!C21</f>
        <v>11.799999999999999</v>
      </c>
      <c r="S21" s="223">
        <f t="shared" si="1"/>
        <v>34.594059999999999</v>
      </c>
      <c r="T21" s="224">
        <f t="shared" si="2"/>
        <v>5.7033904249291751</v>
      </c>
      <c r="U21" s="93"/>
      <c r="V21" s="532"/>
      <c r="W21" s="438" t="str">
        <f t="shared" si="3"/>
        <v>Oxfordshire</v>
      </c>
      <c r="X21" s="194">
        <v>10</v>
      </c>
      <c r="AG21" s="406"/>
      <c r="AH21" s="406"/>
    </row>
    <row r="22" spans="1:34" ht="11.25" customHeight="1" x14ac:dyDescent="0.2">
      <c r="A22" s="48"/>
      <c r="B22" s="233" t="s">
        <v>16</v>
      </c>
      <c r="C22" s="203"/>
      <c r="D22" s="219">
        <v>181</v>
      </c>
      <c r="E22" s="219">
        <v>180</v>
      </c>
      <c r="F22" s="219">
        <v>183</v>
      </c>
      <c r="G22" s="219">
        <v>234</v>
      </c>
      <c r="H22" s="219">
        <v>232</v>
      </c>
      <c r="I22" s="242">
        <f t="shared" si="0"/>
        <v>0.28888888888888886</v>
      </c>
      <c r="J22" s="220"/>
      <c r="K22" s="221">
        <f>IF(ISBLANK(D22),NA(),D22/Population!C22*10000)</f>
        <v>46.952010376134893</v>
      </c>
      <c r="L22" s="221">
        <f>IF(ISBLANK(E22),NA(),E22/Population!D22*10000)</f>
        <v>42.352941176470587</v>
      </c>
      <c r="M22" s="221">
        <f>IF(ISBLANK(F22),NA(),F22/Population!E22*10000)</f>
        <v>43.262411347517727</v>
      </c>
      <c r="N22" s="221">
        <f>IF(ISBLANK(G22),NA(),G22/Population!F22*10000)</f>
        <v>54.929577464788736</v>
      </c>
      <c r="O22" s="221">
        <f>IF(ISBLANK(H22),NA(),H22/Population!G22*10000)</f>
        <v>53.456221198156683</v>
      </c>
      <c r="P22" s="287">
        <f>RANK(O22,($O$26:$O$31,$O$12:$O$24))</f>
        <v>6</v>
      </c>
      <c r="Q22" s="222"/>
      <c r="R22" s="238">
        <f>IDACI!C22</f>
        <v>23.799999999999997</v>
      </c>
      <c r="S22" s="223">
        <f t="shared" si="1"/>
        <v>49.494459999999997</v>
      </c>
      <c r="T22" s="224">
        <f t="shared" si="2"/>
        <v>3.9617611981566867</v>
      </c>
      <c r="U22" s="93"/>
      <c r="V22" s="532"/>
      <c r="W22" s="438" t="str">
        <f t="shared" si="3"/>
        <v>Portsmouth</v>
      </c>
      <c r="X22" s="194">
        <v>11</v>
      </c>
      <c r="AG22" s="406"/>
      <c r="AH22" s="406"/>
    </row>
    <row r="23" spans="1:34" ht="11.25" customHeight="1" x14ac:dyDescent="0.2">
      <c r="A23" s="48"/>
      <c r="B23" s="233" t="s">
        <v>5</v>
      </c>
      <c r="C23" s="203"/>
      <c r="D23" s="219">
        <v>179</v>
      </c>
      <c r="E23" s="219">
        <v>194</v>
      </c>
      <c r="F23" s="219">
        <v>157</v>
      </c>
      <c r="G23" s="219">
        <v>154</v>
      </c>
      <c r="H23" s="219">
        <v>204</v>
      </c>
      <c r="I23" s="242">
        <f t="shared" si="0"/>
        <v>5.1546391752577317E-2</v>
      </c>
      <c r="J23" s="220"/>
      <c r="K23" s="221">
        <f>IF(ISBLANK(D23),NA(),D23/Population!C23*10000)</f>
        <v>57.98509880142533</v>
      </c>
      <c r="L23" s="221">
        <f>IF(ISBLANK(E23),NA(),E23/Population!D23*10000)</f>
        <v>58.08383233532934</v>
      </c>
      <c r="M23" s="221">
        <f>IF(ISBLANK(F23),NA(),F23/Population!E23*10000)</f>
        <v>46.17647058823529</v>
      </c>
      <c r="N23" s="221">
        <f>IF(ISBLANK(G23),NA(),G23/Population!F23*10000)</f>
        <v>44.380403458213252</v>
      </c>
      <c r="O23" s="221">
        <f>IF(ISBLANK(H23),NA(),H23/Population!G23*10000)</f>
        <v>56.824512534818943</v>
      </c>
      <c r="P23" s="287">
        <f>RANK(O23,($O$26:$O$31,$O$12:$O$24))</f>
        <v>5</v>
      </c>
      <c r="Q23" s="222"/>
      <c r="R23" s="238">
        <f>IDACI!C23</f>
        <v>19.8</v>
      </c>
      <c r="S23" s="223">
        <f t="shared" si="1"/>
        <v>44.527659999999997</v>
      </c>
      <c r="T23" s="224">
        <f t="shared" si="2"/>
        <v>12.296852534818946</v>
      </c>
      <c r="U23" s="93"/>
      <c r="V23" s="532"/>
      <c r="W23" s="438" t="str">
        <f t="shared" si="3"/>
        <v>Reading</v>
      </c>
      <c r="X23" s="194">
        <v>12</v>
      </c>
      <c r="AG23" s="406"/>
      <c r="AH23" s="406"/>
    </row>
    <row r="24" spans="1:34" ht="11.25" customHeight="1" x14ac:dyDescent="0.2">
      <c r="A24" s="48"/>
      <c r="B24" s="233" t="s">
        <v>17</v>
      </c>
      <c r="C24" s="203"/>
      <c r="D24" s="219">
        <v>142</v>
      </c>
      <c r="E24" s="219">
        <v>209</v>
      </c>
      <c r="F24" s="219">
        <v>147</v>
      </c>
      <c r="G24" s="219">
        <v>255</v>
      </c>
      <c r="H24" s="219">
        <v>112</v>
      </c>
      <c r="I24" s="242">
        <f t="shared" si="0"/>
        <v>-0.46411483253588515</v>
      </c>
      <c r="J24" s="220"/>
      <c r="K24" s="221">
        <f>IF(ISBLANK(D24),NA(),D24/Population!C24*10000)</f>
        <v>44.752600063031828</v>
      </c>
      <c r="L24" s="221">
        <f>IF(ISBLANK(E24),NA(),E24/Population!D24*10000)</f>
        <v>55.882352941176471</v>
      </c>
      <c r="M24" s="221">
        <f>IF(ISBLANK(F24),NA(),F24/Population!E24*10000)</f>
        <v>38.684210526315795</v>
      </c>
      <c r="N24" s="221">
        <f>IF(ISBLANK(G24),NA(),G24/Population!F24*10000)</f>
        <v>65.552699228791781</v>
      </c>
      <c r="O24" s="221">
        <f>IF(ISBLANK(H24),NA(),H24/Population!G24*10000)</f>
        <v>28.07017543859649</v>
      </c>
      <c r="P24" s="287">
        <f>RANK(O24,($O$26:$O$31,$O$12:$O$24))</f>
        <v>15</v>
      </c>
      <c r="Q24" s="222"/>
      <c r="R24" s="238">
        <f>IDACI!C24</f>
        <v>19.5</v>
      </c>
      <c r="S24" s="223">
        <f t="shared" si="1"/>
        <v>44.155149999999999</v>
      </c>
      <c r="T24" s="224">
        <f t="shared" si="2"/>
        <v>-16.084974561403509</v>
      </c>
      <c r="U24" s="93"/>
      <c r="V24" s="532"/>
      <c r="W24" s="438" t="str">
        <f t="shared" si="3"/>
        <v>Slough</v>
      </c>
      <c r="X24" s="194">
        <v>13</v>
      </c>
      <c r="AG24" s="406"/>
      <c r="AH24" s="406"/>
    </row>
    <row r="25" spans="1:34" ht="11.25" customHeight="1" x14ac:dyDescent="0.2">
      <c r="A25" s="48"/>
      <c r="B25" s="233" t="s">
        <v>191</v>
      </c>
      <c r="C25" s="203"/>
      <c r="D25" s="219">
        <v>302</v>
      </c>
      <c r="E25" s="219">
        <v>282</v>
      </c>
      <c r="F25" s="219">
        <v>310</v>
      </c>
      <c r="G25" s="219">
        <v>412</v>
      </c>
      <c r="H25" s="219">
        <v>522</v>
      </c>
      <c r="I25" s="242">
        <f>IF(H25=0,"",(H25-E25)/E25)</f>
        <v>0.85106382978723405</v>
      </c>
      <c r="J25" s="220"/>
      <c r="K25" s="221">
        <f>IF(ISBLANK(D25),NA(),D25/Population!C25*10000)</f>
        <v>27.404718693284938</v>
      </c>
      <c r="L25" s="221">
        <f>IF(ISBLANK(E25),NA(),E25/Population!D25*10000)</f>
        <v>25.919117647058826</v>
      </c>
      <c r="M25" s="221">
        <f>IF(ISBLANK(F25),NA(),F25/Population!E25*10000)</f>
        <v>28.492647058823529</v>
      </c>
      <c r="N25" s="221">
        <f>IF(ISBLANK(G25),NA(),G25/Population!F25*10000)</f>
        <v>37.867647058823529</v>
      </c>
      <c r="O25" s="221">
        <f>IF(ISBLANK(H25),NA(),H25/Population!G25*10000)</f>
        <v>47.933884297520663</v>
      </c>
      <c r="P25" s="393" t="s">
        <v>128</v>
      </c>
      <c r="Q25" s="222"/>
      <c r="R25" s="238">
        <f>IDACI!C25</f>
        <v>14.8</v>
      </c>
      <c r="S25" s="223">
        <f t="shared" si="1"/>
        <v>38.319159999999997</v>
      </c>
      <c r="T25" s="224">
        <f>O25-S25</f>
        <v>9.6147242975206666</v>
      </c>
      <c r="U25" s="93"/>
      <c r="V25" s="532"/>
      <c r="W25" s="438" t="str">
        <f t="shared" si="3"/>
        <v>Somerset</v>
      </c>
      <c r="X25" s="194">
        <v>14</v>
      </c>
      <c r="AG25" s="406"/>
      <c r="AH25" s="406"/>
    </row>
    <row r="26" spans="1:34" ht="11.25" customHeight="1" x14ac:dyDescent="0.2">
      <c r="A26" s="48"/>
      <c r="B26" s="233" t="s">
        <v>18</v>
      </c>
      <c r="C26" s="203"/>
      <c r="D26" s="219">
        <v>279</v>
      </c>
      <c r="E26" s="219">
        <v>269</v>
      </c>
      <c r="F26" s="219">
        <v>232</v>
      </c>
      <c r="G26" s="219">
        <v>236</v>
      </c>
      <c r="H26" s="219">
        <v>324</v>
      </c>
      <c r="I26" s="242">
        <f t="shared" si="0"/>
        <v>0.20446096654275092</v>
      </c>
      <c r="J26" s="220"/>
      <c r="K26" s="221">
        <f>IF(ISBLANK(D26),NA(),D26/Population!C26*10000)</f>
        <v>64.40443213296399</v>
      </c>
      <c r="L26" s="221">
        <f>IF(ISBLANK(E26),NA(),E26/Population!D26*10000)</f>
        <v>58.225108225108229</v>
      </c>
      <c r="M26" s="221">
        <f>IF(ISBLANK(F26),NA(),F26/Population!E26*10000)</f>
        <v>49.892473118279568</v>
      </c>
      <c r="N26" s="221">
        <f>IF(ISBLANK(G26),NA(),G26/Population!F26*10000)</f>
        <v>49.789029535864984</v>
      </c>
      <c r="O26" s="221">
        <f>IF(ISBLANK(H26),NA(),H26/Population!G26*10000)</f>
        <v>66.666666666666671</v>
      </c>
      <c r="P26" s="287">
        <f>RANK(O26,($O$26:$O$31,$O$12:$O$24))</f>
        <v>3</v>
      </c>
      <c r="Q26" s="222"/>
      <c r="R26" s="238">
        <f>IDACI!C26</f>
        <v>25</v>
      </c>
      <c r="S26" s="223">
        <f t="shared" si="1"/>
        <v>50.984499999999997</v>
      </c>
      <c r="T26" s="224">
        <f t="shared" si="2"/>
        <v>15.682166666666674</v>
      </c>
      <c r="U26" s="93"/>
      <c r="V26" s="532"/>
      <c r="W26" s="438" t="str">
        <f t="shared" si="3"/>
        <v>Southampton</v>
      </c>
      <c r="X26" s="194">
        <v>15</v>
      </c>
      <c r="AG26" s="406"/>
      <c r="AH26" s="406"/>
    </row>
    <row r="27" spans="1:34" ht="11.25" customHeight="1" x14ac:dyDescent="0.2">
      <c r="A27" s="48"/>
      <c r="B27" s="233" t="s">
        <v>10</v>
      </c>
      <c r="C27" s="203"/>
      <c r="D27" s="219">
        <v>631</v>
      </c>
      <c r="E27" s="219">
        <v>794</v>
      </c>
      <c r="F27" s="219">
        <v>890</v>
      </c>
      <c r="G27" s="219">
        <v>925</v>
      </c>
      <c r="H27" s="219">
        <v>995</v>
      </c>
      <c r="I27" s="242">
        <f t="shared" si="0"/>
        <v>0.25314861460957178</v>
      </c>
      <c r="J27" s="220"/>
      <c r="K27" s="221">
        <f>IF(ISBLANK(D27),NA(),D27/Population!C27*10000)</f>
        <v>25.641025641025642</v>
      </c>
      <c r="L27" s="221">
        <f>IF(ISBLANK(E27),NA(),E27/Population!D27*10000)</f>
        <v>32.145748987854248</v>
      </c>
      <c r="M27" s="221">
        <f>IF(ISBLANK(F27),NA(),F27/Population!E27*10000)</f>
        <v>35.657051282051285</v>
      </c>
      <c r="N27" s="221">
        <f>IF(ISBLANK(G27),NA(),G27/Population!F27*10000)</f>
        <v>36.706349206349209</v>
      </c>
      <c r="O27" s="221">
        <f>IF(ISBLANK(H27),NA(),H27/Population!G27*10000)</f>
        <v>39.080911233307155</v>
      </c>
      <c r="P27" s="287">
        <f>RANK(O27,($O$26:$O$31,$O$12:$O$24))</f>
        <v>11</v>
      </c>
      <c r="Q27" s="222"/>
      <c r="R27" s="238">
        <f>IDACI!C27</f>
        <v>9.7000000000000011</v>
      </c>
      <c r="S27" s="223">
        <f t="shared" si="1"/>
        <v>31.986490000000003</v>
      </c>
      <c r="T27" s="224">
        <f t="shared" si="2"/>
        <v>7.0944212333071519</v>
      </c>
      <c r="U27" s="93"/>
      <c r="V27" s="532"/>
      <c r="W27" s="438" t="str">
        <f t="shared" si="3"/>
        <v>Surrey</v>
      </c>
      <c r="X27" s="194">
        <v>16</v>
      </c>
      <c r="AG27" s="406"/>
      <c r="AH27" s="406"/>
    </row>
    <row r="28" spans="1:34" ht="11.25" customHeight="1" x14ac:dyDescent="0.2">
      <c r="A28" s="48"/>
      <c r="B28" s="233" t="s">
        <v>19</v>
      </c>
      <c r="C28" s="203"/>
      <c r="D28" s="219">
        <v>100</v>
      </c>
      <c r="E28" s="219">
        <v>80</v>
      </c>
      <c r="F28" s="219">
        <v>82</v>
      </c>
      <c r="G28" s="219">
        <v>107</v>
      </c>
      <c r="H28" s="219">
        <v>126</v>
      </c>
      <c r="I28" s="242">
        <f t="shared" si="0"/>
        <v>0.57499999999999996</v>
      </c>
      <c r="J28" s="220"/>
      <c r="K28" s="221">
        <f>IF(ISBLANK(D28),NA(),D28/Population!C28*10000)</f>
        <v>27.218290691344585</v>
      </c>
      <c r="L28" s="221">
        <f>IF(ISBLANK(E28),NA(),E28/Population!D28*10000)</f>
        <v>22.598870056497177</v>
      </c>
      <c r="M28" s="221">
        <f>IF(ISBLANK(F28),NA(),F28/Population!E28*10000)</f>
        <v>22.841225626740947</v>
      </c>
      <c r="N28" s="221">
        <f>IF(ISBLANK(G28),NA(),G28/Population!F28*10000)</f>
        <v>29.971988795518207</v>
      </c>
      <c r="O28" s="221">
        <f>IF(ISBLANK(H28),NA(),H28/Population!G28*10000)</f>
        <v>35.393258426966291</v>
      </c>
      <c r="P28" s="287">
        <f>RANK(O28,($O$26:$O$31,$O$12:$O$24))</f>
        <v>13</v>
      </c>
      <c r="Q28" s="222"/>
      <c r="R28" s="238">
        <f>IDACI!C28</f>
        <v>10.4</v>
      </c>
      <c r="S28" s="223">
        <f t="shared" si="1"/>
        <v>32.85568</v>
      </c>
      <c r="T28" s="224">
        <f t="shared" si="2"/>
        <v>2.5375784269662915</v>
      </c>
      <c r="U28" s="93"/>
      <c r="V28" s="532"/>
      <c r="W28" s="438" t="str">
        <f t="shared" si="3"/>
        <v>West Berkshire</v>
      </c>
      <c r="X28" s="194">
        <v>17</v>
      </c>
      <c r="AG28" s="406"/>
      <c r="AH28" s="406"/>
    </row>
    <row r="29" spans="1:34" ht="11.25" customHeight="1" x14ac:dyDescent="0.2">
      <c r="A29" s="48"/>
      <c r="B29" s="233" t="s">
        <v>8</v>
      </c>
      <c r="C29" s="203"/>
      <c r="D29" s="219">
        <v>495</v>
      </c>
      <c r="E29" s="219">
        <v>396</v>
      </c>
      <c r="F29" s="219">
        <v>379</v>
      </c>
      <c r="G29" s="219">
        <v>489</v>
      </c>
      <c r="H29" s="219">
        <v>502</v>
      </c>
      <c r="I29" s="242">
        <f t="shared" si="0"/>
        <v>0.26767676767676768</v>
      </c>
      <c r="J29" s="220"/>
      <c r="K29" s="221">
        <f>IF(ISBLANK(D29),NA(),D29/Population!C29*10000)</f>
        <v>29.969122722043952</v>
      </c>
      <c r="L29" s="221">
        <f>IF(ISBLANK(E29),NA(),E29/Population!D29*10000)</f>
        <v>24.087591240875913</v>
      </c>
      <c r="M29" s="221">
        <f>IF(ISBLANK(F29),NA(),F29/Population!E29*10000)</f>
        <v>22.886473429951693</v>
      </c>
      <c r="N29" s="221">
        <f>IF(ISBLANK(G29),NA(),G29/Population!F29*10000)</f>
        <v>29.281437125748504</v>
      </c>
      <c r="O29" s="221">
        <f>IF(ISBLANK(H29),NA(),H29/Population!G29*10000)</f>
        <v>29.739336492890995</v>
      </c>
      <c r="P29" s="287">
        <f>RANK(O29,($O$26:$O$31,$O$12:$O$24))</f>
        <v>14</v>
      </c>
      <c r="Q29" s="222"/>
      <c r="R29" s="238">
        <f>IDACI!C29</f>
        <v>12.9</v>
      </c>
      <c r="S29" s="223">
        <f t="shared" si="1"/>
        <v>35.95993</v>
      </c>
      <c r="T29" s="224">
        <f t="shared" si="2"/>
        <v>-6.2205935071090046</v>
      </c>
      <c r="U29" s="93"/>
      <c r="V29" s="532"/>
      <c r="W29" s="438" t="str">
        <f t="shared" si="3"/>
        <v>West Sussex</v>
      </c>
      <c r="X29" s="194">
        <v>18</v>
      </c>
      <c r="AG29" s="406"/>
      <c r="AH29" s="406"/>
    </row>
    <row r="30" spans="1:34" ht="11.25" customHeight="1" x14ac:dyDescent="0.2">
      <c r="A30" s="48"/>
      <c r="B30" s="233" t="s">
        <v>77</v>
      </c>
      <c r="C30" s="203"/>
      <c r="D30" s="219">
        <v>90</v>
      </c>
      <c r="E30" s="219">
        <v>101</v>
      </c>
      <c r="F30" s="219">
        <v>68</v>
      </c>
      <c r="G30" s="219">
        <v>89</v>
      </c>
      <c r="H30" s="219">
        <v>64</v>
      </c>
      <c r="I30" s="242">
        <f t="shared" si="0"/>
        <v>-0.36633663366336633</v>
      </c>
      <c r="J30" s="220"/>
      <c r="K30" s="221">
        <f>IF(ISBLANK(D30),NA(),D30/Population!C30*10000)</f>
        <v>26.4861683343143</v>
      </c>
      <c r="L30" s="221">
        <f>IF(ISBLANK(E30),NA(),E30/Population!D30*10000)</f>
        <v>30.981595092024541</v>
      </c>
      <c r="M30" s="221">
        <f>IF(ISBLANK(F30),NA(),F30/Population!E30*10000)</f>
        <v>20.543806646525681</v>
      </c>
      <c r="N30" s="221">
        <f>IF(ISBLANK(G30),NA(),G30/Population!F30*10000)</f>
        <v>26.726726726726728</v>
      </c>
      <c r="O30" s="221">
        <f>IF(ISBLANK(H30),NA(),H30/Population!G30*10000)</f>
        <v>19.161676646706585</v>
      </c>
      <c r="P30" s="287">
        <f>RANK(O30,($O$26:$O$31,$O$12:$O$24))</f>
        <v>17</v>
      </c>
      <c r="Q30" s="222"/>
      <c r="R30" s="238">
        <f>IDACI!C30</f>
        <v>8.4</v>
      </c>
      <c r="S30" s="223">
        <f t="shared" si="1"/>
        <v>30.37228</v>
      </c>
      <c r="T30" s="224">
        <f t="shared" si="2"/>
        <v>-11.210603353293415</v>
      </c>
      <c r="U30" s="93"/>
      <c r="V30" s="532"/>
      <c r="W30" s="438" t="str">
        <f t="shared" si="3"/>
        <v>Windsor &amp; Maidenhead</v>
      </c>
      <c r="X30" s="194">
        <v>19</v>
      </c>
      <c r="AG30" s="406"/>
      <c r="AH30" s="406"/>
    </row>
    <row r="31" spans="1:34" ht="11.25" customHeight="1" x14ac:dyDescent="0.2">
      <c r="A31" s="48"/>
      <c r="B31" s="233" t="s">
        <v>20</v>
      </c>
      <c r="C31" s="203"/>
      <c r="D31" s="219">
        <v>83</v>
      </c>
      <c r="E31" s="219">
        <v>66</v>
      </c>
      <c r="F31" s="219">
        <v>65</v>
      </c>
      <c r="G31" s="219">
        <v>95</v>
      </c>
      <c r="H31" s="219">
        <v>48</v>
      </c>
      <c r="I31" s="242">
        <f t="shared" si="0"/>
        <v>-0.27272727272727271</v>
      </c>
      <c r="J31" s="220"/>
      <c r="K31" s="221">
        <f>IF(ISBLANK(D31),NA(),D31/Population!C31*10000)</f>
        <v>22.95353982300885</v>
      </c>
      <c r="L31" s="221">
        <f>IF(ISBLANK(E31),NA(),E31/Population!D31*10000)</f>
        <v>18.539325842696631</v>
      </c>
      <c r="M31" s="221">
        <f>IF(ISBLANK(F31),NA(),F31/Population!E31*10000)</f>
        <v>18.156424581005588</v>
      </c>
      <c r="N31" s="221">
        <f>IF(ISBLANK(G31),NA(),G31/Population!F31*10000)</f>
        <v>26.243093922651934</v>
      </c>
      <c r="O31" s="221">
        <f>IF(ISBLANK(H31),NA(),H31/Population!G31*10000)</f>
        <v>13.008130081300813</v>
      </c>
      <c r="P31" s="287">
        <f>RANK(O31,($O$26:$O$31,$O$12:$O$24))</f>
        <v>18</v>
      </c>
      <c r="Q31" s="222"/>
      <c r="R31" s="238">
        <f>IDACI!C31</f>
        <v>6.8000000000000007</v>
      </c>
      <c r="S31" s="223">
        <f t="shared" si="1"/>
        <v>28.385560000000002</v>
      </c>
      <c r="T31" s="224">
        <f t="shared" si="2"/>
        <v>-15.377429918699189</v>
      </c>
      <c r="U31" s="93"/>
      <c r="V31" s="532"/>
      <c r="W31" s="438" t="str">
        <f t="shared" si="3"/>
        <v>Wokingham</v>
      </c>
      <c r="X31" s="194">
        <v>20</v>
      </c>
      <c r="AG31" s="406"/>
      <c r="AH31" s="406"/>
    </row>
    <row r="32" spans="1:34" ht="11.25" customHeight="1" x14ac:dyDescent="0.2">
      <c r="A32" s="48"/>
      <c r="B32" s="234" t="s">
        <v>112</v>
      </c>
      <c r="C32" s="203"/>
      <c r="D32" s="225">
        <f>SUM(D12:D24,D26:D31)</f>
        <v>6690</v>
      </c>
      <c r="E32" s="225">
        <f>SUM(E12:E24,E26:E31)</f>
        <v>6279</v>
      </c>
      <c r="F32" s="225">
        <f>SUM(F12:F24,F26:F31)</f>
        <v>6009</v>
      </c>
      <c r="G32" s="225">
        <f>SUM(G12:G24,G26:G31)</f>
        <v>7196</v>
      </c>
      <c r="H32" s="225">
        <v>7800</v>
      </c>
      <c r="I32" s="231">
        <f t="shared" si="0"/>
        <v>0.24223602484472051</v>
      </c>
      <c r="J32" s="220"/>
      <c r="K32" s="226">
        <f>IF(ISBLANK(D32),NA(),D32/Population!C32*10000)</f>
        <v>36.631440617642227</v>
      </c>
      <c r="L32" s="226">
        <f>IF(ISBLANK(E32),NA(),E32/Population!D32*10000)</f>
        <v>33.743551160791057</v>
      </c>
      <c r="M32" s="226">
        <f>IF(ISBLANK(F32),NA(),F32/Population!E32*10000)</f>
        <v>32.08907401473887</v>
      </c>
      <c r="N32" s="226">
        <f>IF(ISBLANK(G32),NA(),G32/Population!F32*10000)</f>
        <v>38.138647445410221</v>
      </c>
      <c r="O32" s="226">
        <f>IF(ISBLANK(H32),NA(),H32/Population!G32*10000)</f>
        <v>40.962083814725347</v>
      </c>
      <c r="P32" s="236" t="s">
        <v>128</v>
      </c>
      <c r="Q32" s="222"/>
      <c r="R32" s="239">
        <f>IDACI!C32</f>
        <v>14.452234633847041</v>
      </c>
      <c r="S32" s="227">
        <f t="shared" si="1"/>
        <v>37.887339744847871</v>
      </c>
      <c r="T32" s="228">
        <f t="shared" si="2"/>
        <v>3.0747440698774753</v>
      </c>
      <c r="U32" s="93"/>
      <c r="V32" s="532"/>
      <c r="W32" s="438" t="str">
        <f t="shared" si="3"/>
        <v>South East</v>
      </c>
      <c r="X32" s="536"/>
      <c r="AG32" s="406"/>
      <c r="AH32" s="406"/>
    </row>
    <row r="33" spans="1:34" ht="11.25" customHeight="1" x14ac:dyDescent="0.2">
      <c r="A33" s="34"/>
      <c r="B33" s="235" t="s">
        <v>95</v>
      </c>
      <c r="C33" s="203"/>
      <c r="D33" s="229">
        <v>42700</v>
      </c>
      <c r="E33" s="229">
        <v>42900</v>
      </c>
      <c r="F33" s="229">
        <v>43100</v>
      </c>
      <c r="G33" s="229">
        <v>48300</v>
      </c>
      <c r="H33" s="229">
        <v>49700</v>
      </c>
      <c r="I33" s="232">
        <f t="shared" si="0"/>
        <v>0.1585081585081585</v>
      </c>
      <c r="J33" s="220"/>
      <c r="K33" s="230">
        <f>IF(ISBLANK(D33),NA(),D33/Population!C33*10000)</f>
        <v>38.658627120792367</v>
      </c>
      <c r="L33" s="230">
        <f>IF(ISBLANK(E33),NA(),E33/Population!D33*10000)</f>
        <v>37.828019187358919</v>
      </c>
      <c r="M33" s="230">
        <f>IF(ISBLANK(F33),NA(),F33/Population!E33*10000)</f>
        <v>37.815310375082255</v>
      </c>
      <c r="N33" s="230">
        <f>IF(ISBLANK(G33),NA(),G33/Population!F33*10000)</f>
        <v>42.077202519405169</v>
      </c>
      <c r="O33" s="230">
        <f>IF(ISBLANK(H33),NA(),H33/Population!G33*10000)</f>
        <v>42.875505749803743</v>
      </c>
      <c r="P33" s="237" t="s">
        <v>128</v>
      </c>
      <c r="Q33" s="222"/>
      <c r="R33" s="240">
        <f>IDACI!C33</f>
        <v>16.383347604252442</v>
      </c>
      <c r="S33" s="207" t="s">
        <v>128</v>
      </c>
      <c r="T33" s="208" t="s">
        <v>128</v>
      </c>
      <c r="U33" s="93"/>
      <c r="V33" s="532"/>
      <c r="W33" s="414"/>
      <c r="X33" s="414"/>
      <c r="AG33" s="406"/>
      <c r="AH33" s="406"/>
    </row>
    <row r="34" spans="1:34" ht="11.25" customHeight="1" x14ac:dyDescent="0.2">
      <c r="A34" s="34"/>
      <c r="B34" s="1"/>
      <c r="C34" s="202"/>
      <c r="D34" s="27"/>
      <c r="E34" s="27"/>
      <c r="F34" s="27"/>
      <c r="G34" s="27"/>
      <c r="H34" s="27"/>
      <c r="I34" s="27"/>
      <c r="J34" s="27"/>
      <c r="K34" s="87"/>
      <c r="L34" s="79"/>
      <c r="M34" s="79"/>
      <c r="N34" s="79"/>
      <c r="O34" s="79"/>
      <c r="P34" s="79"/>
      <c r="Q34" s="79"/>
      <c r="R34" s="79"/>
      <c r="S34" s="79"/>
      <c r="T34" s="79"/>
      <c r="U34" s="93"/>
      <c r="V34" s="532"/>
      <c r="W34" s="418"/>
      <c r="X34" s="418"/>
      <c r="AG34" s="406"/>
      <c r="AH34" s="406"/>
    </row>
    <row r="35" spans="1:34" ht="11.25" customHeight="1" x14ac:dyDescent="0.2">
      <c r="A35" s="34"/>
      <c r="B35" s="24"/>
      <c r="C35" s="24"/>
      <c r="D35" s="24"/>
      <c r="E35" s="24"/>
      <c r="F35" s="24"/>
      <c r="G35" s="24"/>
      <c r="H35" s="24"/>
      <c r="I35" s="24"/>
      <c r="J35" s="24"/>
      <c r="K35" s="87"/>
      <c r="L35" s="79"/>
      <c r="M35" s="79"/>
      <c r="N35" s="79"/>
      <c r="O35" s="79"/>
      <c r="P35" s="299" t="s">
        <v>203</v>
      </c>
      <c r="Q35" s="79"/>
      <c r="R35" s="79"/>
      <c r="S35" s="79"/>
      <c r="T35" s="79"/>
      <c r="U35" s="93"/>
      <c r="V35" s="532"/>
      <c r="W35" s="418"/>
      <c r="X35" s="418"/>
      <c r="AG35" s="406"/>
      <c r="AH35" s="406"/>
    </row>
    <row r="36" spans="1:34" ht="11.25" customHeight="1" x14ac:dyDescent="0.2">
      <c r="A36" s="34"/>
      <c r="B36" s="24"/>
      <c r="C36" s="24"/>
      <c r="D36" s="24"/>
      <c r="E36" s="24"/>
      <c r="F36" s="24"/>
      <c r="G36" s="24"/>
      <c r="H36" s="24"/>
      <c r="I36" s="24"/>
      <c r="J36" s="24"/>
      <c r="K36" s="87"/>
      <c r="L36" s="79"/>
      <c r="M36" s="79"/>
      <c r="N36" s="79"/>
      <c r="O36" s="79"/>
      <c r="P36" s="79"/>
      <c r="Q36" s="79"/>
      <c r="R36" s="79"/>
      <c r="S36" s="79"/>
      <c r="T36" s="79"/>
      <c r="U36" s="93"/>
      <c r="V36" s="532"/>
      <c r="W36" s="418"/>
      <c r="X36" s="418"/>
      <c r="AG36" s="406"/>
      <c r="AH36" s="406"/>
    </row>
    <row r="37" spans="1:34" ht="11.25" customHeight="1" x14ac:dyDescent="0.2">
      <c r="A37" s="34"/>
      <c r="B37" s="24"/>
      <c r="C37" s="24"/>
      <c r="D37" s="24"/>
      <c r="E37" s="24"/>
      <c r="F37" s="24"/>
      <c r="G37" s="24"/>
      <c r="H37" s="24"/>
      <c r="I37" s="24"/>
      <c r="J37" s="24"/>
      <c r="K37" s="87"/>
      <c r="L37" s="79"/>
      <c r="M37" s="79"/>
      <c r="N37" s="79"/>
      <c r="O37" s="79"/>
      <c r="P37" s="79"/>
      <c r="Q37" s="79"/>
      <c r="R37" s="79"/>
      <c r="S37" s="79"/>
      <c r="T37" s="79"/>
      <c r="U37" s="93"/>
      <c r="V37" s="532"/>
      <c r="W37" s="418"/>
      <c r="X37" s="418"/>
      <c r="Y37" s="414"/>
      <c r="AG37" s="406"/>
      <c r="AH37" s="406"/>
    </row>
    <row r="38" spans="1:34" ht="11.25" customHeight="1" x14ac:dyDescent="0.2">
      <c r="A38" s="34"/>
      <c r="B38" s="24"/>
      <c r="C38" s="24"/>
      <c r="D38" s="24"/>
      <c r="E38" s="24"/>
      <c r="F38" s="24"/>
      <c r="G38" s="24"/>
      <c r="H38" s="24"/>
      <c r="I38" s="24"/>
      <c r="J38" s="24"/>
      <c r="K38" s="87"/>
      <c r="L38" s="79"/>
      <c r="M38" s="79"/>
      <c r="N38" s="79"/>
      <c r="O38" s="79"/>
      <c r="P38" s="79"/>
      <c r="Q38" s="79"/>
      <c r="R38" s="79"/>
      <c r="S38" s="79"/>
      <c r="T38" s="79"/>
      <c r="U38" s="93"/>
      <c r="V38" s="532"/>
      <c r="W38" s="418"/>
      <c r="X38" s="418"/>
      <c r="Y38" s="414"/>
      <c r="AG38" s="406"/>
      <c r="AH38" s="406"/>
    </row>
    <row r="39" spans="1:34" ht="11.25" customHeight="1" x14ac:dyDescent="0.2">
      <c r="A39" s="34"/>
      <c r="B39" s="24"/>
      <c r="C39" s="24"/>
      <c r="D39" s="24"/>
      <c r="E39" s="24"/>
      <c r="F39" s="24"/>
      <c r="G39" s="24"/>
      <c r="H39" s="24"/>
      <c r="I39" s="24"/>
      <c r="J39" s="24"/>
      <c r="K39" s="87"/>
      <c r="L39" s="79"/>
      <c r="M39" s="79"/>
      <c r="N39" s="79"/>
      <c r="O39" s="79"/>
      <c r="P39" s="79"/>
      <c r="Q39" s="79"/>
      <c r="R39" s="79"/>
      <c r="S39" s="79"/>
      <c r="T39" s="79"/>
      <c r="U39" s="93"/>
      <c r="V39" s="532"/>
      <c r="W39" s="418"/>
      <c r="X39" s="418"/>
      <c r="Y39" s="414"/>
      <c r="AG39" s="406"/>
      <c r="AH39" s="406"/>
    </row>
    <row r="40" spans="1:34" ht="11.25" customHeight="1" x14ac:dyDescent="0.2">
      <c r="A40" s="34"/>
      <c r="B40" s="24"/>
      <c r="C40" s="24"/>
      <c r="D40" s="24"/>
      <c r="E40" s="24"/>
      <c r="F40" s="24"/>
      <c r="G40" s="24"/>
      <c r="H40" s="24"/>
      <c r="I40" s="24"/>
      <c r="J40" s="24"/>
      <c r="K40" s="87"/>
      <c r="L40" s="91"/>
      <c r="M40" s="91"/>
      <c r="N40" s="91"/>
      <c r="O40" s="91"/>
      <c r="P40" s="91"/>
      <c r="Q40" s="79"/>
      <c r="R40" s="79"/>
      <c r="S40" s="79"/>
      <c r="T40" s="79"/>
      <c r="U40" s="93"/>
      <c r="V40" s="532"/>
      <c r="X40" s="407"/>
    </row>
    <row r="41" spans="1:34" ht="11.25" customHeight="1" x14ac:dyDescent="0.2">
      <c r="A41" s="34"/>
      <c r="B41" s="24"/>
      <c r="C41" s="24"/>
      <c r="D41" s="24"/>
      <c r="E41" s="24"/>
      <c r="F41" s="24"/>
      <c r="G41" s="24"/>
      <c r="H41" s="24"/>
      <c r="I41" s="24"/>
      <c r="J41" s="24"/>
      <c r="K41" s="87"/>
      <c r="L41" s="91"/>
      <c r="M41" s="91"/>
      <c r="N41" s="91"/>
      <c r="O41" s="91"/>
      <c r="P41" s="91"/>
      <c r="Q41" s="79"/>
      <c r="R41" s="79"/>
      <c r="S41" s="79"/>
      <c r="T41" s="79"/>
      <c r="U41" s="93"/>
      <c r="V41" s="532"/>
      <c r="X41" s="407"/>
    </row>
    <row r="42" spans="1:34"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532"/>
      <c r="X42" s="407"/>
    </row>
    <row r="43" spans="1:34"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532"/>
      <c r="X43" s="407"/>
    </row>
    <row r="44" spans="1:34"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532"/>
      <c r="X44" s="407"/>
    </row>
    <row r="45" spans="1:34" ht="15" customHeight="1" x14ac:dyDescent="0.2">
      <c r="A45" s="24"/>
      <c r="B45" s="24"/>
      <c r="C45" s="24"/>
      <c r="D45" s="24"/>
      <c r="E45" s="24"/>
      <c r="F45" s="24"/>
      <c r="G45" s="24"/>
      <c r="H45" s="24"/>
      <c r="I45" s="24"/>
      <c r="J45" s="24"/>
      <c r="K45" s="2"/>
      <c r="L45" s="25"/>
      <c r="M45" s="25"/>
      <c r="N45" s="25"/>
      <c r="O45" s="25"/>
      <c r="P45" s="25"/>
      <c r="Q45" s="25"/>
      <c r="R45" s="25"/>
      <c r="S45" s="25"/>
      <c r="T45" s="25"/>
      <c r="U45" s="24"/>
      <c r="V45" s="532"/>
      <c r="X45" s="407"/>
    </row>
    <row r="46" spans="1:34"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532"/>
      <c r="X46" s="407"/>
    </row>
    <row r="47" spans="1:34" ht="11.25" customHeight="1" x14ac:dyDescent="0.2">
      <c r="A47" s="24"/>
      <c r="B47" s="24"/>
      <c r="C47" s="24"/>
      <c r="D47" s="24"/>
      <c r="E47" s="24"/>
      <c r="F47" s="24"/>
      <c r="G47" s="24"/>
      <c r="H47" s="24"/>
      <c r="I47" s="24"/>
      <c r="J47" s="24"/>
      <c r="K47" s="2"/>
      <c r="L47" s="24"/>
      <c r="M47" s="24"/>
      <c r="N47" s="24"/>
      <c r="O47" s="24"/>
      <c r="P47" s="24"/>
      <c r="Q47" s="25"/>
      <c r="R47" s="25"/>
      <c r="S47" s="25"/>
      <c r="T47" s="25"/>
      <c r="U47" s="24"/>
      <c r="V47" s="532"/>
      <c r="X47" s="407"/>
    </row>
    <row r="48" spans="1:34"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532"/>
      <c r="X48" s="407"/>
    </row>
    <row r="49" spans="1:34" ht="15" customHeight="1" x14ac:dyDescent="0.2">
      <c r="A49" s="30"/>
      <c r="B49" s="31"/>
      <c r="C49" s="31"/>
      <c r="D49" s="31"/>
      <c r="E49" s="31"/>
      <c r="F49" s="31"/>
      <c r="G49" s="31"/>
      <c r="H49" s="31"/>
      <c r="I49" s="31"/>
      <c r="J49" s="31"/>
      <c r="K49" s="31"/>
      <c r="L49" s="31"/>
      <c r="M49" s="31"/>
      <c r="N49" s="31"/>
      <c r="O49" s="31"/>
      <c r="P49" s="31"/>
      <c r="Q49" s="46"/>
      <c r="R49" s="46"/>
      <c r="S49" s="46"/>
      <c r="T49" s="46"/>
      <c r="U49" s="47"/>
      <c r="V49" s="534"/>
      <c r="X49" s="407"/>
    </row>
    <row r="50" spans="1:34"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534"/>
      <c r="X50" s="407"/>
    </row>
    <row r="51" spans="1:34" s="411" customFormat="1" ht="11.25" customHeight="1" x14ac:dyDescent="0.2">
      <c r="A51" s="36"/>
      <c r="B51" s="671"/>
      <c r="C51" s="671"/>
      <c r="D51" s="672"/>
      <c r="E51" s="672"/>
      <c r="F51" s="672"/>
      <c r="G51" s="672"/>
      <c r="H51" s="672"/>
      <c r="I51" s="211"/>
      <c r="J51" s="211"/>
      <c r="K51" s="115"/>
      <c r="L51" s="79"/>
      <c r="M51" s="79"/>
      <c r="N51" s="79"/>
      <c r="O51" s="79"/>
      <c r="P51" s="79"/>
      <c r="Q51" s="79"/>
      <c r="R51" s="79"/>
      <c r="S51" s="79"/>
      <c r="T51" s="79"/>
      <c r="U51" s="92"/>
      <c r="V51" s="535"/>
      <c r="W51" s="402"/>
      <c r="X51" s="407"/>
      <c r="Y51" s="402"/>
      <c r="Z51" s="402"/>
      <c r="AA51" s="402"/>
      <c r="AB51" s="403"/>
      <c r="AC51" s="403"/>
      <c r="AD51" s="403"/>
      <c r="AE51" s="403"/>
      <c r="AF51" s="403"/>
      <c r="AG51" s="409"/>
      <c r="AH51" s="410"/>
    </row>
    <row r="52" spans="1:34" ht="20.25" customHeight="1" x14ac:dyDescent="0.2">
      <c r="A52" s="34"/>
      <c r="B52" s="672"/>
      <c r="C52" s="672"/>
      <c r="D52" s="672"/>
      <c r="E52" s="672"/>
      <c r="F52" s="672"/>
      <c r="G52" s="672"/>
      <c r="H52" s="672"/>
      <c r="I52" s="211"/>
      <c r="J52" s="211"/>
      <c r="K52" s="87"/>
      <c r="L52" s="91"/>
      <c r="M52" s="91"/>
      <c r="N52" s="91"/>
      <c r="O52" s="91"/>
      <c r="P52" s="91"/>
      <c r="Q52" s="79"/>
      <c r="R52" s="79"/>
      <c r="S52" s="79"/>
      <c r="T52" s="79"/>
      <c r="U52" s="93"/>
      <c r="V52" s="532"/>
      <c r="W52" s="439" t="s">
        <v>76</v>
      </c>
      <c r="X52" s="346" t="s">
        <v>206</v>
      </c>
      <c r="Y52" s="347" t="s">
        <v>197</v>
      </c>
      <c r="Z52" s="673" t="s">
        <v>194</v>
      </c>
      <c r="AA52" s="673" t="s">
        <v>195</v>
      </c>
    </row>
    <row r="53" spans="1:34" ht="11.25" customHeight="1" x14ac:dyDescent="0.2">
      <c r="A53" s="34"/>
      <c r="B53" s="675"/>
      <c r="C53" s="675"/>
      <c r="D53" s="676"/>
      <c r="E53" s="676"/>
      <c r="F53" s="676"/>
      <c r="G53" s="676"/>
      <c r="H53" s="676"/>
      <c r="I53" s="212"/>
      <c r="J53" s="212"/>
      <c r="K53" s="87"/>
      <c r="L53" s="91"/>
      <c r="M53" s="91"/>
      <c r="N53" s="91"/>
      <c r="O53" s="91"/>
      <c r="P53" s="91"/>
      <c r="Q53" s="79"/>
      <c r="R53" s="79"/>
      <c r="S53" s="79"/>
      <c r="T53" s="79"/>
      <c r="U53" s="93"/>
      <c r="V53" s="532"/>
      <c r="W53" s="440" t="e">
        <f ca="1">OFFSET(B11,$W$5,0)</f>
        <v>#N/A</v>
      </c>
      <c r="X53" s="419" t="e">
        <f ca="1">OFFSET(R9,(VLOOKUP(W53,$X$54:$Y$73,2,FALSE)),0)</f>
        <v>#N/A</v>
      </c>
      <c r="Y53" s="420" t="e">
        <f ca="1">(OFFSET(O9,(VLOOKUP(W53,$X$54:$Y$73,2,FALSE)),0))</f>
        <v>#N/A</v>
      </c>
      <c r="Z53" s="674"/>
      <c r="AA53" s="674"/>
    </row>
    <row r="54" spans="1:34"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532"/>
      <c r="W54" s="440">
        <v>1</v>
      </c>
      <c r="X54" s="345" t="str">
        <f>B12</f>
        <v>Bracknell Forest</v>
      </c>
      <c r="Y54" s="348">
        <v>3</v>
      </c>
      <c r="Z54" s="349">
        <f>IF(H12&gt;0,IDACI!D12,0)</f>
        <v>23799</v>
      </c>
      <c r="AA54" s="349">
        <f>IF(H12&gt;0,IDACI!E12,0)</f>
        <v>2617.89</v>
      </c>
    </row>
    <row r="55" spans="1:34"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532"/>
      <c r="W55" s="440">
        <v>2</v>
      </c>
      <c r="X55" s="345" t="str">
        <f t="shared" ref="X55:X74" si="4">B13</f>
        <v>Brighton &amp; Hove</v>
      </c>
      <c r="Y55" s="348">
        <v>4</v>
      </c>
      <c r="Z55" s="349">
        <f>IF(H13&gt;0,IDACI!D13,0)</f>
        <v>44814</v>
      </c>
      <c r="AA55" s="350">
        <f>IF(H13&gt;0,IDACI!E13,0)</f>
        <v>8200.9619999999995</v>
      </c>
    </row>
    <row r="56" spans="1:34"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532"/>
      <c r="W56" s="440">
        <v>3</v>
      </c>
      <c r="X56" s="345" t="str">
        <f t="shared" si="4"/>
        <v>Buckinghamshire</v>
      </c>
      <c r="Y56" s="348">
        <v>5</v>
      </c>
      <c r="Z56" s="349">
        <f>IF(H14&gt;0,IDACI!D14,0)</f>
        <v>103548</v>
      </c>
      <c r="AA56" s="350">
        <f>IF(H14&gt;0,IDACI!E14,0)</f>
        <v>10147.704</v>
      </c>
    </row>
    <row r="57" spans="1:34"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532"/>
      <c r="W57" s="440">
        <v>4</v>
      </c>
      <c r="X57" s="345" t="str">
        <f t="shared" si="4"/>
        <v>East Sussex</v>
      </c>
      <c r="Y57" s="348">
        <v>6</v>
      </c>
      <c r="Z57" s="349">
        <f>IF(H15&gt;0,IDACI!D15,0)</f>
        <v>91917</v>
      </c>
      <c r="AA57" s="350">
        <f>IF(H15&gt;0,IDACI!E15,0)</f>
        <v>15993.557999999999</v>
      </c>
    </row>
    <row r="58" spans="1:34"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532"/>
      <c r="W58" s="440">
        <v>5</v>
      </c>
      <c r="X58" s="345" t="str">
        <f t="shared" si="4"/>
        <v>Hampshire</v>
      </c>
      <c r="Y58" s="348">
        <v>7</v>
      </c>
      <c r="Z58" s="349">
        <f>IF(H16&gt;0,IDACI!D16,0)</f>
        <v>247800</v>
      </c>
      <c r="AA58" s="350">
        <f>IF(H16&gt;0,IDACI!E16,0)</f>
        <v>29240.399999999998</v>
      </c>
    </row>
    <row r="59" spans="1:34"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532"/>
      <c r="W59" s="440">
        <v>6</v>
      </c>
      <c r="X59" s="345" t="str">
        <f t="shared" si="4"/>
        <v>Isle of Wight</v>
      </c>
      <c r="Y59" s="348">
        <v>8</v>
      </c>
      <c r="Z59" s="349">
        <f>IF(H17&gt;0,IDACI!D17,0)</f>
        <v>22502</v>
      </c>
      <c r="AA59" s="350">
        <f>IF(H17&gt;0,IDACI!E17,0)</f>
        <v>4590.4079999999994</v>
      </c>
    </row>
    <row r="60" spans="1:34"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532"/>
      <c r="W60" s="440">
        <v>7</v>
      </c>
      <c r="X60" s="345" t="str">
        <f t="shared" si="4"/>
        <v>Kent</v>
      </c>
      <c r="Y60" s="348">
        <v>9</v>
      </c>
      <c r="Z60" s="349">
        <f>IF(H18&gt;0,IDACI!D18,0)</f>
        <v>286168</v>
      </c>
      <c r="AA60" s="350">
        <f>IF(H18&gt;0,IDACI!E18,0)</f>
        <v>50937.904000000002</v>
      </c>
    </row>
    <row r="61" spans="1:34"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532"/>
      <c r="W61" s="440">
        <v>8</v>
      </c>
      <c r="X61" s="345" t="str">
        <f t="shared" si="4"/>
        <v>Medway</v>
      </c>
      <c r="Y61" s="348">
        <v>10</v>
      </c>
      <c r="Z61" s="349">
        <f>IF(H19&gt;0,IDACI!D19,0)</f>
        <v>54280</v>
      </c>
      <c r="AA61" s="350">
        <f>IF(H19&gt;0,IDACI!E19,0)</f>
        <v>11941.6</v>
      </c>
    </row>
    <row r="62" spans="1:34"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532"/>
      <c r="W62" s="440">
        <v>9</v>
      </c>
      <c r="X62" s="345" t="str">
        <f t="shared" si="4"/>
        <v>Milton Keynes</v>
      </c>
      <c r="Y62" s="348">
        <v>11</v>
      </c>
      <c r="Z62" s="349">
        <f>IF(H20&gt;0,IDACI!D20,0)</f>
        <v>56637</v>
      </c>
      <c r="AA62" s="350">
        <f>IF(H20&gt;0,IDACI!E20,0)</f>
        <v>11157.489</v>
      </c>
    </row>
    <row r="63" spans="1:34"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532"/>
      <c r="W63" s="440">
        <v>10</v>
      </c>
      <c r="X63" s="345" t="str">
        <f t="shared" si="4"/>
        <v>Oxfordshire</v>
      </c>
      <c r="Y63" s="348">
        <v>12</v>
      </c>
      <c r="Z63" s="349">
        <f>IF(H21&gt;0,IDACI!D21,0)</f>
        <v>123975</v>
      </c>
      <c r="AA63" s="350">
        <f>IF(H21&gt;0,IDACI!E21,0)</f>
        <v>14629.05</v>
      </c>
    </row>
    <row r="64" spans="1:34"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532"/>
      <c r="W64" s="440">
        <v>11</v>
      </c>
      <c r="X64" s="345" t="str">
        <f t="shared" si="4"/>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532"/>
      <c r="W65" s="440">
        <v>12</v>
      </c>
      <c r="X65" s="345" t="str">
        <f t="shared" si="4"/>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532"/>
      <c r="W66" s="440">
        <v>13</v>
      </c>
      <c r="X66" s="345" t="str">
        <f t="shared" si="4"/>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532"/>
      <c r="W67" s="440">
        <v>14</v>
      </c>
      <c r="X67" s="345" t="str">
        <f t="shared" si="4"/>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532"/>
      <c r="W68" s="440">
        <v>15</v>
      </c>
      <c r="X68" s="345" t="str">
        <f t="shared" si="4"/>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532"/>
      <c r="W69" s="440">
        <v>16</v>
      </c>
      <c r="X69" s="345" t="str">
        <f t="shared" si="4"/>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532"/>
      <c r="W70" s="440">
        <v>17</v>
      </c>
      <c r="X70" s="345" t="str">
        <f t="shared" si="4"/>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532"/>
      <c r="W71" s="440">
        <v>18</v>
      </c>
      <c r="X71" s="345" t="str">
        <f t="shared" si="4"/>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532"/>
      <c r="W72" s="440">
        <v>19</v>
      </c>
      <c r="X72" s="345" t="str">
        <f t="shared" si="4"/>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532"/>
      <c r="W73" s="440">
        <v>20</v>
      </c>
      <c r="X73" s="345" t="str">
        <f t="shared" si="4"/>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532"/>
      <c r="W74" s="440"/>
      <c r="X74" s="345" t="str">
        <f t="shared" si="4"/>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532"/>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532"/>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532"/>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532"/>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532"/>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532"/>
    </row>
    <row r="81" spans="1:34" ht="11.25" customHeight="1" x14ac:dyDescent="0.2">
      <c r="A81" s="34"/>
      <c r="B81" s="24"/>
      <c r="C81" s="24"/>
      <c r="D81" s="24"/>
      <c r="E81" s="24"/>
      <c r="F81" s="24"/>
      <c r="G81" s="24"/>
      <c r="H81" s="24"/>
      <c r="I81" s="24"/>
      <c r="J81" s="24"/>
      <c r="K81" s="87"/>
      <c r="L81" s="79"/>
      <c r="M81" s="79"/>
      <c r="N81" s="79"/>
      <c r="O81" s="79"/>
      <c r="P81" s="79"/>
      <c r="Q81" s="79"/>
      <c r="R81" s="79"/>
      <c r="S81" s="79"/>
      <c r="T81" s="79"/>
      <c r="U81" s="93"/>
      <c r="V81" s="532"/>
      <c r="X81" s="421" t="s">
        <v>86</v>
      </c>
      <c r="Y81" s="421" t="s">
        <v>87</v>
      </c>
    </row>
    <row r="82" spans="1:34" ht="11.25" customHeight="1" x14ac:dyDescent="0.2">
      <c r="A82" s="34"/>
      <c r="B82" s="24"/>
      <c r="C82" s="24"/>
      <c r="D82" s="24"/>
      <c r="E82" s="24"/>
      <c r="F82" s="24"/>
      <c r="G82" s="24"/>
      <c r="H82" s="24"/>
      <c r="I82" s="24"/>
      <c r="J82" s="24"/>
      <c r="K82" s="87"/>
      <c r="L82" s="79"/>
      <c r="M82" s="79"/>
      <c r="N82" s="79"/>
      <c r="O82" s="79"/>
      <c r="P82" s="79"/>
      <c r="Q82" s="79"/>
      <c r="R82" s="79"/>
      <c r="S82" s="79"/>
      <c r="T82" s="79"/>
      <c r="U82" s="93"/>
      <c r="V82" s="532"/>
      <c r="W82" s="441" t="str">
        <f>L84</f>
        <v>National Trend 2015</v>
      </c>
      <c r="X82" s="663">
        <v>1.2417</v>
      </c>
      <c r="Y82" s="663">
        <v>19.942</v>
      </c>
      <c r="Z82" s="422">
        <v>0</v>
      </c>
      <c r="AA82" s="422">
        <f>(Z82*X82)+Y82</f>
        <v>19.942</v>
      </c>
    </row>
    <row r="83" spans="1:34" ht="11.25" customHeight="1" x14ac:dyDescent="0.2">
      <c r="A83" s="34"/>
      <c r="B83" s="24"/>
      <c r="C83" s="24"/>
      <c r="D83" s="24"/>
      <c r="E83" s="24"/>
      <c r="F83" s="24"/>
      <c r="G83" s="24"/>
      <c r="H83" s="24"/>
      <c r="I83" s="24"/>
      <c r="J83" s="24"/>
      <c r="K83" s="87"/>
      <c r="L83" s="79"/>
      <c r="M83" s="79"/>
      <c r="N83" s="79"/>
      <c r="O83" s="79"/>
      <c r="P83" s="79"/>
      <c r="Q83" s="79"/>
      <c r="R83" s="79"/>
      <c r="S83" s="79"/>
      <c r="T83" s="79"/>
      <c r="U83" s="93"/>
      <c r="V83" s="532"/>
      <c r="W83" s="442" t="str">
        <f>"y = "&amp;X82&amp;"x + "&amp;Y82</f>
        <v>y = 1.2417x + 19.942</v>
      </c>
      <c r="X83" s="664"/>
      <c r="Y83" s="664"/>
      <c r="Z83" s="423">
        <v>40</v>
      </c>
      <c r="AA83" s="422">
        <f>(Z83*X82)+Y82</f>
        <v>69.61</v>
      </c>
    </row>
    <row r="84" spans="1:34" ht="11.25" customHeight="1" x14ac:dyDescent="0.2">
      <c r="A84" s="34"/>
      <c r="B84" s="24"/>
      <c r="C84" s="24"/>
      <c r="D84" s="24"/>
      <c r="E84" s="24"/>
      <c r="F84" s="24"/>
      <c r="G84" s="24"/>
      <c r="H84" s="24"/>
      <c r="I84" s="24"/>
      <c r="J84" s="24"/>
      <c r="K84" s="66"/>
      <c r="L84" s="667" t="str">
        <f>Referrals!$L$84</f>
        <v>National Trend 2015</v>
      </c>
      <c r="M84" s="670"/>
      <c r="N84" s="670"/>
      <c r="O84" s="670"/>
      <c r="P84" s="241"/>
      <c r="Q84" s="667" t="s">
        <v>204</v>
      </c>
      <c r="R84" s="668"/>
      <c r="S84" s="668"/>
      <c r="T84" s="668"/>
      <c r="U84" s="93"/>
      <c r="V84" s="532"/>
      <c r="W84" s="441" t="str">
        <f>Q84</f>
        <v>South East LA Trend 2015</v>
      </c>
      <c r="X84" s="663">
        <v>1.6034999999999999</v>
      </c>
      <c r="Y84" s="663">
        <v>16.45</v>
      </c>
      <c r="Z84" s="422">
        <v>0</v>
      </c>
      <c r="AA84" s="422">
        <f>(Z84*X84)+Y84</f>
        <v>16.45</v>
      </c>
    </row>
    <row r="85" spans="1:34" ht="11.25" customHeight="1" x14ac:dyDescent="0.2">
      <c r="A85" s="34"/>
      <c r="B85" s="24"/>
      <c r="C85" s="24"/>
      <c r="D85" s="24"/>
      <c r="E85" s="24"/>
      <c r="F85" s="24"/>
      <c r="G85" s="24"/>
      <c r="H85" s="24"/>
      <c r="I85" s="24"/>
      <c r="J85" s="24"/>
      <c r="K85" s="210"/>
      <c r="L85" s="669" t="str">
        <f>Y5</f>
        <v>Selected LA- (none)</v>
      </c>
      <c r="M85" s="670"/>
      <c r="N85" s="670"/>
      <c r="O85" s="670"/>
      <c r="P85" s="670"/>
      <c r="Q85" s="670"/>
      <c r="R85" s="670"/>
      <c r="S85" s="670"/>
      <c r="T85" s="670"/>
      <c r="U85" s="93"/>
      <c r="V85" s="532"/>
      <c r="W85" s="442" t="str">
        <f>"y = "&amp;X84&amp;"x + "&amp;Y84</f>
        <v>y = 1.6035x + 16.45</v>
      </c>
      <c r="X85" s="664"/>
      <c r="Y85" s="664"/>
      <c r="Z85" s="423">
        <v>40</v>
      </c>
      <c r="AA85" s="422">
        <f>(Z85*X84)+Y84</f>
        <v>80.59</v>
      </c>
    </row>
    <row r="86" spans="1:34"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532"/>
      <c r="X86" s="407"/>
    </row>
    <row r="87" spans="1:34"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532"/>
      <c r="W87" s="443">
        <f>D11</f>
        <v>2011</v>
      </c>
      <c r="X87" s="424">
        <f>E11</f>
        <v>2012</v>
      </c>
      <c r="Y87" s="424">
        <f>F11</f>
        <v>2013</v>
      </c>
      <c r="Z87" s="424">
        <f>G11</f>
        <v>2014</v>
      </c>
      <c r="AA87" s="424">
        <f>H11</f>
        <v>2015</v>
      </c>
    </row>
    <row r="88" spans="1:34"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532"/>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4" ht="15" customHeight="1" x14ac:dyDescent="0.2">
      <c r="A89" s="24"/>
      <c r="B89" s="24"/>
      <c r="C89" s="24"/>
      <c r="D89" s="24"/>
      <c r="E89" s="24"/>
      <c r="F89" s="24"/>
      <c r="G89" s="24"/>
      <c r="H89" s="24"/>
      <c r="I89" s="24"/>
      <c r="J89" s="24"/>
      <c r="K89" s="2"/>
      <c r="L89" s="25"/>
      <c r="M89" s="25"/>
      <c r="N89" s="25"/>
      <c r="O89" s="25"/>
      <c r="P89" s="25"/>
      <c r="Q89" s="25"/>
      <c r="R89" s="25"/>
      <c r="S89" s="25"/>
      <c r="T89" s="25"/>
      <c r="U89" s="24"/>
      <c r="V89" s="532"/>
      <c r="X89" s="407"/>
    </row>
    <row r="90" spans="1:34"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532"/>
      <c r="X90" s="407"/>
    </row>
    <row r="91" spans="1:34" ht="11.25" customHeight="1" x14ac:dyDescent="0.2">
      <c r="A91" s="24"/>
      <c r="B91" s="24"/>
      <c r="C91" s="24"/>
      <c r="D91" s="24"/>
      <c r="E91" s="24"/>
      <c r="F91" s="24"/>
      <c r="G91" s="24"/>
      <c r="H91" s="24"/>
      <c r="I91" s="24"/>
      <c r="J91" s="24"/>
      <c r="K91" s="2"/>
      <c r="L91" s="24"/>
      <c r="M91" s="24"/>
      <c r="N91" s="24"/>
      <c r="O91" s="24"/>
      <c r="P91" s="24"/>
      <c r="Q91" s="25"/>
      <c r="R91" s="25"/>
      <c r="S91" s="25"/>
      <c r="T91" s="25"/>
      <c r="U91" s="24"/>
      <c r="V91" s="532"/>
      <c r="X91" s="407"/>
    </row>
    <row r="92" spans="1:34" ht="20.25"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532"/>
      <c r="X92" s="407"/>
    </row>
    <row r="93" spans="1:34" ht="15" customHeight="1" x14ac:dyDescent="0.2">
      <c r="A93" s="30"/>
      <c r="B93" s="31"/>
      <c r="C93" s="31"/>
      <c r="D93" s="31"/>
      <c r="E93" s="31"/>
      <c r="F93" s="31"/>
      <c r="G93" s="31"/>
      <c r="H93" s="31"/>
      <c r="I93" s="31"/>
      <c r="J93" s="31"/>
      <c r="K93" s="32"/>
      <c r="L93" s="31"/>
      <c r="M93" s="31"/>
      <c r="N93" s="31"/>
      <c r="O93" s="31"/>
      <c r="P93" s="31"/>
      <c r="Q93" s="31"/>
      <c r="R93" s="31"/>
      <c r="S93" s="31"/>
      <c r="T93" s="31"/>
      <c r="U93" s="33"/>
      <c r="V93" s="532"/>
      <c r="X93" s="407"/>
    </row>
    <row r="94" spans="1:34" ht="7.5" customHeight="1" x14ac:dyDescent="0.2">
      <c r="A94" s="34"/>
      <c r="B94" s="25"/>
      <c r="C94" s="25"/>
      <c r="D94" s="25"/>
      <c r="E94" s="25"/>
      <c r="F94" s="25"/>
      <c r="G94" s="25"/>
      <c r="H94" s="25"/>
      <c r="I94" s="25"/>
      <c r="J94" s="25"/>
      <c r="K94" s="3"/>
      <c r="L94" s="7"/>
      <c r="M94" s="7"/>
      <c r="N94" s="7"/>
      <c r="O94" s="7"/>
      <c r="P94" s="7"/>
      <c r="Q94" s="72"/>
      <c r="R94" s="72"/>
      <c r="S94" s="72"/>
      <c r="T94" s="72"/>
      <c r="U94" s="35"/>
      <c r="V94" s="532"/>
      <c r="X94" s="407"/>
    </row>
    <row r="95" spans="1:34" s="411" customFormat="1" ht="11.25" customHeight="1" x14ac:dyDescent="0.2">
      <c r="A95" s="36"/>
      <c r="B95" s="665"/>
      <c r="C95" s="665"/>
      <c r="D95" s="570"/>
      <c r="E95" s="570"/>
      <c r="F95" s="570"/>
      <c r="G95" s="570"/>
      <c r="H95" s="570"/>
      <c r="I95" s="209"/>
      <c r="J95" s="209"/>
      <c r="K95" s="214"/>
      <c r="L95" s="25"/>
      <c r="M95" s="25"/>
      <c r="N95" s="25"/>
      <c r="O95" s="25"/>
      <c r="P95" s="25"/>
      <c r="Q95" s="25"/>
      <c r="R95" s="25"/>
      <c r="S95" s="25"/>
      <c r="T95" s="25"/>
      <c r="U95" s="37"/>
      <c r="V95" s="533"/>
      <c r="W95" s="402"/>
      <c r="X95" s="407"/>
      <c r="Y95" s="402"/>
      <c r="Z95" s="402"/>
      <c r="AA95" s="402"/>
      <c r="AB95" s="403"/>
      <c r="AC95" s="403"/>
      <c r="AD95" s="403"/>
      <c r="AE95" s="403"/>
      <c r="AF95" s="403"/>
      <c r="AG95" s="409"/>
      <c r="AH95" s="410"/>
    </row>
    <row r="96" spans="1:34" ht="21" customHeight="1" x14ac:dyDescent="0.2">
      <c r="A96" s="34"/>
      <c r="B96" s="570"/>
      <c r="C96" s="570"/>
      <c r="D96" s="570"/>
      <c r="E96" s="570"/>
      <c r="F96" s="570"/>
      <c r="G96" s="570"/>
      <c r="H96" s="570"/>
      <c r="I96" s="209"/>
      <c r="J96" s="209"/>
      <c r="K96" s="3"/>
      <c r="L96" s="72"/>
      <c r="M96" s="72"/>
      <c r="N96" s="72"/>
      <c r="O96" s="72"/>
      <c r="P96" s="72"/>
      <c r="Q96" s="25"/>
      <c r="R96" s="25"/>
      <c r="S96" s="25"/>
      <c r="T96" s="25"/>
      <c r="U96" s="35"/>
      <c r="V96" s="532"/>
      <c r="W96" s="445" t="s">
        <v>126</v>
      </c>
      <c r="X96" s="426" t="s">
        <v>127</v>
      </c>
    </row>
    <row r="97" spans="1:24" ht="11.25" customHeight="1" x14ac:dyDescent="0.2">
      <c r="A97" s="34"/>
      <c r="B97" s="154"/>
      <c r="C97" s="154"/>
      <c r="D97" s="154"/>
      <c r="E97" s="154"/>
      <c r="F97" s="154"/>
      <c r="G97" s="154"/>
      <c r="H97" s="154"/>
      <c r="I97" s="154"/>
      <c r="J97" s="154"/>
      <c r="K97" s="3"/>
      <c r="L97" s="72"/>
      <c r="M97" s="72"/>
      <c r="N97" s="72"/>
      <c r="O97" s="72"/>
      <c r="P97" s="72"/>
      <c r="Q97" s="25"/>
      <c r="R97" s="25"/>
      <c r="S97" s="25"/>
      <c r="T97" s="25"/>
      <c r="U97" s="35"/>
      <c r="V97" s="532"/>
      <c r="W97" s="446" t="str">
        <f>Y5</f>
        <v>Selected LA- (none)</v>
      </c>
      <c r="X97" s="427"/>
    </row>
    <row r="98" spans="1:24" ht="11.25" customHeight="1" x14ac:dyDescent="0.2">
      <c r="A98" s="34"/>
      <c r="B98" s="154"/>
      <c r="C98" s="154"/>
      <c r="D98" s="666"/>
      <c r="E98" s="570"/>
      <c r="F98" s="154"/>
      <c r="G98" s="154"/>
      <c r="H98" s="154"/>
      <c r="I98" s="154"/>
      <c r="J98" s="154"/>
      <c r="K98" s="3"/>
      <c r="L98" s="72"/>
      <c r="M98" s="72"/>
      <c r="N98" s="72"/>
      <c r="O98" s="72"/>
      <c r="P98" s="72"/>
      <c r="Q98" s="25"/>
      <c r="R98" s="25"/>
      <c r="S98" s="25"/>
      <c r="T98" s="25"/>
      <c r="U98" s="35"/>
      <c r="V98" s="532"/>
      <c r="W98" s="447" t="str">
        <f>IF(W12=$X$5,I12,"")</f>
        <v/>
      </c>
      <c r="X98" s="415" t="e">
        <f>IF($B12=$X$5,T12,#N/A)</f>
        <v>#N/A</v>
      </c>
    </row>
    <row r="99" spans="1:24" ht="11.25" customHeight="1" x14ac:dyDescent="0.2">
      <c r="A99" s="48"/>
      <c r="B99" s="154"/>
      <c r="C99" s="154"/>
      <c r="D99" s="570"/>
      <c r="E99" s="570"/>
      <c r="F99" s="154"/>
      <c r="G99" s="154"/>
      <c r="H99" s="154"/>
      <c r="I99" s="154"/>
      <c r="J99" s="154"/>
      <c r="K99" s="3"/>
      <c r="L99" s="72"/>
      <c r="M99" s="72"/>
      <c r="N99" s="72"/>
      <c r="O99" s="72"/>
      <c r="P99" s="72"/>
      <c r="Q99" s="25"/>
      <c r="R99" s="25"/>
      <c r="S99" s="25"/>
      <c r="T99" s="25"/>
      <c r="U99" s="35"/>
      <c r="V99" s="532"/>
      <c r="W99" s="447" t="str">
        <f t="shared" ref="W99:W119" si="5">IF(W13=$X$5,I13,"")</f>
        <v/>
      </c>
      <c r="X99" s="415" t="e">
        <f t="shared" ref="X99:X119" si="6">IF($B13=$X$5,T13,#N/A)</f>
        <v>#N/A</v>
      </c>
    </row>
    <row r="100" spans="1:24" ht="11.25" customHeight="1" x14ac:dyDescent="0.2">
      <c r="A100" s="48"/>
      <c r="B100" s="186"/>
      <c r="C100" s="186"/>
      <c r="D100" s="154"/>
      <c r="E100" s="154"/>
      <c r="F100" s="154"/>
      <c r="G100" s="154"/>
      <c r="H100" s="154"/>
      <c r="I100" s="154"/>
      <c r="J100" s="154"/>
      <c r="K100" s="3"/>
      <c r="L100" s="72"/>
      <c r="M100" s="72"/>
      <c r="N100" s="72"/>
      <c r="O100" s="72"/>
      <c r="P100" s="72"/>
      <c r="Q100" s="25"/>
      <c r="R100" s="25"/>
      <c r="S100" s="25"/>
      <c r="T100" s="25"/>
      <c r="U100" s="35"/>
      <c r="V100" s="532"/>
      <c r="W100" s="447" t="str">
        <f t="shared" si="5"/>
        <v/>
      </c>
      <c r="X100" s="415" t="e">
        <f t="shared" si="6"/>
        <v>#N/A</v>
      </c>
    </row>
    <row r="101" spans="1:24" ht="11.25" customHeight="1" x14ac:dyDescent="0.2">
      <c r="A101" s="48"/>
      <c r="B101" s="186"/>
      <c r="C101" s="186"/>
      <c r="D101" s="154"/>
      <c r="E101" s="154"/>
      <c r="F101" s="154"/>
      <c r="G101" s="154"/>
      <c r="H101" s="154"/>
      <c r="I101" s="154"/>
      <c r="J101" s="154"/>
      <c r="K101" s="3"/>
      <c r="L101" s="72"/>
      <c r="M101" s="72"/>
      <c r="N101" s="72"/>
      <c r="O101" s="72"/>
      <c r="P101" s="72"/>
      <c r="Q101" s="25"/>
      <c r="R101" s="25"/>
      <c r="S101" s="25"/>
      <c r="T101" s="25"/>
      <c r="U101" s="35"/>
      <c r="V101" s="532"/>
      <c r="W101" s="447" t="str">
        <f t="shared" si="5"/>
        <v/>
      </c>
      <c r="X101" s="415" t="e">
        <f t="shared" si="6"/>
        <v>#N/A</v>
      </c>
    </row>
    <row r="102" spans="1:24" ht="11.25" customHeight="1" x14ac:dyDescent="0.2">
      <c r="A102" s="48"/>
      <c r="B102" s="186"/>
      <c r="C102" s="186"/>
      <c r="D102" s="154"/>
      <c r="E102" s="154"/>
      <c r="F102" s="154"/>
      <c r="G102" s="154"/>
      <c r="H102" s="154"/>
      <c r="I102" s="154"/>
      <c r="J102" s="154"/>
      <c r="K102" s="3"/>
      <c r="L102" s="72"/>
      <c r="M102" s="72"/>
      <c r="N102" s="72"/>
      <c r="O102" s="72"/>
      <c r="P102" s="72"/>
      <c r="Q102" s="25"/>
      <c r="R102" s="25"/>
      <c r="S102" s="25"/>
      <c r="T102" s="25"/>
      <c r="U102" s="35"/>
      <c r="V102" s="532"/>
      <c r="W102" s="447" t="str">
        <f t="shared" si="5"/>
        <v/>
      </c>
      <c r="X102" s="415" t="e">
        <f t="shared" si="6"/>
        <v>#N/A</v>
      </c>
    </row>
    <row r="103" spans="1:24" ht="11.25" customHeight="1" x14ac:dyDescent="0.2">
      <c r="A103" s="48"/>
      <c r="B103" s="186"/>
      <c r="C103" s="186"/>
      <c r="D103" s="154"/>
      <c r="E103" s="154"/>
      <c r="F103" s="154"/>
      <c r="G103" s="154"/>
      <c r="H103" s="154"/>
      <c r="I103" s="154"/>
      <c r="J103" s="154"/>
      <c r="K103" s="3"/>
      <c r="L103" s="72"/>
      <c r="M103" s="72"/>
      <c r="N103" s="72"/>
      <c r="O103" s="72"/>
      <c r="P103" s="72"/>
      <c r="Q103" s="25"/>
      <c r="R103" s="25"/>
      <c r="S103" s="25"/>
      <c r="T103" s="25"/>
      <c r="U103" s="35"/>
      <c r="V103" s="532"/>
      <c r="W103" s="447" t="str">
        <f t="shared" si="5"/>
        <v/>
      </c>
      <c r="X103" s="415" t="e">
        <f t="shared" si="6"/>
        <v>#N/A</v>
      </c>
    </row>
    <row r="104" spans="1:24" ht="11.25" customHeight="1" x14ac:dyDescent="0.2">
      <c r="A104" s="48"/>
      <c r="B104" s="186"/>
      <c r="C104" s="186"/>
      <c r="D104" s="154"/>
      <c r="E104" s="154"/>
      <c r="F104" s="154"/>
      <c r="G104" s="154"/>
      <c r="H104" s="154"/>
      <c r="I104" s="154"/>
      <c r="J104" s="154"/>
      <c r="K104" s="3"/>
      <c r="L104" s="72"/>
      <c r="M104" s="72"/>
      <c r="N104" s="72"/>
      <c r="O104" s="72"/>
      <c r="P104" s="72"/>
      <c r="Q104" s="25"/>
      <c r="R104" s="25"/>
      <c r="S104" s="25"/>
      <c r="T104" s="25"/>
      <c r="U104" s="35"/>
      <c r="V104" s="532"/>
      <c r="W104" s="447" t="str">
        <f t="shared" si="5"/>
        <v/>
      </c>
      <c r="X104" s="415" t="e">
        <f t="shared" si="6"/>
        <v>#N/A</v>
      </c>
    </row>
    <row r="105" spans="1:24" ht="11.25" customHeight="1" x14ac:dyDescent="0.2">
      <c r="A105" s="48"/>
      <c r="B105" s="186"/>
      <c r="C105" s="186"/>
      <c r="D105" s="154"/>
      <c r="E105" s="154"/>
      <c r="F105" s="154"/>
      <c r="G105" s="154"/>
      <c r="H105" s="154"/>
      <c r="I105" s="154"/>
      <c r="J105" s="154"/>
      <c r="K105" s="3"/>
      <c r="L105" s="72"/>
      <c r="M105" s="72"/>
      <c r="N105" s="72"/>
      <c r="O105" s="72"/>
      <c r="P105" s="72"/>
      <c r="Q105" s="25"/>
      <c r="R105" s="25"/>
      <c r="S105" s="25"/>
      <c r="T105" s="25"/>
      <c r="U105" s="35"/>
      <c r="V105" s="532"/>
      <c r="W105" s="447" t="str">
        <f t="shared" si="5"/>
        <v/>
      </c>
      <c r="X105" s="415" t="e">
        <f t="shared" si="6"/>
        <v>#N/A</v>
      </c>
    </row>
    <row r="106" spans="1:24" ht="11.25" customHeight="1" x14ac:dyDescent="0.2">
      <c r="A106" s="48"/>
      <c r="B106" s="186"/>
      <c r="C106" s="186"/>
      <c r="D106" s="154"/>
      <c r="E106" s="154"/>
      <c r="F106" s="154"/>
      <c r="G106" s="154"/>
      <c r="H106" s="154"/>
      <c r="I106" s="154"/>
      <c r="J106" s="154"/>
      <c r="K106" s="3"/>
      <c r="L106" s="72"/>
      <c r="M106" s="72"/>
      <c r="N106" s="72"/>
      <c r="O106" s="72"/>
      <c r="P106" s="72"/>
      <c r="Q106" s="25"/>
      <c r="R106" s="25"/>
      <c r="S106" s="25"/>
      <c r="T106" s="25"/>
      <c r="U106" s="35"/>
      <c r="V106" s="532"/>
      <c r="W106" s="447" t="str">
        <f t="shared" si="5"/>
        <v/>
      </c>
      <c r="X106" s="415" t="e">
        <f t="shared" si="6"/>
        <v>#N/A</v>
      </c>
    </row>
    <row r="107" spans="1:24" ht="11.25" customHeight="1" x14ac:dyDescent="0.2">
      <c r="A107" s="48"/>
      <c r="B107" s="186"/>
      <c r="C107" s="186"/>
      <c r="D107" s="154"/>
      <c r="E107" s="154"/>
      <c r="F107" s="154"/>
      <c r="G107" s="154"/>
      <c r="H107" s="154"/>
      <c r="I107" s="154"/>
      <c r="J107" s="154"/>
      <c r="K107" s="3"/>
      <c r="L107" s="72"/>
      <c r="M107" s="72"/>
      <c r="N107" s="72"/>
      <c r="O107" s="72"/>
      <c r="P107" s="72"/>
      <c r="Q107" s="25"/>
      <c r="R107" s="25"/>
      <c r="S107" s="25"/>
      <c r="T107" s="25"/>
      <c r="U107" s="35"/>
      <c r="V107" s="532"/>
      <c r="W107" s="447" t="str">
        <f t="shared" si="5"/>
        <v/>
      </c>
      <c r="X107" s="415" t="e">
        <f t="shared" si="6"/>
        <v>#N/A</v>
      </c>
    </row>
    <row r="108" spans="1:24" ht="11.25" customHeight="1" x14ac:dyDescent="0.2">
      <c r="A108" s="48"/>
      <c r="B108" s="186"/>
      <c r="C108" s="186"/>
      <c r="D108" s="154"/>
      <c r="E108" s="154"/>
      <c r="F108" s="154"/>
      <c r="G108" s="154"/>
      <c r="H108" s="154"/>
      <c r="I108" s="154"/>
      <c r="J108" s="154"/>
      <c r="K108" s="3"/>
      <c r="L108" s="72"/>
      <c r="M108" s="72"/>
      <c r="N108" s="72"/>
      <c r="O108" s="72"/>
      <c r="P108" s="72"/>
      <c r="Q108" s="25"/>
      <c r="R108" s="25"/>
      <c r="S108" s="25"/>
      <c r="T108" s="25"/>
      <c r="U108" s="35"/>
      <c r="V108" s="532"/>
      <c r="W108" s="447" t="str">
        <f t="shared" si="5"/>
        <v/>
      </c>
      <c r="X108" s="415" t="e">
        <f t="shared" si="6"/>
        <v>#N/A</v>
      </c>
    </row>
    <row r="109" spans="1:24" ht="11.25" customHeight="1" x14ac:dyDescent="0.2">
      <c r="A109" s="48"/>
      <c r="B109" s="186"/>
      <c r="C109" s="186"/>
      <c r="D109" s="154"/>
      <c r="E109" s="154"/>
      <c r="F109" s="154"/>
      <c r="G109" s="154"/>
      <c r="H109" s="154"/>
      <c r="I109" s="154"/>
      <c r="J109" s="154"/>
      <c r="K109" s="3"/>
      <c r="L109" s="72"/>
      <c r="M109" s="72"/>
      <c r="N109" s="72"/>
      <c r="O109" s="72"/>
      <c r="P109" s="72"/>
      <c r="Q109" s="25"/>
      <c r="R109" s="25"/>
      <c r="S109" s="25"/>
      <c r="T109" s="25"/>
      <c r="U109" s="35"/>
      <c r="V109" s="532"/>
      <c r="W109" s="447" t="str">
        <f t="shared" si="5"/>
        <v/>
      </c>
      <c r="X109" s="415" t="e">
        <f t="shared" si="6"/>
        <v>#N/A</v>
      </c>
    </row>
    <row r="110" spans="1:24" ht="11.25" customHeight="1" x14ac:dyDescent="0.2">
      <c r="A110" s="48"/>
      <c r="B110" s="186"/>
      <c r="C110" s="186"/>
      <c r="D110" s="154"/>
      <c r="E110" s="154"/>
      <c r="F110" s="154"/>
      <c r="G110" s="154"/>
      <c r="H110" s="154"/>
      <c r="I110" s="154"/>
      <c r="J110" s="154"/>
      <c r="K110" s="3"/>
      <c r="L110" s="72"/>
      <c r="M110" s="72"/>
      <c r="N110" s="72"/>
      <c r="O110" s="72"/>
      <c r="P110" s="72"/>
      <c r="Q110" s="25"/>
      <c r="R110" s="25"/>
      <c r="S110" s="25"/>
      <c r="T110" s="25"/>
      <c r="U110" s="35"/>
      <c r="V110" s="532"/>
      <c r="W110" s="447" t="str">
        <f t="shared" si="5"/>
        <v/>
      </c>
      <c r="X110" s="415" t="e">
        <f t="shared" si="6"/>
        <v>#N/A</v>
      </c>
    </row>
    <row r="111" spans="1:24" ht="11.25" customHeight="1" x14ac:dyDescent="0.2">
      <c r="A111" s="48"/>
      <c r="B111" s="186"/>
      <c r="C111" s="186"/>
      <c r="D111" s="154"/>
      <c r="E111" s="154"/>
      <c r="F111" s="154"/>
      <c r="G111" s="154"/>
      <c r="H111" s="154"/>
      <c r="I111" s="154"/>
      <c r="J111" s="154"/>
      <c r="K111" s="3"/>
      <c r="L111" s="72"/>
      <c r="M111" s="72"/>
      <c r="N111" s="72"/>
      <c r="O111" s="72"/>
      <c r="P111" s="72"/>
      <c r="Q111" s="25"/>
      <c r="R111" s="25"/>
      <c r="S111" s="25"/>
      <c r="T111" s="25"/>
      <c r="U111" s="35"/>
      <c r="V111" s="532"/>
      <c r="W111" s="447" t="str">
        <f t="shared" si="5"/>
        <v/>
      </c>
      <c r="X111" s="415" t="e">
        <f t="shared" si="6"/>
        <v>#N/A</v>
      </c>
    </row>
    <row r="112" spans="1:24" ht="11.25" customHeight="1" x14ac:dyDescent="0.2">
      <c r="A112" s="48"/>
      <c r="B112" s="186"/>
      <c r="C112" s="186"/>
      <c r="D112" s="154"/>
      <c r="E112" s="154"/>
      <c r="F112" s="154"/>
      <c r="G112" s="154"/>
      <c r="H112" s="154"/>
      <c r="I112" s="154"/>
      <c r="J112" s="154"/>
      <c r="K112" s="3"/>
      <c r="L112" s="72"/>
      <c r="M112" s="72"/>
      <c r="N112" s="72"/>
      <c r="O112" s="72"/>
      <c r="P112" s="72"/>
      <c r="Q112" s="25"/>
      <c r="R112" s="25"/>
      <c r="S112" s="25"/>
      <c r="T112" s="25"/>
      <c r="U112" s="35"/>
      <c r="V112" s="532"/>
      <c r="W112" s="447" t="str">
        <f t="shared" si="5"/>
        <v/>
      </c>
      <c r="X112" s="415" t="e">
        <f t="shared" si="6"/>
        <v>#N/A</v>
      </c>
    </row>
    <row r="113" spans="1:34" ht="11.25" customHeight="1" x14ac:dyDescent="0.2">
      <c r="A113" s="48"/>
      <c r="B113" s="186"/>
      <c r="C113" s="186"/>
      <c r="D113" s="154"/>
      <c r="E113" s="154"/>
      <c r="F113" s="154"/>
      <c r="G113" s="154"/>
      <c r="H113" s="154"/>
      <c r="I113" s="154"/>
      <c r="J113" s="154"/>
      <c r="K113" s="3"/>
      <c r="L113" s="72"/>
      <c r="M113" s="72"/>
      <c r="N113" s="72"/>
      <c r="O113" s="72"/>
      <c r="P113" s="72"/>
      <c r="Q113" s="25"/>
      <c r="R113" s="25"/>
      <c r="S113" s="25"/>
      <c r="T113" s="25"/>
      <c r="U113" s="35"/>
      <c r="V113" s="532"/>
      <c r="W113" s="447" t="str">
        <f t="shared" si="5"/>
        <v/>
      </c>
      <c r="X113" s="415" t="e">
        <f t="shared" si="6"/>
        <v>#N/A</v>
      </c>
    </row>
    <row r="114" spans="1:34" ht="11.25" customHeight="1" x14ac:dyDescent="0.2">
      <c r="A114" s="48"/>
      <c r="B114" s="186"/>
      <c r="C114" s="186"/>
      <c r="D114" s="154"/>
      <c r="E114" s="154"/>
      <c r="F114" s="154"/>
      <c r="G114" s="154"/>
      <c r="H114" s="154"/>
      <c r="I114" s="154"/>
      <c r="J114" s="154"/>
      <c r="K114" s="3"/>
      <c r="L114" s="72"/>
      <c r="M114" s="72"/>
      <c r="N114" s="72"/>
      <c r="O114" s="72"/>
      <c r="P114" s="72"/>
      <c r="Q114" s="25"/>
      <c r="R114" s="25"/>
      <c r="S114" s="25"/>
      <c r="T114" s="25"/>
      <c r="U114" s="35"/>
      <c r="V114" s="532"/>
      <c r="W114" s="447" t="str">
        <f t="shared" si="5"/>
        <v/>
      </c>
      <c r="X114" s="415" t="e">
        <f t="shared" si="6"/>
        <v>#N/A</v>
      </c>
    </row>
    <row r="115" spans="1:34"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532"/>
      <c r="W115" s="447" t="str">
        <f t="shared" si="5"/>
        <v/>
      </c>
      <c r="X115" s="415" t="e">
        <f t="shared" si="6"/>
        <v>#N/A</v>
      </c>
    </row>
    <row r="116" spans="1:34"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532"/>
      <c r="W116" s="447" t="str">
        <f t="shared" si="5"/>
        <v/>
      </c>
      <c r="X116" s="415" t="e">
        <f t="shared" si="6"/>
        <v>#N/A</v>
      </c>
    </row>
    <row r="117" spans="1:34"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532"/>
      <c r="W117" s="447" t="str">
        <f t="shared" si="5"/>
        <v/>
      </c>
      <c r="X117" s="415" t="e">
        <f t="shared" si="6"/>
        <v>#N/A</v>
      </c>
    </row>
    <row r="118" spans="1:34"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532"/>
      <c r="W118" s="447" t="str">
        <f t="shared" si="5"/>
        <v/>
      </c>
      <c r="X118" s="415" t="e">
        <f t="shared" si="6"/>
        <v>#N/A</v>
      </c>
    </row>
    <row r="119" spans="1:34"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532"/>
      <c r="W119" s="447" t="str">
        <f t="shared" si="5"/>
        <v/>
      </c>
      <c r="X119" s="415" t="e">
        <f t="shared" si="6"/>
        <v>#N/A</v>
      </c>
    </row>
    <row r="120" spans="1:34"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532"/>
      <c r="X120" s="407"/>
    </row>
    <row r="121" spans="1:34"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532"/>
      <c r="X121" s="407"/>
    </row>
    <row r="122" spans="1:34"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532"/>
      <c r="AD122" s="404"/>
      <c r="AE122" s="405"/>
      <c r="AF122" s="406"/>
      <c r="AG122" s="406"/>
      <c r="AH122" s="406"/>
    </row>
    <row r="123" spans="1:34"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532"/>
      <c r="AD123" s="404"/>
      <c r="AE123" s="405"/>
      <c r="AF123" s="406"/>
      <c r="AG123" s="406"/>
      <c r="AH123" s="406"/>
    </row>
    <row r="124" spans="1:34"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532"/>
      <c r="AD124" s="404"/>
      <c r="AE124" s="405"/>
      <c r="AF124" s="406"/>
      <c r="AG124" s="406"/>
      <c r="AH124" s="406"/>
    </row>
    <row r="125" spans="1:34"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532"/>
      <c r="AD125" s="404"/>
      <c r="AE125" s="405"/>
      <c r="AF125" s="406"/>
      <c r="AG125" s="406"/>
      <c r="AH125" s="406"/>
    </row>
    <row r="126" spans="1:34"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532"/>
      <c r="AD126" s="404"/>
      <c r="AE126" s="405"/>
      <c r="AF126" s="406"/>
      <c r="AG126" s="406"/>
      <c r="AH126" s="406"/>
    </row>
    <row r="127" spans="1:34"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532"/>
      <c r="AD127" s="404"/>
      <c r="AE127" s="405"/>
      <c r="AF127" s="406"/>
      <c r="AG127" s="406"/>
      <c r="AH127" s="406"/>
    </row>
    <row r="128" spans="1:34" ht="11.25" customHeight="1" x14ac:dyDescent="0.2">
      <c r="A128" s="34"/>
      <c r="B128" s="9"/>
      <c r="C128" s="9"/>
      <c r="D128" s="27"/>
      <c r="E128" s="27"/>
      <c r="F128" s="25"/>
      <c r="G128" s="25"/>
      <c r="H128" s="27"/>
      <c r="I128" s="27"/>
      <c r="J128" s="27"/>
      <c r="K128" s="3"/>
      <c r="L128" s="72"/>
      <c r="M128" s="72"/>
      <c r="N128" s="72"/>
      <c r="O128" s="72"/>
      <c r="P128" s="72"/>
      <c r="Q128" s="25"/>
      <c r="R128" s="25"/>
      <c r="S128" s="25"/>
      <c r="T128" s="25"/>
      <c r="U128" s="35"/>
      <c r="V128" s="532"/>
      <c r="AD128" s="404"/>
      <c r="AE128" s="405"/>
      <c r="AF128" s="406"/>
      <c r="AG128" s="406"/>
      <c r="AH128" s="406"/>
    </row>
    <row r="129" spans="1:35" ht="11.25" customHeight="1" x14ac:dyDescent="0.2">
      <c r="A129" s="34"/>
      <c r="B129" s="9"/>
      <c r="C129" s="9"/>
      <c r="D129" s="27"/>
      <c r="E129" s="27"/>
      <c r="F129" s="27"/>
      <c r="G129" s="27"/>
      <c r="H129" s="27"/>
      <c r="I129" s="27"/>
      <c r="J129" s="27"/>
      <c r="K129" s="3"/>
      <c r="L129" s="72"/>
      <c r="M129" s="72"/>
      <c r="N129" s="72"/>
      <c r="O129" s="72"/>
      <c r="P129" s="72"/>
      <c r="Q129" s="25"/>
      <c r="R129" s="25"/>
      <c r="S129" s="25"/>
      <c r="T129" s="25"/>
      <c r="U129" s="35"/>
      <c r="V129" s="532"/>
      <c r="X129" s="407"/>
    </row>
    <row r="130" spans="1:35"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532"/>
      <c r="X130" s="407"/>
    </row>
    <row r="131" spans="1:35"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532"/>
      <c r="X131" s="407"/>
    </row>
    <row r="132" spans="1:35"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532"/>
      <c r="X132" s="407"/>
    </row>
    <row r="133" spans="1:35" ht="15" customHeight="1" x14ac:dyDescent="0.2">
      <c r="A133" s="24"/>
      <c r="B133" s="24"/>
      <c r="C133" s="24"/>
      <c r="D133" s="24"/>
      <c r="E133" s="24"/>
      <c r="F133" s="24"/>
      <c r="G133" s="24"/>
      <c r="H133" s="24"/>
      <c r="I133" s="24"/>
      <c r="J133" s="24"/>
      <c r="K133" s="2"/>
      <c r="L133" s="25"/>
      <c r="M133" s="25"/>
      <c r="N133" s="25"/>
      <c r="O133" s="25"/>
      <c r="P133" s="25"/>
      <c r="Q133" s="25"/>
      <c r="R133" s="25"/>
      <c r="S133" s="25"/>
      <c r="T133" s="25"/>
      <c r="U133" s="24"/>
      <c r="V133" s="532"/>
      <c r="X133" s="407"/>
    </row>
    <row r="134" spans="1:35" ht="18.75" thickBot="1" x14ac:dyDescent="0.3">
      <c r="A134" s="40" t="s">
        <v>1</v>
      </c>
      <c r="B134" s="41"/>
      <c r="C134" s="41"/>
      <c r="D134" s="41"/>
      <c r="E134" s="41"/>
      <c r="F134" s="41"/>
      <c r="G134" s="41"/>
      <c r="H134" s="41"/>
      <c r="I134" s="41"/>
      <c r="J134" s="41"/>
      <c r="K134" s="42"/>
      <c r="L134" s="41"/>
      <c r="M134" s="41"/>
      <c r="N134" s="41"/>
      <c r="O134" s="41"/>
      <c r="P134" s="41"/>
      <c r="Q134" s="41"/>
      <c r="R134" s="41"/>
      <c r="S134" s="41"/>
      <c r="T134" s="41"/>
      <c r="U134" s="25"/>
      <c r="V134" s="532"/>
      <c r="X134" s="407"/>
    </row>
    <row r="135" spans="1:35" ht="11.25" customHeight="1" x14ac:dyDescent="0.2">
      <c r="A135" s="24"/>
      <c r="B135" s="24"/>
      <c r="C135" s="24"/>
      <c r="D135" s="24"/>
      <c r="E135" s="24"/>
      <c r="F135" s="24"/>
      <c r="G135" s="24"/>
      <c r="H135" s="24"/>
      <c r="I135" s="24"/>
      <c r="J135" s="24"/>
      <c r="K135" s="2"/>
      <c r="L135" s="24"/>
      <c r="M135" s="24"/>
      <c r="N135" s="24"/>
      <c r="O135" s="24"/>
      <c r="P135" s="24"/>
      <c r="Q135" s="25"/>
      <c r="R135" s="25"/>
      <c r="S135" s="25"/>
      <c r="T135" s="25"/>
      <c r="U135" s="24"/>
      <c r="V135" s="532"/>
      <c r="X135" s="407"/>
    </row>
    <row r="136" spans="1:35" ht="21" customHeight="1" thickBot="1" x14ac:dyDescent="0.25">
      <c r="A136" s="24"/>
      <c r="B136" s="24"/>
      <c r="C136" s="24"/>
      <c r="D136" s="24"/>
      <c r="E136" s="24"/>
      <c r="F136" s="24"/>
      <c r="G136" s="24"/>
      <c r="H136" s="24"/>
      <c r="I136" s="24"/>
      <c r="J136" s="24"/>
      <c r="K136" s="2"/>
      <c r="L136" s="24"/>
      <c r="M136" s="24"/>
      <c r="N136" s="24"/>
      <c r="O136" s="24"/>
      <c r="P136" s="24"/>
      <c r="Q136" s="24"/>
      <c r="R136" s="24"/>
      <c r="S136" s="24"/>
      <c r="T136" s="24"/>
      <c r="U136" s="24"/>
      <c r="V136" s="532"/>
      <c r="X136" s="407"/>
    </row>
    <row r="137" spans="1:35" ht="15" customHeight="1" x14ac:dyDescent="0.2">
      <c r="A137" s="30"/>
      <c r="B137" s="31"/>
      <c r="C137" s="31"/>
      <c r="D137" s="31"/>
      <c r="E137" s="31"/>
      <c r="F137" s="31"/>
      <c r="G137" s="31"/>
      <c r="H137" s="31"/>
      <c r="I137" s="31"/>
      <c r="J137" s="31"/>
      <c r="K137" s="32"/>
      <c r="L137" s="31"/>
      <c r="M137" s="31"/>
      <c r="N137" s="31"/>
      <c r="O137" s="31"/>
      <c r="P137" s="31"/>
      <c r="Q137" s="31"/>
      <c r="R137" s="31"/>
      <c r="S137" s="31"/>
      <c r="T137" s="31"/>
      <c r="U137" s="33"/>
      <c r="V137" s="532"/>
      <c r="X137" s="407"/>
    </row>
    <row r="138" spans="1:35" ht="7.5" customHeight="1" x14ac:dyDescent="0.2">
      <c r="A138" s="34"/>
      <c r="B138" s="25"/>
      <c r="C138" s="25"/>
      <c r="D138" s="25"/>
      <c r="E138" s="25"/>
      <c r="F138" s="25"/>
      <c r="G138" s="25"/>
      <c r="H138" s="25"/>
      <c r="I138" s="25"/>
      <c r="J138" s="25"/>
      <c r="K138" s="3"/>
      <c r="L138" s="7"/>
      <c r="M138" s="7"/>
      <c r="N138" s="7"/>
      <c r="O138" s="7"/>
      <c r="P138" s="7"/>
      <c r="Q138" s="72"/>
      <c r="R138" s="72"/>
      <c r="S138" s="72"/>
      <c r="T138" s="72"/>
      <c r="U138" s="35"/>
      <c r="V138" s="532"/>
      <c r="X138" s="407"/>
    </row>
    <row r="139" spans="1:35" s="411" customFormat="1" ht="11.25" customHeight="1" x14ac:dyDescent="0.2">
      <c r="A139" s="36"/>
      <c r="B139" s="671" t="s">
        <v>145</v>
      </c>
      <c r="C139" s="671"/>
      <c r="D139" s="672"/>
      <c r="E139" s="672"/>
      <c r="F139" s="672"/>
      <c r="G139" s="672"/>
      <c r="H139" s="672"/>
      <c r="I139" s="209"/>
      <c r="J139" s="209"/>
      <c r="K139" s="214"/>
      <c r="L139" s="25"/>
      <c r="M139" s="25"/>
      <c r="N139" s="25"/>
      <c r="O139" s="25"/>
      <c r="P139" s="25"/>
      <c r="Q139" s="25"/>
      <c r="R139" s="25"/>
      <c r="S139" s="25"/>
      <c r="T139" s="25"/>
      <c r="U139" s="37"/>
      <c r="V139" s="533"/>
      <c r="W139" s="402"/>
      <c r="X139" s="407"/>
      <c r="Y139" s="402"/>
      <c r="Z139" s="402"/>
      <c r="AA139" s="402"/>
      <c r="AB139" s="403"/>
      <c r="AC139" s="403"/>
      <c r="AD139" s="403"/>
      <c r="AE139" s="403"/>
      <c r="AF139" s="403"/>
      <c r="AG139" s="409"/>
      <c r="AH139" s="410"/>
    </row>
    <row r="140" spans="1:35" ht="20.25" customHeight="1" x14ac:dyDescent="0.2">
      <c r="A140" s="34"/>
      <c r="B140" s="672"/>
      <c r="C140" s="672"/>
      <c r="D140" s="672"/>
      <c r="E140" s="672"/>
      <c r="F140" s="672"/>
      <c r="G140" s="672"/>
      <c r="H140" s="672"/>
      <c r="I140" s="209"/>
      <c r="J140" s="209"/>
      <c r="K140" s="3"/>
      <c r="L140" s="72"/>
      <c r="M140" s="72"/>
      <c r="N140" s="72"/>
      <c r="O140" s="72"/>
      <c r="P140" s="72"/>
      <c r="Q140" s="25"/>
      <c r="R140" s="25"/>
      <c r="S140" s="25"/>
      <c r="T140" s="25"/>
      <c r="U140" s="35"/>
      <c r="V140" s="532"/>
      <c r="X140" s="407"/>
    </row>
    <row r="141" spans="1:35" ht="11.25" customHeight="1" x14ac:dyDescent="0.2">
      <c r="A141" s="34"/>
      <c r="B141" s="553"/>
      <c r="C141" s="553"/>
      <c r="D141" s="553"/>
      <c r="E141" s="553"/>
      <c r="F141" s="553"/>
      <c r="G141" s="553"/>
      <c r="H141" s="553"/>
      <c r="I141" s="154"/>
      <c r="J141" s="154"/>
      <c r="K141" s="3"/>
      <c r="L141" s="72"/>
      <c r="M141" s="72"/>
      <c r="N141" s="72"/>
      <c r="O141" s="72"/>
      <c r="P141" s="72"/>
      <c r="Q141" s="25"/>
      <c r="R141" s="25"/>
      <c r="S141" s="25"/>
      <c r="T141" s="25"/>
      <c r="U141" s="35"/>
      <c r="V141" s="532"/>
      <c r="W141" s="546" t="s">
        <v>177</v>
      </c>
      <c r="X141" s="407"/>
      <c r="AD141" s="546" t="s">
        <v>178</v>
      </c>
      <c r="AE141" s="407"/>
      <c r="AF141" s="402"/>
      <c r="AG141" s="402"/>
      <c r="AH141" s="402"/>
      <c r="AI141" s="403"/>
    </row>
    <row r="142" spans="1:35" ht="11.25" customHeight="1" x14ac:dyDescent="0.2">
      <c r="A142" s="34"/>
      <c r="B142" s="165"/>
      <c r="C142" s="165"/>
      <c r="D142" s="213"/>
      <c r="E142" s="209"/>
      <c r="F142" s="165"/>
      <c r="G142" s="165"/>
      <c r="H142" s="165"/>
      <c r="I142" s="165"/>
      <c r="J142" s="165"/>
      <c r="K142" s="214"/>
      <c r="L142" s="72"/>
      <c r="M142" s="72"/>
      <c r="N142" s="72"/>
      <c r="O142" s="72"/>
      <c r="P142" s="72"/>
      <c r="Q142" s="72"/>
      <c r="R142" s="72"/>
      <c r="S142" s="72"/>
      <c r="T142" s="72"/>
      <c r="U142" s="35"/>
      <c r="V142" s="532"/>
      <c r="X142" s="407"/>
      <c r="AD142" s="402"/>
      <c r="AE142" s="407"/>
      <c r="AF142" s="402"/>
      <c r="AG142" s="402"/>
      <c r="AH142" s="402"/>
      <c r="AI142" s="403"/>
    </row>
    <row r="143" spans="1:35" ht="11.25" customHeight="1" x14ac:dyDescent="0.2">
      <c r="A143" s="48"/>
      <c r="B143" s="165"/>
      <c r="C143" s="165"/>
      <c r="D143" s="67">
        <f>D11</f>
        <v>2011</v>
      </c>
      <c r="E143" s="67">
        <f>E11</f>
        <v>2012</v>
      </c>
      <c r="F143" s="67">
        <f>F11</f>
        <v>2013</v>
      </c>
      <c r="G143" s="67">
        <f>G11</f>
        <v>2014</v>
      </c>
      <c r="H143" s="68">
        <f>H11</f>
        <v>2015</v>
      </c>
      <c r="I143" s="165"/>
      <c r="J143" s="165"/>
      <c r="K143" s="214"/>
      <c r="L143" s="72"/>
      <c r="M143" s="72"/>
      <c r="N143" s="72"/>
      <c r="O143" s="72"/>
      <c r="P143" s="72"/>
      <c r="Q143" s="72"/>
      <c r="R143" s="72"/>
      <c r="S143" s="72"/>
      <c r="T143" s="72"/>
      <c r="U143" s="35"/>
      <c r="V143" s="532"/>
      <c r="W143" s="539"/>
      <c r="X143" s="540">
        <f>D143</f>
        <v>2011</v>
      </c>
      <c r="Y143" s="540">
        <f>E143</f>
        <v>2012</v>
      </c>
      <c r="Z143" s="540">
        <f>F143</f>
        <v>2013</v>
      </c>
      <c r="AA143" s="540">
        <f>G143</f>
        <v>2014</v>
      </c>
      <c r="AB143" s="540">
        <f>H143</f>
        <v>2015</v>
      </c>
      <c r="AD143" s="421"/>
      <c r="AE143" s="540">
        <f>X143</f>
        <v>2011</v>
      </c>
      <c r="AF143" s="540">
        <f>Y143</f>
        <v>2012</v>
      </c>
      <c r="AG143" s="540">
        <f>Z143</f>
        <v>2013</v>
      </c>
      <c r="AH143" s="540">
        <f>AA143</f>
        <v>2014</v>
      </c>
      <c r="AI143" s="540">
        <f>AB143</f>
        <v>2015</v>
      </c>
    </row>
    <row r="144" spans="1:35" ht="11.25" customHeight="1" x14ac:dyDescent="0.2">
      <c r="A144" s="48"/>
      <c r="B144" s="233" t="s">
        <v>2</v>
      </c>
      <c r="C144" s="186"/>
      <c r="D144" s="276" t="e">
        <v>#N/A</v>
      </c>
      <c r="E144" s="276" t="e">
        <v>#N/A</v>
      </c>
      <c r="F144" s="302">
        <v>3.968253968253968E-2</v>
      </c>
      <c r="G144" s="302">
        <f>IF(ISBLANK(AA144),NA(),AH144/AA144)</f>
        <v>8.5271317829457363E-2</v>
      </c>
      <c r="H144" s="244">
        <f>IF(ISBLANK(AB144),NA(),AI144/AB144)</f>
        <v>5.3846153846153849E-2</v>
      </c>
      <c r="I144" s="154"/>
      <c r="J144" s="154"/>
      <c r="K144" s="3"/>
      <c r="L144" s="72"/>
      <c r="M144" s="72"/>
      <c r="N144" s="72"/>
      <c r="O144" s="72"/>
      <c r="P144" s="72"/>
      <c r="Q144" s="25"/>
      <c r="R144" s="25"/>
      <c r="S144" s="25"/>
      <c r="T144" s="25"/>
      <c r="U144" s="35"/>
      <c r="V144" s="532"/>
      <c r="W144" s="539" t="str">
        <f>B144</f>
        <v>Bracknell Forest</v>
      </c>
      <c r="X144" s="540"/>
      <c r="Y144" s="421"/>
      <c r="Z144" s="421"/>
      <c r="AA144" s="547">
        <v>129</v>
      </c>
      <c r="AB144" s="547">
        <v>130</v>
      </c>
      <c r="AD144" s="421" t="str">
        <f>W144</f>
        <v>Bracknell Forest</v>
      </c>
      <c r="AE144" s="540"/>
      <c r="AF144" s="421"/>
      <c r="AG144" s="421"/>
      <c r="AH144" s="547">
        <v>11</v>
      </c>
      <c r="AI144" s="547">
        <v>7</v>
      </c>
    </row>
    <row r="145" spans="1:36" s="402" customFormat="1" ht="11.25" customHeight="1" x14ac:dyDescent="0.2">
      <c r="A145" s="48"/>
      <c r="B145" s="233" t="s">
        <v>78</v>
      </c>
      <c r="C145" s="186"/>
      <c r="D145" s="302">
        <v>6.8000000000000005E-2</v>
      </c>
      <c r="E145" s="302">
        <v>5.2999999999999999E-2</v>
      </c>
      <c r="F145" s="302">
        <v>4.7E-2</v>
      </c>
      <c r="G145" s="302">
        <f>IF(ISBLANK(AA145),NA(),AH145/AA145)</f>
        <v>5.232558139534884E-2</v>
      </c>
      <c r="H145" s="244">
        <f t="shared" ref="H145:H163" si="7">IF(ISBLANK(AB145),NA(),AI145/AB145)</f>
        <v>2.865329512893983E-2</v>
      </c>
      <c r="I145" s="154"/>
      <c r="J145" s="154"/>
      <c r="K145" s="3"/>
      <c r="L145" s="72"/>
      <c r="M145" s="72"/>
      <c r="N145" s="72"/>
      <c r="O145" s="72"/>
      <c r="P145" s="72"/>
      <c r="Q145" s="25"/>
      <c r="R145" s="25"/>
      <c r="S145" s="25"/>
      <c r="T145" s="25"/>
      <c r="U145" s="35"/>
      <c r="V145" s="532"/>
      <c r="W145" s="539" t="str">
        <f t="shared" ref="W145:W165" si="8">B145</f>
        <v>Brighton &amp; Hove</v>
      </c>
      <c r="X145" s="540"/>
      <c r="Y145" s="421"/>
      <c r="Z145" s="421"/>
      <c r="AA145" s="547">
        <v>344</v>
      </c>
      <c r="AB145" s="547">
        <v>349</v>
      </c>
      <c r="AC145" s="403"/>
      <c r="AD145" s="421" t="str">
        <f t="shared" ref="AD145:AD165" si="9">W145</f>
        <v>Brighton &amp; Hove</v>
      </c>
      <c r="AE145" s="540"/>
      <c r="AF145" s="421"/>
      <c r="AG145" s="421"/>
      <c r="AH145" s="547">
        <v>18</v>
      </c>
      <c r="AI145" s="547">
        <v>10</v>
      </c>
      <c r="AJ145" s="406"/>
    </row>
    <row r="146" spans="1:36" s="402" customFormat="1" ht="11.25" customHeight="1" x14ac:dyDescent="0.2">
      <c r="A146" s="48"/>
      <c r="B146" s="233" t="s">
        <v>12</v>
      </c>
      <c r="C146" s="186"/>
      <c r="D146" s="302">
        <v>6.8000000000000005E-2</v>
      </c>
      <c r="E146" s="302">
        <v>5.5E-2</v>
      </c>
      <c r="F146" s="302">
        <v>6.0999999999999999E-2</v>
      </c>
      <c r="G146" s="302">
        <f>IF(ISBLANK(AA146),NA(),AH146/AA146)</f>
        <v>9.166666666666666E-2</v>
      </c>
      <c r="H146" s="244">
        <f t="shared" si="7"/>
        <v>2.8248587570621469E-2</v>
      </c>
      <c r="I146" s="154"/>
      <c r="J146" s="154"/>
      <c r="K146" s="3"/>
      <c r="L146" s="72"/>
      <c r="M146" s="72"/>
      <c r="N146" s="72"/>
      <c r="O146" s="72"/>
      <c r="P146" s="72"/>
      <c r="Q146" s="25"/>
      <c r="R146" s="25"/>
      <c r="S146" s="25"/>
      <c r="T146" s="25"/>
      <c r="U146" s="35"/>
      <c r="V146" s="532"/>
      <c r="W146" s="539" t="str">
        <f t="shared" si="8"/>
        <v>Buckinghamshire</v>
      </c>
      <c r="X146" s="540"/>
      <c r="Y146" s="421"/>
      <c r="Z146" s="421"/>
      <c r="AA146" s="547">
        <v>240</v>
      </c>
      <c r="AB146" s="547">
        <v>354</v>
      </c>
      <c r="AC146" s="403"/>
      <c r="AD146" s="421" t="str">
        <f t="shared" si="9"/>
        <v>Buckinghamshire</v>
      </c>
      <c r="AE146" s="540"/>
      <c r="AF146" s="421"/>
      <c r="AG146" s="421"/>
      <c r="AH146" s="547">
        <v>22</v>
      </c>
      <c r="AI146" s="547">
        <v>10</v>
      </c>
      <c r="AJ146" s="406"/>
    </row>
    <row r="147" spans="1:36" s="402" customFormat="1" ht="11.25" customHeight="1" x14ac:dyDescent="0.2">
      <c r="A147" s="48"/>
      <c r="B147" s="233" t="s">
        <v>6</v>
      </c>
      <c r="C147" s="186"/>
      <c r="D147" s="302">
        <v>6.5000000000000002E-2</v>
      </c>
      <c r="E147" s="302">
        <v>6.7000000000000004E-2</v>
      </c>
      <c r="F147" s="302">
        <v>8.5000000000000006E-2</v>
      </c>
      <c r="G147" s="302">
        <f>IF(ISBLANK(AA147),NA(),AH147/AA147)</f>
        <v>0.10039370078740158</v>
      </c>
      <c r="H147" s="244">
        <f t="shared" si="7"/>
        <v>0.10641399416909621</v>
      </c>
      <c r="I147" s="154"/>
      <c r="J147" s="154"/>
      <c r="K147" s="3"/>
      <c r="L147" s="72"/>
      <c r="M147" s="72"/>
      <c r="N147" s="72"/>
      <c r="O147" s="72"/>
      <c r="P147" s="72"/>
      <c r="Q147" s="25"/>
      <c r="R147" s="25"/>
      <c r="S147" s="25"/>
      <c r="T147" s="25"/>
      <c r="U147" s="35"/>
      <c r="V147" s="532"/>
      <c r="W147" s="539" t="str">
        <f t="shared" si="8"/>
        <v>East Sussex</v>
      </c>
      <c r="X147" s="540"/>
      <c r="Y147" s="421"/>
      <c r="Z147" s="421"/>
      <c r="AA147" s="547">
        <v>508</v>
      </c>
      <c r="AB147" s="547">
        <v>686</v>
      </c>
      <c r="AC147" s="403"/>
      <c r="AD147" s="421" t="str">
        <f t="shared" si="9"/>
        <v>East Sussex</v>
      </c>
      <c r="AE147" s="540"/>
      <c r="AF147" s="421"/>
      <c r="AG147" s="421"/>
      <c r="AH147" s="547">
        <v>51</v>
      </c>
      <c r="AI147" s="547">
        <v>73</v>
      </c>
      <c r="AJ147" s="406"/>
    </row>
    <row r="148" spans="1:36" s="402" customFormat="1" ht="11.25" customHeight="1" x14ac:dyDescent="0.2">
      <c r="A148" s="48"/>
      <c r="B148" s="233" t="s">
        <v>9</v>
      </c>
      <c r="C148" s="186"/>
      <c r="D148" s="302">
        <v>9.9000000000000005E-2</v>
      </c>
      <c r="E148" s="302">
        <v>5.5999999999999994E-2</v>
      </c>
      <c r="F148" s="302">
        <v>5.1999999999999998E-2</v>
      </c>
      <c r="G148" s="302">
        <f>IF(ISBLANK(AA148),NA(),AH148/AA148)</f>
        <v>3.1662269129287601E-2</v>
      </c>
      <c r="H148" s="244">
        <f t="shared" si="7"/>
        <v>2.7112232030264818E-2</v>
      </c>
      <c r="I148" s="154"/>
      <c r="J148" s="154"/>
      <c r="K148" s="3"/>
      <c r="L148" s="72"/>
      <c r="M148" s="72"/>
      <c r="N148" s="72"/>
      <c r="O148" s="72"/>
      <c r="P148" s="72"/>
      <c r="Q148" s="25"/>
      <c r="R148" s="25"/>
      <c r="S148" s="25"/>
      <c r="T148" s="25"/>
      <c r="U148" s="35"/>
      <c r="V148" s="532"/>
      <c r="W148" s="539" t="str">
        <f t="shared" si="8"/>
        <v>Hampshire</v>
      </c>
      <c r="X148" s="540"/>
      <c r="Y148" s="421"/>
      <c r="Z148" s="421"/>
      <c r="AA148" s="547">
        <v>1137</v>
      </c>
      <c r="AB148" s="547">
        <v>1586</v>
      </c>
      <c r="AC148" s="403"/>
      <c r="AD148" s="421" t="str">
        <f t="shared" si="9"/>
        <v>Hampshire</v>
      </c>
      <c r="AE148" s="540"/>
      <c r="AF148" s="421"/>
      <c r="AG148" s="421"/>
      <c r="AH148" s="547">
        <v>36</v>
      </c>
      <c r="AI148" s="547">
        <v>43</v>
      </c>
      <c r="AJ148" s="406"/>
    </row>
    <row r="149" spans="1:36" s="402" customFormat="1" ht="11.25" customHeight="1" x14ac:dyDescent="0.2">
      <c r="A149" s="48"/>
      <c r="B149" s="233" t="s">
        <v>3</v>
      </c>
      <c r="C149" s="186"/>
      <c r="D149" s="302">
        <v>0.11599999999999999</v>
      </c>
      <c r="E149" s="302">
        <v>0.16200000000000001</v>
      </c>
      <c r="F149" s="276" t="e">
        <v>#N/A</v>
      </c>
      <c r="G149" s="276" t="e">
        <f>NA()</f>
        <v>#N/A</v>
      </c>
      <c r="H149" s="395" t="e">
        <f>NA()</f>
        <v>#N/A</v>
      </c>
      <c r="I149" s="154"/>
      <c r="J149" s="154"/>
      <c r="K149" s="3"/>
      <c r="L149" s="72"/>
      <c r="M149" s="72"/>
      <c r="N149" s="72"/>
      <c r="O149" s="72"/>
      <c r="P149" s="72"/>
      <c r="Q149" s="25"/>
      <c r="R149" s="25"/>
      <c r="S149" s="25"/>
      <c r="T149" s="25"/>
      <c r="U149" s="35"/>
      <c r="V149" s="532"/>
      <c r="W149" s="539" t="str">
        <f t="shared" si="8"/>
        <v>Isle of Wight</v>
      </c>
      <c r="X149" s="540"/>
      <c r="Y149" s="421"/>
      <c r="Z149" s="421"/>
      <c r="AA149" s="547">
        <v>142</v>
      </c>
      <c r="AB149" s="547">
        <v>194</v>
      </c>
      <c r="AC149" s="403"/>
      <c r="AD149" s="421" t="str">
        <f t="shared" si="9"/>
        <v>Isle of Wight</v>
      </c>
      <c r="AE149" s="540"/>
      <c r="AF149" s="421"/>
      <c r="AG149" s="421"/>
      <c r="AH149" s="547"/>
      <c r="AI149" s="547">
        <v>7</v>
      </c>
      <c r="AJ149" s="406"/>
    </row>
    <row r="150" spans="1:36" s="402" customFormat="1" ht="11.25" customHeight="1" x14ac:dyDescent="0.2">
      <c r="A150" s="48"/>
      <c r="B150" s="233" t="s">
        <v>13</v>
      </c>
      <c r="C150" s="186"/>
      <c r="D150" s="302">
        <v>0.113</v>
      </c>
      <c r="E150" s="302">
        <v>8.1000000000000003E-2</v>
      </c>
      <c r="F150" s="302">
        <v>0.08</v>
      </c>
      <c r="G150" s="302">
        <f t="shared" ref="G150:G163" si="10">IF(ISBLANK(AA150),NA(),AH150/AA150)</f>
        <v>4.9050632911392403E-2</v>
      </c>
      <c r="H150" s="244">
        <f t="shared" si="7"/>
        <v>2.176696542893726E-2</v>
      </c>
      <c r="I150" s="154"/>
      <c r="J150" s="154"/>
      <c r="K150" s="3"/>
      <c r="L150" s="72"/>
      <c r="M150" s="72"/>
      <c r="N150" s="72"/>
      <c r="O150" s="72"/>
      <c r="P150" s="72"/>
      <c r="Q150" s="25"/>
      <c r="R150" s="25"/>
      <c r="S150" s="25"/>
      <c r="T150" s="25"/>
      <c r="U150" s="35"/>
      <c r="V150" s="532"/>
      <c r="W150" s="539" t="str">
        <f t="shared" si="8"/>
        <v>Kent</v>
      </c>
      <c r="X150" s="540"/>
      <c r="Y150" s="421"/>
      <c r="Z150" s="421"/>
      <c r="AA150" s="547">
        <v>1264</v>
      </c>
      <c r="AB150" s="547">
        <v>1562</v>
      </c>
      <c r="AC150" s="403"/>
      <c r="AD150" s="421" t="str">
        <f t="shared" si="9"/>
        <v>Kent</v>
      </c>
      <c r="AE150" s="540"/>
      <c r="AF150" s="421"/>
      <c r="AG150" s="421"/>
      <c r="AH150" s="547">
        <v>62</v>
      </c>
      <c r="AI150" s="547">
        <v>34</v>
      </c>
      <c r="AJ150" s="406"/>
    </row>
    <row r="151" spans="1:36" s="402" customFormat="1" ht="11.25" customHeight="1" x14ac:dyDescent="0.2">
      <c r="A151" s="48"/>
      <c r="B151" s="233" t="s">
        <v>4</v>
      </c>
      <c r="C151" s="186"/>
      <c r="D151" s="302">
        <v>3.5000000000000003E-2</v>
      </c>
      <c r="E151" s="302">
        <v>6.5000000000000002E-2</v>
      </c>
      <c r="F151" s="302">
        <v>6.9832402234636867E-2</v>
      </c>
      <c r="G151" s="302">
        <f t="shared" si="10"/>
        <v>8.6580086580086577E-2</v>
      </c>
      <c r="H151" s="244">
        <f t="shared" si="7"/>
        <v>5.2132701421800945E-2</v>
      </c>
      <c r="I151" s="154"/>
      <c r="J151" s="154"/>
      <c r="K151" s="3"/>
      <c r="L151" s="72"/>
      <c r="M151" s="72"/>
      <c r="N151" s="72"/>
      <c r="O151" s="72"/>
      <c r="P151" s="72"/>
      <c r="Q151" s="25"/>
      <c r="R151" s="25"/>
      <c r="S151" s="25"/>
      <c r="T151" s="25"/>
      <c r="U151" s="35"/>
      <c r="V151" s="532"/>
      <c r="W151" s="539" t="str">
        <f t="shared" si="8"/>
        <v>Medway</v>
      </c>
      <c r="X151" s="540"/>
      <c r="Y151" s="421"/>
      <c r="Z151" s="421"/>
      <c r="AA151" s="547">
        <v>231</v>
      </c>
      <c r="AB151" s="547">
        <v>422</v>
      </c>
      <c r="AC151" s="403"/>
      <c r="AD151" s="421" t="str">
        <f t="shared" si="9"/>
        <v>Medway</v>
      </c>
      <c r="AE151" s="540"/>
      <c r="AF151" s="421"/>
      <c r="AG151" s="421"/>
      <c r="AH151" s="547">
        <v>20</v>
      </c>
      <c r="AI151" s="547">
        <v>22</v>
      </c>
      <c r="AJ151" s="406"/>
    </row>
    <row r="152" spans="1:36" s="402" customFormat="1" ht="11.25" customHeight="1" x14ac:dyDescent="0.2">
      <c r="A152" s="48"/>
      <c r="B152" s="233" t="s">
        <v>14</v>
      </c>
      <c r="C152" s="186"/>
      <c r="D152" s="276" t="e">
        <v>#N/A</v>
      </c>
      <c r="E152" s="302">
        <v>0</v>
      </c>
      <c r="F152" s="302">
        <v>4.7E-2</v>
      </c>
      <c r="G152" s="302">
        <f t="shared" si="10"/>
        <v>1.4925373134328358E-9</v>
      </c>
      <c r="H152" s="244">
        <f t="shared" si="7"/>
        <v>0</v>
      </c>
      <c r="I152" s="154"/>
      <c r="J152" s="154"/>
      <c r="K152" s="3"/>
      <c r="L152" s="72"/>
      <c r="M152" s="72"/>
      <c r="N152" s="72"/>
      <c r="O152" s="72"/>
      <c r="P152" s="72"/>
      <c r="Q152" s="25"/>
      <c r="R152" s="25"/>
      <c r="S152" s="25"/>
      <c r="T152" s="25"/>
      <c r="U152" s="35"/>
      <c r="V152" s="532"/>
      <c r="W152" s="539" t="str">
        <f t="shared" si="8"/>
        <v>Milton Keynes</v>
      </c>
      <c r="X152" s="540"/>
      <c r="Y152" s="421"/>
      <c r="Z152" s="421"/>
      <c r="AA152" s="547">
        <v>67</v>
      </c>
      <c r="AB152" s="547">
        <v>73</v>
      </c>
      <c r="AC152" s="403"/>
      <c r="AD152" s="421" t="str">
        <f t="shared" si="9"/>
        <v>Milton Keynes</v>
      </c>
      <c r="AE152" s="540"/>
      <c r="AF152" s="421"/>
      <c r="AG152" s="421"/>
      <c r="AH152" s="547">
        <v>9.9999999999999995E-8</v>
      </c>
      <c r="AI152" s="547">
        <v>0</v>
      </c>
      <c r="AJ152" s="406"/>
    </row>
    <row r="153" spans="1:36" s="402" customFormat="1" ht="11.25" customHeight="1" x14ac:dyDescent="0.2">
      <c r="A153" s="48"/>
      <c r="B153" s="233" t="s">
        <v>15</v>
      </c>
      <c r="C153" s="186"/>
      <c r="D153" s="302">
        <v>5.7000000000000002E-2</v>
      </c>
      <c r="E153" s="302">
        <v>5.5E-2</v>
      </c>
      <c r="F153" s="302">
        <v>6.3E-2</v>
      </c>
      <c r="G153" s="302">
        <f t="shared" si="10"/>
        <v>9.3439363817097415E-2</v>
      </c>
      <c r="H153" s="244">
        <f t="shared" si="7"/>
        <v>6.32688927943761E-2</v>
      </c>
      <c r="I153" s="154"/>
      <c r="J153" s="154"/>
      <c r="K153" s="3"/>
      <c r="L153" s="72"/>
      <c r="M153" s="72"/>
      <c r="N153" s="72"/>
      <c r="O153" s="72"/>
      <c r="P153" s="72"/>
      <c r="Q153" s="25"/>
      <c r="R153" s="25"/>
      <c r="S153" s="25"/>
      <c r="T153" s="25"/>
      <c r="U153" s="35"/>
      <c r="V153" s="532"/>
      <c r="W153" s="539" t="str">
        <f t="shared" si="8"/>
        <v>Oxfordshire</v>
      </c>
      <c r="X153" s="540"/>
      <c r="Y153" s="421"/>
      <c r="Z153" s="421"/>
      <c r="AA153" s="547">
        <v>503</v>
      </c>
      <c r="AB153" s="547">
        <v>569</v>
      </c>
      <c r="AC153" s="403"/>
      <c r="AD153" s="421" t="str">
        <f t="shared" si="9"/>
        <v>Oxfordshire</v>
      </c>
      <c r="AE153" s="540"/>
      <c r="AF153" s="421"/>
      <c r="AG153" s="421"/>
      <c r="AH153" s="547">
        <v>47</v>
      </c>
      <c r="AI153" s="547">
        <v>36</v>
      </c>
      <c r="AJ153" s="406"/>
    </row>
    <row r="154" spans="1:36" s="402" customFormat="1" ht="11.25" customHeight="1" x14ac:dyDescent="0.2">
      <c r="A154" s="48"/>
      <c r="B154" s="233" t="s">
        <v>16</v>
      </c>
      <c r="C154" s="186"/>
      <c r="D154" s="302">
        <v>3.2000000000000001E-2</v>
      </c>
      <c r="E154" s="302">
        <v>5.2000000000000005E-2</v>
      </c>
      <c r="F154" s="302">
        <v>4.3999999999999997E-2</v>
      </c>
      <c r="G154" s="302">
        <f t="shared" si="10"/>
        <v>0.1099476439790576</v>
      </c>
      <c r="H154" s="244">
        <f t="shared" si="7"/>
        <v>8.984375E-2</v>
      </c>
      <c r="I154" s="154"/>
      <c r="J154" s="154"/>
      <c r="K154" s="3"/>
      <c r="L154" s="72"/>
      <c r="M154" s="72"/>
      <c r="N154" s="72"/>
      <c r="O154" s="72"/>
      <c r="P154" s="72"/>
      <c r="Q154" s="25"/>
      <c r="R154" s="25"/>
      <c r="S154" s="25"/>
      <c r="T154" s="25"/>
      <c r="U154" s="35"/>
      <c r="V154" s="532"/>
      <c r="W154" s="539" t="str">
        <f t="shared" si="8"/>
        <v>Portsmouth</v>
      </c>
      <c r="X154" s="540"/>
      <c r="Y154" s="421"/>
      <c r="Z154" s="421"/>
      <c r="AA154" s="547">
        <v>191</v>
      </c>
      <c r="AB154" s="547">
        <v>256</v>
      </c>
      <c r="AC154" s="403"/>
      <c r="AD154" s="421" t="str">
        <f t="shared" si="9"/>
        <v>Portsmouth</v>
      </c>
      <c r="AE154" s="540"/>
      <c r="AF154" s="421"/>
      <c r="AG154" s="421"/>
      <c r="AH154" s="547">
        <v>21</v>
      </c>
      <c r="AI154" s="547">
        <v>23</v>
      </c>
      <c r="AJ154" s="406"/>
    </row>
    <row r="155" spans="1:36" s="402" customFormat="1" ht="11.25" customHeight="1" x14ac:dyDescent="0.2">
      <c r="A155" s="48"/>
      <c r="B155" s="233" t="s">
        <v>5</v>
      </c>
      <c r="C155" s="186"/>
      <c r="D155" s="276" t="e">
        <v>#N/A</v>
      </c>
      <c r="E155" s="302">
        <v>8.199999999999999E-2</v>
      </c>
      <c r="F155" s="302">
        <v>8.8999999999999996E-2</v>
      </c>
      <c r="G155" s="302">
        <f t="shared" si="10"/>
        <v>8.45771144278607E-2</v>
      </c>
      <c r="H155" s="244">
        <f t="shared" si="7"/>
        <v>6.9306930693069313E-2</v>
      </c>
      <c r="I155" s="154"/>
      <c r="J155" s="154"/>
      <c r="K155" s="3"/>
      <c r="L155" s="72"/>
      <c r="M155" s="72"/>
      <c r="N155" s="72"/>
      <c r="O155" s="72"/>
      <c r="P155" s="72"/>
      <c r="Q155" s="25"/>
      <c r="R155" s="25"/>
      <c r="S155" s="25"/>
      <c r="T155" s="25"/>
      <c r="U155" s="35"/>
      <c r="V155" s="532"/>
      <c r="W155" s="539" t="str">
        <f t="shared" si="8"/>
        <v>Reading</v>
      </c>
      <c r="X155" s="540"/>
      <c r="Y155" s="421"/>
      <c r="Z155" s="421"/>
      <c r="AA155" s="547">
        <v>201</v>
      </c>
      <c r="AB155" s="547">
        <v>202</v>
      </c>
      <c r="AC155" s="403"/>
      <c r="AD155" s="421" t="str">
        <f t="shared" si="9"/>
        <v>Reading</v>
      </c>
      <c r="AE155" s="540"/>
      <c r="AF155" s="421"/>
      <c r="AG155" s="421"/>
      <c r="AH155" s="547">
        <v>17</v>
      </c>
      <c r="AI155" s="547">
        <v>14</v>
      </c>
      <c r="AJ155" s="406"/>
    </row>
    <row r="156" spans="1:36" s="402" customFormat="1" ht="11.25" customHeight="1" x14ac:dyDescent="0.2">
      <c r="A156" s="48"/>
      <c r="B156" s="233" t="s">
        <v>17</v>
      </c>
      <c r="C156" s="186"/>
      <c r="D156" s="302">
        <v>6.5000000000000002E-2</v>
      </c>
      <c r="E156" s="302">
        <v>3.7999999999999999E-2</v>
      </c>
      <c r="F156" s="302">
        <v>3.292181069958848E-2</v>
      </c>
      <c r="G156" s="302">
        <f t="shared" si="10"/>
        <v>5.4054054054054057E-2</v>
      </c>
      <c r="H156" s="395" t="e">
        <f t="shared" si="7"/>
        <v>#N/A</v>
      </c>
      <c r="I156" s="154"/>
      <c r="J156" s="154"/>
      <c r="K156" s="3"/>
      <c r="L156" s="72"/>
      <c r="M156" s="72"/>
      <c r="N156" s="72"/>
      <c r="O156" s="72"/>
      <c r="P156" s="72"/>
      <c r="Q156" s="25"/>
      <c r="R156" s="25"/>
      <c r="S156" s="25"/>
      <c r="T156" s="25"/>
      <c r="U156" s="35"/>
      <c r="V156" s="532"/>
      <c r="W156" s="539" t="str">
        <f t="shared" si="8"/>
        <v>Slough</v>
      </c>
      <c r="X156" s="540"/>
      <c r="Y156" s="421"/>
      <c r="Z156" s="421"/>
      <c r="AA156" s="547">
        <v>259</v>
      </c>
      <c r="AB156" s="547">
        <v>193</v>
      </c>
      <c r="AC156" s="403"/>
      <c r="AD156" s="421" t="str">
        <f t="shared" si="9"/>
        <v>Slough</v>
      </c>
      <c r="AE156" s="540"/>
      <c r="AF156" s="421"/>
      <c r="AG156" s="421"/>
      <c r="AH156" s="547">
        <v>14</v>
      </c>
      <c r="AI156" s="547" t="e">
        <f>NA()</f>
        <v>#N/A</v>
      </c>
      <c r="AJ156" s="406"/>
    </row>
    <row r="157" spans="1:36" s="402" customFormat="1" ht="11.25" customHeight="1" x14ac:dyDescent="0.2">
      <c r="A157" s="48"/>
      <c r="B157" s="233" t="s">
        <v>191</v>
      </c>
      <c r="C157" s="186"/>
      <c r="D157" s="303">
        <f>IF(ISBLANK(X157),NA(),AE157/X157)</f>
        <v>3.954802259887006E-2</v>
      </c>
      <c r="E157" s="303">
        <f>IF(ISBLANK(Y157),NA(),AF157/Y157)</f>
        <v>5.8974358974358973E-2</v>
      </c>
      <c r="F157" s="303">
        <f>IF(ISBLANK(Z157),NA(),AG157/Z157)</f>
        <v>1.3986013986013986E-2</v>
      </c>
      <c r="G157" s="302">
        <f>IF(ISBLANK(AA157),NA(),AH157/AA157)</f>
        <v>1.804123711340206E-2</v>
      </c>
      <c r="H157" s="244">
        <f>IF(ISBLANK(AB157),NA(),AI157/AB157)</f>
        <v>3.3268101761252444E-2</v>
      </c>
      <c r="I157" s="154"/>
      <c r="J157" s="154"/>
      <c r="K157" s="3"/>
      <c r="L157" s="72"/>
      <c r="M157" s="72"/>
      <c r="N157" s="72"/>
      <c r="O157" s="72"/>
      <c r="P157" s="72"/>
      <c r="Q157" s="25"/>
      <c r="R157" s="25"/>
      <c r="S157" s="25"/>
      <c r="T157" s="25"/>
      <c r="U157" s="35"/>
      <c r="V157" s="532"/>
      <c r="W157" s="539" t="str">
        <f>B157</f>
        <v>Somerset</v>
      </c>
      <c r="X157" s="540">
        <v>354</v>
      </c>
      <c r="Y157" s="421">
        <v>390</v>
      </c>
      <c r="Z157" s="421">
        <v>429</v>
      </c>
      <c r="AA157" s="547">
        <v>388</v>
      </c>
      <c r="AB157" s="547">
        <v>511</v>
      </c>
      <c r="AC157" s="403"/>
      <c r="AD157" s="421" t="str">
        <f>W157</f>
        <v>Somerset</v>
      </c>
      <c r="AE157" s="540">
        <v>14</v>
      </c>
      <c r="AF157" s="421">
        <v>23</v>
      </c>
      <c r="AG157" s="421">
        <v>6</v>
      </c>
      <c r="AH157" s="547">
        <v>7</v>
      </c>
      <c r="AI157" s="547">
        <v>17</v>
      </c>
      <c r="AJ157" s="406"/>
    </row>
    <row r="158" spans="1:36" s="402" customFormat="1" ht="11.25" customHeight="1" x14ac:dyDescent="0.2">
      <c r="A158" s="48"/>
      <c r="B158" s="233" t="s">
        <v>18</v>
      </c>
      <c r="C158" s="186"/>
      <c r="D158" s="302">
        <v>0.03</v>
      </c>
      <c r="E158" s="276" t="e">
        <v>#N/A</v>
      </c>
      <c r="F158" s="276" t="e">
        <v>#N/A</v>
      </c>
      <c r="G158" s="302">
        <f t="shared" si="10"/>
        <v>1.6260162601626018E-2</v>
      </c>
      <c r="H158" s="244">
        <f t="shared" si="7"/>
        <v>0</v>
      </c>
      <c r="I158" s="154"/>
      <c r="J158" s="154"/>
      <c r="K158" s="3"/>
      <c r="L158" s="72"/>
      <c r="M158" s="72"/>
      <c r="N158" s="72"/>
      <c r="O158" s="72"/>
      <c r="P158" s="72"/>
      <c r="Q158" s="25"/>
      <c r="R158" s="25"/>
      <c r="S158" s="25"/>
      <c r="T158" s="25"/>
      <c r="U158" s="35"/>
      <c r="V158" s="532"/>
      <c r="W158" s="539" t="str">
        <f t="shared" si="8"/>
        <v>Southampton</v>
      </c>
      <c r="X158" s="540"/>
      <c r="Y158" s="421"/>
      <c r="Z158" s="421"/>
      <c r="AA158" s="547">
        <v>369</v>
      </c>
      <c r="AB158" s="547">
        <v>171</v>
      </c>
      <c r="AC158" s="403"/>
      <c r="AD158" s="421" t="str">
        <f t="shared" si="9"/>
        <v>Southampton</v>
      </c>
      <c r="AE158" s="540"/>
      <c r="AF158" s="421"/>
      <c r="AG158" s="421"/>
      <c r="AH158" s="547">
        <v>6</v>
      </c>
      <c r="AI158" s="547">
        <v>0</v>
      </c>
      <c r="AJ158" s="406"/>
    </row>
    <row r="159" spans="1:36" s="402" customFormat="1" ht="11.25" customHeight="1" x14ac:dyDescent="0.2">
      <c r="A159" s="48"/>
      <c r="B159" s="233" t="s">
        <v>10</v>
      </c>
      <c r="C159" s="186"/>
      <c r="D159" s="302">
        <v>0.11900000000000001</v>
      </c>
      <c r="E159" s="302">
        <v>6.7000000000000004E-2</v>
      </c>
      <c r="F159" s="302">
        <v>4.2999999999999997E-2</v>
      </c>
      <c r="G159" s="302">
        <f t="shared" si="10"/>
        <v>6.7669172932330823E-2</v>
      </c>
      <c r="H159" s="244">
        <f t="shared" si="7"/>
        <v>6.5261044176706834E-2</v>
      </c>
      <c r="I159" s="154"/>
      <c r="J159" s="154"/>
      <c r="K159" s="3"/>
      <c r="L159" s="25"/>
      <c r="M159" s="25"/>
      <c r="N159" s="25"/>
      <c r="O159" s="25"/>
      <c r="P159" s="25"/>
      <c r="Q159" s="25"/>
      <c r="R159" s="25"/>
      <c r="S159" s="25"/>
      <c r="T159" s="25"/>
      <c r="U159" s="35"/>
      <c r="V159" s="532"/>
      <c r="W159" s="539" t="str">
        <f t="shared" si="8"/>
        <v>Surrey</v>
      </c>
      <c r="X159" s="540"/>
      <c r="Y159" s="421"/>
      <c r="Z159" s="421"/>
      <c r="AA159" s="547">
        <v>931</v>
      </c>
      <c r="AB159" s="547">
        <v>996</v>
      </c>
      <c r="AC159" s="403"/>
      <c r="AD159" s="421" t="str">
        <f t="shared" si="9"/>
        <v>Surrey</v>
      </c>
      <c r="AE159" s="540"/>
      <c r="AF159" s="421"/>
      <c r="AG159" s="421"/>
      <c r="AH159" s="547">
        <v>63</v>
      </c>
      <c r="AI159" s="547">
        <v>65</v>
      </c>
      <c r="AJ159" s="406"/>
    </row>
    <row r="160" spans="1:36" s="402" customFormat="1" ht="11.25" customHeight="1" x14ac:dyDescent="0.2">
      <c r="A160" s="48"/>
      <c r="B160" s="233" t="s">
        <v>19</v>
      </c>
      <c r="C160" s="186"/>
      <c r="D160" s="276" t="e">
        <v>#N/A</v>
      </c>
      <c r="E160" s="276" t="e">
        <v>#N/A</v>
      </c>
      <c r="F160" s="302">
        <v>2.5999999999999999E-2</v>
      </c>
      <c r="G160" s="302">
        <f t="shared" si="10"/>
        <v>1.9047619047619049E-2</v>
      </c>
      <c r="H160" s="395" t="e">
        <f t="shared" si="7"/>
        <v>#N/A</v>
      </c>
      <c r="I160" s="154"/>
      <c r="J160" s="154"/>
      <c r="K160" s="3"/>
      <c r="L160" s="25"/>
      <c r="M160" s="25"/>
      <c r="N160" s="25"/>
      <c r="O160" s="25"/>
      <c r="P160" s="25"/>
      <c r="Q160" s="25"/>
      <c r="R160" s="25"/>
      <c r="S160" s="25"/>
      <c r="T160" s="25"/>
      <c r="U160" s="35"/>
      <c r="V160" s="532"/>
      <c r="W160" s="539" t="str">
        <f t="shared" si="8"/>
        <v>West Berkshire</v>
      </c>
      <c r="X160" s="540"/>
      <c r="Y160" s="421"/>
      <c r="Z160" s="421"/>
      <c r="AA160" s="547">
        <v>105</v>
      </c>
      <c r="AB160" s="547">
        <v>156</v>
      </c>
      <c r="AC160" s="403"/>
      <c r="AD160" s="421" t="str">
        <f t="shared" si="9"/>
        <v>West Berkshire</v>
      </c>
      <c r="AE160" s="540"/>
      <c r="AF160" s="421"/>
      <c r="AG160" s="421"/>
      <c r="AH160" s="547">
        <v>2</v>
      </c>
      <c r="AI160" s="547" t="e">
        <f>NA()</f>
        <v>#N/A</v>
      </c>
      <c r="AJ160" s="406"/>
    </row>
    <row r="161" spans="1:35" ht="11.25" customHeight="1" x14ac:dyDescent="0.2">
      <c r="A161" s="48"/>
      <c r="B161" s="233" t="s">
        <v>8</v>
      </c>
      <c r="C161" s="186"/>
      <c r="D161" s="302">
        <v>4.8000000000000001E-2</v>
      </c>
      <c r="E161" s="302">
        <v>4.8000000000000001E-2</v>
      </c>
      <c r="F161" s="302">
        <v>2.4E-2</v>
      </c>
      <c r="G161" s="302">
        <f t="shared" si="10"/>
        <v>2.0618556701030927E-2</v>
      </c>
      <c r="H161" s="244">
        <f t="shared" si="7"/>
        <v>2.309782608695652E-2</v>
      </c>
      <c r="I161" s="154"/>
      <c r="J161" s="154"/>
      <c r="K161" s="3"/>
      <c r="L161" s="25"/>
      <c r="M161" s="25"/>
      <c r="N161" s="25"/>
      <c r="O161" s="25"/>
      <c r="P161" s="25"/>
      <c r="Q161" s="25"/>
      <c r="R161" s="25"/>
      <c r="S161" s="25"/>
      <c r="T161" s="25"/>
      <c r="U161" s="35"/>
      <c r="V161" s="532"/>
      <c r="W161" s="539" t="str">
        <f t="shared" si="8"/>
        <v>West Sussex</v>
      </c>
      <c r="X161" s="540"/>
      <c r="Y161" s="421"/>
      <c r="Z161" s="421"/>
      <c r="AA161" s="547">
        <v>582</v>
      </c>
      <c r="AB161" s="547">
        <v>736</v>
      </c>
      <c r="AD161" s="421" t="str">
        <f t="shared" si="9"/>
        <v>West Sussex</v>
      </c>
      <c r="AE161" s="540"/>
      <c r="AF161" s="421"/>
      <c r="AG161" s="421"/>
      <c r="AH161" s="547">
        <v>12</v>
      </c>
      <c r="AI161" s="547">
        <v>17</v>
      </c>
    </row>
    <row r="162" spans="1:35" ht="11.25" customHeight="1" x14ac:dyDescent="0.2">
      <c r="A162" s="48"/>
      <c r="B162" s="233" t="s">
        <v>77</v>
      </c>
      <c r="C162" s="186"/>
      <c r="D162" s="302">
        <v>0</v>
      </c>
      <c r="E162" s="302">
        <v>2.1700000000000001E-2</v>
      </c>
      <c r="F162" s="302">
        <v>3.39E-2</v>
      </c>
      <c r="G162" s="302">
        <f t="shared" si="10"/>
        <v>3.0303030303030304E-2</v>
      </c>
      <c r="H162" s="395" t="e">
        <f t="shared" si="7"/>
        <v>#N/A</v>
      </c>
      <c r="I162" s="154"/>
      <c r="J162" s="154"/>
      <c r="K162" s="3"/>
      <c r="L162" s="25"/>
      <c r="M162" s="25"/>
      <c r="N162" s="25"/>
      <c r="O162" s="25"/>
      <c r="P162" s="25"/>
      <c r="Q162" s="25"/>
      <c r="R162" s="25"/>
      <c r="S162" s="25"/>
      <c r="T162" s="25"/>
      <c r="U162" s="35"/>
      <c r="V162" s="532"/>
      <c r="W162" s="539" t="str">
        <f t="shared" si="8"/>
        <v>Windsor &amp; Maidenhead</v>
      </c>
      <c r="X162" s="540"/>
      <c r="Y162" s="421"/>
      <c r="Z162" s="421"/>
      <c r="AA162" s="547">
        <v>66</v>
      </c>
      <c r="AB162" s="547">
        <v>114</v>
      </c>
      <c r="AD162" s="421" t="str">
        <f t="shared" si="9"/>
        <v>Windsor &amp; Maidenhead</v>
      </c>
      <c r="AE162" s="540"/>
      <c r="AF162" s="421"/>
      <c r="AG162" s="421"/>
      <c r="AH162" s="547">
        <v>2</v>
      </c>
      <c r="AI162" s="547" t="e">
        <f>NA()</f>
        <v>#N/A</v>
      </c>
    </row>
    <row r="163" spans="1:35" ht="11.25" customHeight="1" x14ac:dyDescent="0.2">
      <c r="A163" s="48"/>
      <c r="B163" s="233" t="s">
        <v>20</v>
      </c>
      <c r="C163" s="186"/>
      <c r="D163" s="276" t="e">
        <v>#N/A</v>
      </c>
      <c r="E163" s="276" t="e">
        <v>#N/A</v>
      </c>
      <c r="F163" s="302">
        <v>4.2999999999999997E-2</v>
      </c>
      <c r="G163" s="302">
        <f t="shared" si="10"/>
        <v>3.7499999999999999E-2</v>
      </c>
      <c r="H163" s="395" t="e">
        <f t="shared" si="7"/>
        <v>#N/A</v>
      </c>
      <c r="I163" s="154"/>
      <c r="J163" s="154"/>
      <c r="K163" s="3"/>
      <c r="L163" s="25"/>
      <c r="M163" s="25"/>
      <c r="N163" s="25"/>
      <c r="O163" s="25"/>
      <c r="P163" s="25"/>
      <c r="Q163" s="25"/>
      <c r="R163" s="25"/>
      <c r="S163" s="25"/>
      <c r="T163" s="25"/>
      <c r="U163" s="35"/>
      <c r="V163" s="532"/>
      <c r="W163" s="539" t="str">
        <f t="shared" si="8"/>
        <v>Wokingham</v>
      </c>
      <c r="X163" s="540"/>
      <c r="Y163" s="421"/>
      <c r="Z163" s="421"/>
      <c r="AA163" s="547">
        <v>80</v>
      </c>
      <c r="AB163" s="547">
        <v>108</v>
      </c>
      <c r="AD163" s="421" t="str">
        <f t="shared" si="9"/>
        <v>Wokingham</v>
      </c>
      <c r="AE163" s="540"/>
      <c r="AF163" s="421"/>
      <c r="AG163" s="421"/>
      <c r="AH163" s="547">
        <v>3</v>
      </c>
      <c r="AI163" s="547" t="e">
        <f>NA()</f>
        <v>#N/A</v>
      </c>
    </row>
    <row r="164" spans="1:35" ht="11.25" customHeight="1" x14ac:dyDescent="0.2">
      <c r="A164" s="48"/>
      <c r="B164" s="234" t="s">
        <v>112</v>
      </c>
      <c r="C164" s="198"/>
      <c r="D164" s="270">
        <v>6.4500000000000002E-2</v>
      </c>
      <c r="E164" s="270">
        <v>6.030150753768844E-2</v>
      </c>
      <c r="F164" s="270">
        <v>5.5020632737276476E-2</v>
      </c>
      <c r="G164" s="270">
        <f>IF(ISBLANK(AA164),NA(),AH164/AA164)</f>
        <v>5.5381684596543745E-2</v>
      </c>
      <c r="H164" s="300">
        <f>IF(ISBLANK(AB164),NA(),AI164/AB164)</f>
        <v>4.2889390519187359E-2</v>
      </c>
      <c r="I164" s="154"/>
      <c r="J164" s="154"/>
      <c r="K164" s="3"/>
      <c r="L164" s="25"/>
      <c r="M164" s="25"/>
      <c r="N164" s="25"/>
      <c r="O164" s="25"/>
      <c r="P164" s="25"/>
      <c r="Q164" s="25"/>
      <c r="R164" s="25"/>
      <c r="S164" s="25"/>
      <c r="T164" s="25"/>
      <c r="U164" s="35"/>
      <c r="V164" s="532"/>
      <c r="W164" s="539" t="str">
        <f t="shared" si="8"/>
        <v>South East</v>
      </c>
      <c r="X164" s="540"/>
      <c r="Y164" s="421"/>
      <c r="Z164" s="421"/>
      <c r="AA164" s="547">
        <f>SUM(AA144:AA156,AA158:AA163)</f>
        <v>7349</v>
      </c>
      <c r="AB164" s="547">
        <v>8860</v>
      </c>
      <c r="AD164" s="421" t="str">
        <f t="shared" si="9"/>
        <v>South East</v>
      </c>
      <c r="AE164" s="540"/>
      <c r="AF164" s="421"/>
      <c r="AG164" s="421"/>
      <c r="AH164" s="547">
        <f>SUM(AH144:AH156,AH158:AH163)</f>
        <v>407.00000009999997</v>
      </c>
      <c r="AI164" s="547">
        <v>380</v>
      </c>
    </row>
    <row r="165" spans="1:35" ht="11.25" customHeight="1" x14ac:dyDescent="0.2">
      <c r="A165" s="34"/>
      <c r="B165" s="235" t="s">
        <v>95</v>
      </c>
      <c r="C165" s="198"/>
      <c r="D165" s="271">
        <v>0.06</v>
      </c>
      <c r="E165" s="271">
        <v>5.5999999999999994E-2</v>
      </c>
      <c r="F165" s="271">
        <v>5.1999999999999998E-2</v>
      </c>
      <c r="G165" s="271">
        <f>IF(ISBLANK(AA165),NA(),AH165/AA165)</f>
        <v>4.5053328429569696E-2</v>
      </c>
      <c r="H165" s="271">
        <f>IF(ISBLANK(AB165),NA(),AI165/AB165)</f>
        <v>3.7251655629139076E-2</v>
      </c>
      <c r="I165" s="154"/>
      <c r="J165" s="154"/>
      <c r="K165" s="3"/>
      <c r="L165" s="25"/>
      <c r="M165" s="25"/>
      <c r="N165" s="25"/>
      <c r="O165" s="25"/>
      <c r="P165" s="25"/>
      <c r="Q165" s="25"/>
      <c r="R165" s="25"/>
      <c r="S165" s="25"/>
      <c r="T165" s="25"/>
      <c r="U165" s="35"/>
      <c r="V165" s="532"/>
      <c r="W165" s="539" t="str">
        <f t="shared" si="8"/>
        <v>England</v>
      </c>
      <c r="X165" s="540"/>
      <c r="Y165" s="421"/>
      <c r="Z165" s="421"/>
      <c r="AA165" s="547">
        <v>54380</v>
      </c>
      <c r="AB165" s="547">
        <v>60400</v>
      </c>
      <c r="AD165" s="421" t="str">
        <f t="shared" si="9"/>
        <v>England</v>
      </c>
      <c r="AE165" s="540"/>
      <c r="AF165" s="421"/>
      <c r="AG165" s="421"/>
      <c r="AH165" s="547">
        <v>2450</v>
      </c>
      <c r="AI165" s="547">
        <v>2250</v>
      </c>
    </row>
    <row r="166" spans="1:35" ht="11.25" customHeight="1" x14ac:dyDescent="0.2">
      <c r="A166" s="34"/>
      <c r="B166" s="9"/>
      <c r="C166" s="9"/>
      <c r="D166" s="24"/>
      <c r="E166" s="24"/>
      <c r="F166" s="24"/>
      <c r="G166" s="24"/>
      <c r="H166" s="24"/>
      <c r="I166" s="25"/>
      <c r="J166" s="25"/>
      <c r="K166" s="3"/>
      <c r="L166" s="25"/>
      <c r="M166" s="25"/>
      <c r="N166" s="25"/>
      <c r="O166" s="25"/>
      <c r="P166" s="25"/>
      <c r="Q166" s="25"/>
      <c r="R166" s="25"/>
      <c r="S166" s="25"/>
      <c r="T166" s="25"/>
      <c r="U166" s="35"/>
      <c r="V166" s="532"/>
      <c r="AD166" s="404"/>
      <c r="AE166" s="405"/>
      <c r="AF166" s="406"/>
      <c r="AG166" s="406"/>
      <c r="AH166" s="406"/>
    </row>
    <row r="167" spans="1:35" ht="11.25" customHeight="1" x14ac:dyDescent="0.2">
      <c r="A167" s="34"/>
      <c r="B167" s="9"/>
      <c r="C167" s="9"/>
      <c r="D167" s="27"/>
      <c r="E167" s="27"/>
      <c r="F167" s="25"/>
      <c r="G167" s="25"/>
      <c r="H167" s="25"/>
      <c r="I167" s="25"/>
      <c r="J167" s="25"/>
      <c r="K167" s="3"/>
      <c r="L167" s="25"/>
      <c r="M167" s="25"/>
      <c r="N167" s="25"/>
      <c r="O167" s="25"/>
      <c r="P167" s="25"/>
      <c r="Q167" s="25"/>
      <c r="R167" s="25"/>
      <c r="S167" s="25"/>
      <c r="T167" s="25"/>
      <c r="U167" s="35"/>
      <c r="V167" s="532"/>
      <c r="AD167" s="404"/>
      <c r="AE167" s="405"/>
      <c r="AF167" s="406"/>
      <c r="AG167" s="406"/>
      <c r="AH167" s="406"/>
    </row>
    <row r="168" spans="1:35" ht="11.25" customHeight="1" x14ac:dyDescent="0.2">
      <c r="A168" s="34"/>
      <c r="B168" s="9"/>
      <c r="C168" s="9"/>
      <c r="D168" s="27"/>
      <c r="E168" s="27"/>
      <c r="F168" s="25"/>
      <c r="G168" s="25"/>
      <c r="H168" s="25"/>
      <c r="I168" s="25"/>
      <c r="J168" s="25"/>
      <c r="K168" s="3"/>
      <c r="L168" s="25"/>
      <c r="M168" s="25"/>
      <c r="N168" s="25"/>
      <c r="O168" s="25"/>
      <c r="P168" s="25"/>
      <c r="Q168" s="25"/>
      <c r="R168" s="25"/>
      <c r="S168" s="25"/>
      <c r="T168" s="25"/>
      <c r="U168" s="35"/>
      <c r="V168" s="532"/>
      <c r="W168" s="406"/>
      <c r="X168" s="406"/>
      <c r="Y168" s="406"/>
      <c r="Z168" s="406"/>
      <c r="AA168" s="406"/>
      <c r="AD168" s="404"/>
      <c r="AE168" s="405"/>
      <c r="AF168" s="406"/>
      <c r="AG168" s="406"/>
      <c r="AH168" s="406"/>
    </row>
    <row r="169" spans="1:35" ht="11.25" customHeight="1" x14ac:dyDescent="0.2">
      <c r="A169" s="34"/>
      <c r="B169" s="9"/>
      <c r="C169" s="9"/>
      <c r="D169" s="27"/>
      <c r="E169" s="27"/>
      <c r="F169" s="25"/>
      <c r="G169" s="25"/>
      <c r="H169" s="25"/>
      <c r="I169" s="25"/>
      <c r="J169" s="25"/>
      <c r="K169" s="3"/>
      <c r="L169" s="25"/>
      <c r="M169" s="25"/>
      <c r="N169" s="25"/>
      <c r="O169" s="25"/>
      <c r="P169" s="25"/>
      <c r="Q169" s="25"/>
      <c r="R169" s="25"/>
      <c r="S169" s="25"/>
      <c r="T169" s="25"/>
      <c r="U169" s="35"/>
      <c r="V169" s="532"/>
      <c r="W169" s="406"/>
      <c r="X169" s="406"/>
      <c r="Y169" s="406"/>
      <c r="Z169" s="406"/>
      <c r="AA169" s="406"/>
      <c r="AD169" s="404"/>
      <c r="AE169" s="405"/>
      <c r="AF169" s="406"/>
      <c r="AG169" s="406"/>
      <c r="AH169" s="406"/>
    </row>
    <row r="170" spans="1:35" ht="11.25" customHeight="1" x14ac:dyDescent="0.2">
      <c r="A170" s="34"/>
      <c r="B170" s="9"/>
      <c r="C170" s="9"/>
      <c r="D170" s="27"/>
      <c r="E170" s="27"/>
      <c r="F170" s="25"/>
      <c r="G170" s="25"/>
      <c r="H170" s="25"/>
      <c r="I170" s="25"/>
      <c r="J170" s="25"/>
      <c r="K170" s="3"/>
      <c r="L170" s="25"/>
      <c r="M170" s="25"/>
      <c r="N170" s="25"/>
      <c r="O170" s="25"/>
      <c r="P170" s="25"/>
      <c r="Q170" s="25"/>
      <c r="R170" s="25"/>
      <c r="S170" s="25"/>
      <c r="T170" s="25"/>
      <c r="U170" s="35"/>
      <c r="V170" s="532"/>
      <c r="AD170" s="404"/>
      <c r="AE170" s="405"/>
      <c r="AF170" s="406"/>
      <c r="AG170" s="406"/>
      <c r="AH170" s="406"/>
    </row>
    <row r="171" spans="1:35" ht="11.25" customHeight="1" x14ac:dyDescent="0.2">
      <c r="A171" s="34"/>
      <c r="B171" s="9"/>
      <c r="C171" s="9"/>
      <c r="D171" s="27"/>
      <c r="E171" s="27"/>
      <c r="F171" s="25"/>
      <c r="G171" s="25"/>
      <c r="H171" s="25"/>
      <c r="I171" s="25"/>
      <c r="J171" s="25"/>
      <c r="K171" s="3"/>
      <c r="L171" s="25"/>
      <c r="M171" s="25"/>
      <c r="N171" s="25"/>
      <c r="O171" s="25"/>
      <c r="P171" s="25"/>
      <c r="Q171" s="25"/>
      <c r="R171" s="25"/>
      <c r="S171" s="25"/>
      <c r="T171" s="25"/>
      <c r="U171" s="35"/>
      <c r="V171" s="532"/>
      <c r="W171" s="406"/>
      <c r="X171" s="406"/>
      <c r="Y171" s="406"/>
      <c r="Z171" s="406"/>
      <c r="AA171" s="406"/>
      <c r="AD171" s="404"/>
      <c r="AE171" s="405"/>
      <c r="AF171" s="406"/>
      <c r="AG171" s="406"/>
      <c r="AH171" s="406"/>
    </row>
    <row r="172" spans="1:35" ht="11.25" customHeight="1" x14ac:dyDescent="0.2">
      <c r="A172" s="34"/>
      <c r="B172" s="9"/>
      <c r="C172" s="9"/>
      <c r="D172" s="27"/>
      <c r="E172" s="27"/>
      <c r="F172" s="25"/>
      <c r="G172" s="25"/>
      <c r="H172" s="27"/>
      <c r="I172" s="27"/>
      <c r="J172" s="27"/>
      <c r="K172" s="3"/>
      <c r="L172" s="72"/>
      <c r="M172" s="72"/>
      <c r="N172" s="72"/>
      <c r="O172" s="72"/>
      <c r="P172" s="72"/>
      <c r="Q172" s="25"/>
      <c r="R172" s="25"/>
      <c r="S172" s="25"/>
      <c r="T172" s="25"/>
      <c r="U172" s="35"/>
      <c r="V172" s="532"/>
      <c r="W172" s="406"/>
      <c r="X172" s="406"/>
      <c r="Y172" s="406"/>
      <c r="Z172" s="406"/>
      <c r="AA172" s="406"/>
      <c r="AD172" s="404"/>
      <c r="AE172" s="405"/>
      <c r="AF172" s="406"/>
      <c r="AG172" s="406"/>
      <c r="AH172" s="406"/>
    </row>
    <row r="173" spans="1:35" ht="11.25" customHeight="1" x14ac:dyDescent="0.2">
      <c r="A173" s="34"/>
      <c r="B173" s="9"/>
      <c r="C173" s="9"/>
      <c r="D173" s="27"/>
      <c r="E173" s="27"/>
      <c r="F173" s="27"/>
      <c r="G173" s="27"/>
      <c r="H173" s="27"/>
      <c r="I173" s="27"/>
      <c r="J173" s="27"/>
      <c r="K173" s="3"/>
      <c r="L173" s="72"/>
      <c r="M173" s="72"/>
      <c r="N173" s="72"/>
      <c r="O173" s="72"/>
      <c r="P173" s="72"/>
      <c r="Q173" s="25"/>
      <c r="R173" s="25"/>
      <c r="S173" s="25"/>
      <c r="T173" s="25"/>
      <c r="U173" s="35"/>
      <c r="V173" s="532"/>
      <c r="X173" s="407"/>
    </row>
    <row r="174" spans="1:35" ht="11.25" customHeight="1" x14ac:dyDescent="0.2">
      <c r="A174" s="34"/>
      <c r="B174" s="9"/>
      <c r="C174" s="9"/>
      <c r="D174" s="27"/>
      <c r="E174" s="27"/>
      <c r="F174" s="27"/>
      <c r="G174" s="27"/>
      <c r="H174" s="27"/>
      <c r="I174" s="27"/>
      <c r="J174" s="27"/>
      <c r="K174" s="3"/>
      <c r="L174" s="28"/>
      <c r="M174" s="28"/>
      <c r="N174" s="28"/>
      <c r="O174" s="28"/>
      <c r="P174" s="28"/>
      <c r="Q174" s="28"/>
      <c r="R174" s="28"/>
      <c r="S174" s="29"/>
      <c r="T174" s="29"/>
      <c r="U174" s="35"/>
      <c r="V174" s="532"/>
      <c r="X174" s="407"/>
    </row>
    <row r="175" spans="1:35" ht="16.5" customHeight="1" x14ac:dyDescent="0.2">
      <c r="A175" s="656"/>
      <c r="B175" s="553"/>
      <c r="C175" s="553"/>
      <c r="D175" s="553"/>
      <c r="E175" s="553"/>
      <c r="F175" s="553"/>
      <c r="G175" s="553"/>
      <c r="H175" s="553"/>
      <c r="I175" s="553"/>
      <c r="J175" s="553"/>
      <c r="K175" s="553"/>
      <c r="L175" s="553"/>
      <c r="M175" s="553"/>
      <c r="N175" s="553"/>
      <c r="O175" s="553"/>
      <c r="P175" s="553"/>
      <c r="Q175" s="553"/>
      <c r="R175" s="553"/>
      <c r="S175" s="553"/>
      <c r="T175" s="553"/>
      <c r="U175" s="636"/>
      <c r="V175" s="532"/>
      <c r="W175" s="443">
        <f>D143</f>
        <v>2011</v>
      </c>
      <c r="X175" s="424">
        <f>E143</f>
        <v>2012</v>
      </c>
      <c r="Y175" s="424">
        <f>F143</f>
        <v>2013</v>
      </c>
      <c r="Z175" s="424">
        <f>G143</f>
        <v>2014</v>
      </c>
      <c r="AA175" s="424">
        <f>H143</f>
        <v>2015</v>
      </c>
    </row>
    <row r="176" spans="1:35" ht="11.25" customHeight="1" thickBot="1" x14ac:dyDescent="0.25">
      <c r="A176" s="639" t="str">
        <f>Home!$A$46</f>
        <v xml:space="preserve"> </v>
      </c>
      <c r="B176" s="640"/>
      <c r="C176" s="640"/>
      <c r="D176" s="640"/>
      <c r="E176" s="640"/>
      <c r="F176" s="640"/>
      <c r="G176" s="640"/>
      <c r="H176" s="640"/>
      <c r="I176" s="640"/>
      <c r="J176" s="640"/>
      <c r="K176" s="640"/>
      <c r="L176" s="640"/>
      <c r="M176" s="640"/>
      <c r="N176" s="640"/>
      <c r="O176" s="640"/>
      <c r="P176" s="640"/>
      <c r="Q176" s="640"/>
      <c r="R176" s="640"/>
      <c r="S176" s="640"/>
      <c r="T176" s="640"/>
      <c r="U176" s="641"/>
      <c r="V176" s="532"/>
      <c r="W176" s="531" t="e">
        <f ca="1">IF(OFFSET(D143,$W$5,0)=0,NA(),OFFSET(D143,$W$5,0))</f>
        <v>#N/A</v>
      </c>
      <c r="X176" s="530" t="e">
        <f ca="1">IF(OFFSET(E143,$W$5,0)=0,NA(),OFFSET(E143,$W$5,0))</f>
        <v>#N/A</v>
      </c>
      <c r="Y176" s="530" t="e">
        <f ca="1">IF(OFFSET(F143,$W$5,0)=0,NA(),OFFSET(F143,$W$5,0))</f>
        <v>#N/A</v>
      </c>
      <c r="Z176" s="530" t="e">
        <f ca="1">IF(OFFSET(G143,$W$5,0)=0,NA(),OFFSET(G143,$W$5,0))</f>
        <v>#N/A</v>
      </c>
      <c r="AA176" s="530" t="e">
        <f ca="1">IF(OFFSET(H143,$W$5,0)=0,NA(),OFFSET(H143,$W$5,0))</f>
        <v>#N/A</v>
      </c>
    </row>
    <row r="177" spans="1:35" ht="15" customHeight="1" x14ac:dyDescent="0.2">
      <c r="A177" s="24"/>
      <c r="B177" s="24"/>
      <c r="C177" s="24"/>
      <c r="D177" s="24"/>
      <c r="E177" s="24"/>
      <c r="F177" s="24"/>
      <c r="G177" s="24"/>
      <c r="H177" s="24"/>
      <c r="I177" s="24"/>
      <c r="J177" s="24"/>
      <c r="K177" s="2"/>
      <c r="L177" s="25"/>
      <c r="M177" s="25"/>
      <c r="N177" s="25"/>
      <c r="O177" s="25"/>
      <c r="P177" s="25"/>
      <c r="Q177" s="25"/>
      <c r="R177" s="25"/>
      <c r="S177" s="25"/>
      <c r="T177" s="25"/>
      <c r="U177" s="24"/>
      <c r="V177" s="532"/>
      <c r="X177" s="407"/>
    </row>
    <row r="178" spans="1:35" ht="18.75" thickBot="1" x14ac:dyDescent="0.3">
      <c r="A178" s="40" t="s">
        <v>1</v>
      </c>
      <c r="B178" s="41"/>
      <c r="C178" s="41"/>
      <c r="D178" s="41"/>
      <c r="E178" s="41"/>
      <c r="F178" s="41"/>
      <c r="G178" s="41"/>
      <c r="H178" s="41"/>
      <c r="I178" s="41"/>
      <c r="J178" s="41"/>
      <c r="K178" s="42"/>
      <c r="L178" s="41"/>
      <c r="M178" s="41"/>
      <c r="N178" s="41"/>
      <c r="O178" s="41"/>
      <c r="P178" s="41"/>
      <c r="Q178" s="41"/>
      <c r="R178" s="41"/>
      <c r="S178" s="41"/>
      <c r="T178" s="41"/>
      <c r="U178" s="25"/>
      <c r="V178" s="532"/>
      <c r="X178" s="407"/>
    </row>
    <row r="179" spans="1:35" ht="11.25" customHeight="1" x14ac:dyDescent="0.2">
      <c r="A179" s="24"/>
      <c r="B179" s="24"/>
      <c r="C179" s="24"/>
      <c r="D179" s="24"/>
      <c r="E179" s="24"/>
      <c r="F179" s="24"/>
      <c r="G179" s="24"/>
      <c r="H179" s="24"/>
      <c r="I179" s="24"/>
      <c r="J179" s="24"/>
      <c r="K179" s="2"/>
      <c r="L179" s="24"/>
      <c r="M179" s="24"/>
      <c r="N179" s="24"/>
      <c r="O179" s="24"/>
      <c r="P179" s="24"/>
      <c r="Q179" s="25"/>
      <c r="R179" s="25"/>
      <c r="S179" s="25"/>
      <c r="T179" s="25"/>
      <c r="U179" s="24"/>
      <c r="V179" s="532"/>
      <c r="X179" s="407"/>
    </row>
    <row r="180" spans="1:35" ht="21" customHeight="1" thickBot="1" x14ac:dyDescent="0.25">
      <c r="A180" s="24"/>
      <c r="B180" s="24"/>
      <c r="C180" s="24"/>
      <c r="D180" s="24"/>
      <c r="E180" s="24"/>
      <c r="F180" s="24"/>
      <c r="G180" s="24"/>
      <c r="H180" s="24"/>
      <c r="I180" s="24"/>
      <c r="J180" s="24"/>
      <c r="K180" s="2"/>
      <c r="L180" s="24"/>
      <c r="M180" s="24"/>
      <c r="N180" s="24"/>
      <c r="O180" s="24"/>
      <c r="P180" s="24"/>
      <c r="Q180" s="24"/>
      <c r="R180" s="24"/>
      <c r="S180" s="24"/>
      <c r="T180" s="24"/>
      <c r="U180" s="24"/>
      <c r="V180" s="532"/>
      <c r="X180" s="407"/>
    </row>
    <row r="181" spans="1:35" ht="15" customHeight="1" x14ac:dyDescent="0.2">
      <c r="A181" s="30"/>
      <c r="B181" s="31"/>
      <c r="C181" s="31"/>
      <c r="D181" s="31"/>
      <c r="E181" s="31"/>
      <c r="F181" s="31"/>
      <c r="G181" s="31"/>
      <c r="H181" s="31"/>
      <c r="I181" s="31"/>
      <c r="J181" s="31"/>
      <c r="K181" s="32"/>
      <c r="L181" s="31"/>
      <c r="M181" s="31"/>
      <c r="N181" s="31"/>
      <c r="O181" s="31"/>
      <c r="P181" s="31"/>
      <c r="Q181" s="31"/>
      <c r="R181" s="31"/>
      <c r="S181" s="31"/>
      <c r="T181" s="31"/>
      <c r="U181" s="33"/>
      <c r="V181" s="532"/>
      <c r="X181" s="407"/>
    </row>
    <row r="182" spans="1:35" ht="7.5" customHeight="1" x14ac:dyDescent="0.2">
      <c r="A182" s="34"/>
      <c r="B182" s="25"/>
      <c r="C182" s="25"/>
      <c r="D182" s="25"/>
      <c r="E182" s="25"/>
      <c r="F182" s="25"/>
      <c r="G182" s="25"/>
      <c r="H182" s="25"/>
      <c r="I182" s="25"/>
      <c r="J182" s="25"/>
      <c r="K182" s="3"/>
      <c r="L182" s="7"/>
      <c r="M182" s="7"/>
      <c r="N182" s="7"/>
      <c r="O182" s="7"/>
      <c r="P182" s="7"/>
      <c r="Q182" s="72"/>
      <c r="R182" s="72"/>
      <c r="S182" s="72"/>
      <c r="T182" s="72"/>
      <c r="U182" s="35"/>
      <c r="V182" s="532"/>
      <c r="X182" s="407"/>
    </row>
    <row r="183" spans="1:35" s="411" customFormat="1" ht="11.25" customHeight="1" x14ac:dyDescent="0.2">
      <c r="A183" s="36"/>
      <c r="B183" s="671" t="s">
        <v>146</v>
      </c>
      <c r="C183" s="671"/>
      <c r="D183" s="672"/>
      <c r="E183" s="672"/>
      <c r="F183" s="672"/>
      <c r="G183" s="672"/>
      <c r="H183" s="672"/>
      <c r="I183" s="209"/>
      <c r="J183" s="209"/>
      <c r="K183" s="214"/>
      <c r="L183" s="25"/>
      <c r="M183" s="25"/>
      <c r="N183" s="25"/>
      <c r="O183" s="25"/>
      <c r="P183" s="25"/>
      <c r="Q183" s="25"/>
      <c r="R183" s="25"/>
      <c r="S183" s="25"/>
      <c r="T183" s="25"/>
      <c r="U183" s="37"/>
      <c r="V183" s="533"/>
      <c r="W183" s="402"/>
      <c r="X183" s="407"/>
      <c r="Y183" s="402"/>
      <c r="Z183" s="402"/>
      <c r="AA183" s="402"/>
      <c r="AB183" s="403"/>
      <c r="AC183" s="403"/>
      <c r="AD183" s="403"/>
      <c r="AE183" s="403"/>
      <c r="AF183" s="403"/>
      <c r="AG183" s="409"/>
      <c r="AH183" s="410"/>
    </row>
    <row r="184" spans="1:35" ht="20.25" customHeight="1" x14ac:dyDescent="0.2">
      <c r="A184" s="34"/>
      <c r="B184" s="672"/>
      <c r="C184" s="672"/>
      <c r="D184" s="672"/>
      <c r="E184" s="672"/>
      <c r="F184" s="672"/>
      <c r="G184" s="672"/>
      <c r="H184" s="672"/>
      <c r="I184" s="209"/>
      <c r="J184" s="209"/>
      <c r="K184" s="3"/>
      <c r="L184" s="72"/>
      <c r="M184" s="72"/>
      <c r="N184" s="72"/>
      <c r="O184" s="72"/>
      <c r="P184" s="72"/>
      <c r="Q184" s="25"/>
      <c r="R184" s="25"/>
      <c r="S184" s="25"/>
      <c r="T184" s="25"/>
      <c r="U184" s="35"/>
      <c r="V184" s="532"/>
      <c r="X184" s="407"/>
    </row>
    <row r="185" spans="1:35" ht="11.25" customHeight="1" x14ac:dyDescent="0.2">
      <c r="A185" s="34"/>
      <c r="B185" s="553"/>
      <c r="C185" s="553"/>
      <c r="D185" s="553"/>
      <c r="E185" s="553"/>
      <c r="F185" s="553"/>
      <c r="G185" s="553"/>
      <c r="H185" s="553"/>
      <c r="I185" s="154"/>
      <c r="J185" s="154"/>
      <c r="K185" s="3"/>
      <c r="L185" s="72"/>
      <c r="M185" s="72"/>
      <c r="N185" s="72"/>
      <c r="O185" s="72"/>
      <c r="P185" s="72"/>
      <c r="Q185" s="25"/>
      <c r="R185" s="25"/>
      <c r="S185" s="25"/>
      <c r="T185" s="25"/>
      <c r="U185" s="35"/>
      <c r="V185" s="532"/>
      <c r="W185" s="546" t="s">
        <v>179</v>
      </c>
      <c r="X185" s="407"/>
      <c r="AD185" s="546" t="s">
        <v>180</v>
      </c>
      <c r="AE185" s="407"/>
      <c r="AF185" s="402"/>
      <c r="AG185" s="402"/>
      <c r="AH185" s="402"/>
      <c r="AI185" s="403"/>
    </row>
    <row r="186" spans="1:35" ht="11.25" customHeight="1" x14ac:dyDescent="0.2">
      <c r="A186" s="34"/>
      <c r="B186" s="165"/>
      <c r="C186" s="165"/>
      <c r="D186" s="213"/>
      <c r="E186" s="209"/>
      <c r="F186" s="165"/>
      <c r="G186" s="165"/>
      <c r="H186" s="165"/>
      <c r="I186" s="165"/>
      <c r="J186" s="165"/>
      <c r="K186" s="214"/>
      <c r="L186" s="72"/>
      <c r="M186" s="72"/>
      <c r="N186" s="72"/>
      <c r="O186" s="72"/>
      <c r="P186" s="72"/>
      <c r="Q186" s="72"/>
      <c r="R186" s="72"/>
      <c r="S186" s="72"/>
      <c r="T186" s="72"/>
      <c r="U186" s="35"/>
      <c r="V186" s="532"/>
      <c r="X186" s="407"/>
      <c r="AD186" s="402"/>
      <c r="AE186" s="407"/>
      <c r="AF186" s="402"/>
      <c r="AG186" s="402"/>
      <c r="AH186" s="402"/>
      <c r="AI186" s="403"/>
    </row>
    <row r="187" spans="1:35" ht="11.25" customHeight="1" x14ac:dyDescent="0.2">
      <c r="A187" s="48"/>
      <c r="B187" s="165"/>
      <c r="C187" s="165"/>
      <c r="D187" s="67">
        <f>D143</f>
        <v>2011</v>
      </c>
      <c r="E187" s="67">
        <f>E143</f>
        <v>2012</v>
      </c>
      <c r="F187" s="67">
        <f>F143</f>
        <v>2013</v>
      </c>
      <c r="G187" s="67">
        <f>G143</f>
        <v>2014</v>
      </c>
      <c r="H187" s="68">
        <f>H143</f>
        <v>2015</v>
      </c>
      <c r="I187" s="165"/>
      <c r="J187" s="165"/>
      <c r="K187" s="214"/>
      <c r="L187" s="72"/>
      <c r="M187" s="72"/>
      <c r="N187" s="72"/>
      <c r="O187" s="72"/>
      <c r="P187" s="72"/>
      <c r="Q187" s="72"/>
      <c r="R187" s="72"/>
      <c r="S187" s="72"/>
      <c r="T187" s="72"/>
      <c r="U187" s="35"/>
      <c r="V187" s="532"/>
      <c r="W187" s="539"/>
      <c r="X187" s="540">
        <f>D187</f>
        <v>2011</v>
      </c>
      <c r="Y187" s="540">
        <f>E187</f>
        <v>2012</v>
      </c>
      <c r="Z187" s="540">
        <f>F187</f>
        <v>2013</v>
      </c>
      <c r="AA187" s="540">
        <f>G187</f>
        <v>2014</v>
      </c>
      <c r="AB187" s="540">
        <f>H187</f>
        <v>2015</v>
      </c>
      <c r="AD187" s="421"/>
      <c r="AE187" s="540">
        <f>X187</f>
        <v>2011</v>
      </c>
      <c r="AF187" s="540">
        <f>Y187</f>
        <v>2012</v>
      </c>
      <c r="AG187" s="540">
        <f>Z187</f>
        <v>2013</v>
      </c>
      <c r="AH187" s="540">
        <f>AA187</f>
        <v>2014</v>
      </c>
      <c r="AI187" s="540">
        <f>AB187</f>
        <v>2015</v>
      </c>
    </row>
    <row r="188" spans="1:35" ht="11.25" customHeight="1" x14ac:dyDescent="0.2">
      <c r="A188" s="48"/>
      <c r="B188" s="233" t="s">
        <v>2</v>
      </c>
      <c r="C188" s="186"/>
      <c r="D188" s="243">
        <v>0.12</v>
      </c>
      <c r="E188" s="243">
        <v>9.1999999999999998E-2</v>
      </c>
      <c r="F188" s="243">
        <v>0.126</v>
      </c>
      <c r="G188" s="243">
        <f>IF(ISBLANK(AA188),NA(),AH188/AA188)</f>
        <v>0.128</v>
      </c>
      <c r="H188" s="244">
        <f>IF(ISBLANK(AB188),NA(),AI188/AB188)</f>
        <v>0.1388888888888889</v>
      </c>
      <c r="I188" s="154"/>
      <c r="J188" s="154"/>
      <c r="K188" s="3"/>
      <c r="L188" s="72"/>
      <c r="M188" s="72"/>
      <c r="N188" s="72"/>
      <c r="O188" s="72"/>
      <c r="P188" s="72"/>
      <c r="Q188" s="25"/>
      <c r="R188" s="25"/>
      <c r="S188" s="25"/>
      <c r="T188" s="25"/>
      <c r="U188" s="35"/>
      <c r="V188" s="532"/>
      <c r="W188" s="539" t="str">
        <f>B188</f>
        <v>Bracknell Forest</v>
      </c>
      <c r="X188" s="540"/>
      <c r="Y188" s="421"/>
      <c r="Z188" s="421"/>
      <c r="AA188" s="547">
        <v>125</v>
      </c>
      <c r="AB188" s="547">
        <v>144</v>
      </c>
      <c r="AD188" s="421" t="str">
        <f>W188</f>
        <v>Bracknell Forest</v>
      </c>
      <c r="AE188" s="540"/>
      <c r="AF188" s="421"/>
      <c r="AG188" s="421"/>
      <c r="AH188" s="547">
        <v>16</v>
      </c>
      <c r="AI188" s="547">
        <v>20</v>
      </c>
    </row>
    <row r="189" spans="1:35" s="402" customFormat="1" ht="11.25" customHeight="1" x14ac:dyDescent="0.2">
      <c r="A189" s="48"/>
      <c r="B189" s="233" t="s">
        <v>78</v>
      </c>
      <c r="C189" s="186"/>
      <c r="D189" s="243">
        <v>0.13400000000000001</v>
      </c>
      <c r="E189" s="243">
        <v>0.126</v>
      </c>
      <c r="F189" s="243">
        <v>0.22</v>
      </c>
      <c r="G189" s="243">
        <f t="shared" ref="G189:H209" si="11">IF(ISBLANK(AA189),NA(),AH189/AA189)</f>
        <v>0.27478753541076489</v>
      </c>
      <c r="H189" s="244">
        <f t="shared" si="11"/>
        <v>0.21832884097035041</v>
      </c>
      <c r="I189" s="154"/>
      <c r="J189" s="154"/>
      <c r="K189" s="3"/>
      <c r="L189" s="72"/>
      <c r="M189" s="72"/>
      <c r="N189" s="72"/>
      <c r="O189" s="72"/>
      <c r="P189" s="72"/>
      <c r="Q189" s="25"/>
      <c r="R189" s="25"/>
      <c r="S189" s="25"/>
      <c r="T189" s="25"/>
      <c r="U189" s="35"/>
      <c r="V189" s="532"/>
      <c r="W189" s="539" t="str">
        <f t="shared" ref="W189:W209" si="12">B189</f>
        <v>Brighton &amp; Hove</v>
      </c>
      <c r="X189" s="540"/>
      <c r="Y189" s="421"/>
      <c r="Z189" s="421"/>
      <c r="AA189" s="547">
        <v>353</v>
      </c>
      <c r="AB189" s="547">
        <v>371</v>
      </c>
      <c r="AC189" s="403"/>
      <c r="AD189" s="421" t="str">
        <f t="shared" ref="AD189:AD209" si="13">W189</f>
        <v>Brighton &amp; Hove</v>
      </c>
      <c r="AE189" s="540"/>
      <c r="AF189" s="421"/>
      <c r="AG189" s="421"/>
      <c r="AH189" s="547">
        <v>97</v>
      </c>
      <c r="AI189" s="547">
        <v>81</v>
      </c>
    </row>
    <row r="190" spans="1:35" s="402" customFormat="1" ht="11.25" customHeight="1" x14ac:dyDescent="0.2">
      <c r="A190" s="48"/>
      <c r="B190" s="233" t="s">
        <v>12</v>
      </c>
      <c r="C190" s="186"/>
      <c r="D190" s="243">
        <v>0.17899999999999999</v>
      </c>
      <c r="E190" s="243">
        <v>0.11599999999999999</v>
      </c>
      <c r="F190" s="243">
        <v>0.14600000000000002</v>
      </c>
      <c r="G190" s="243">
        <f t="shared" si="11"/>
        <v>0.2226027397260274</v>
      </c>
      <c r="H190" s="244">
        <f t="shared" si="11"/>
        <v>0.16816143497757849</v>
      </c>
      <c r="I190" s="154"/>
      <c r="J190" s="154"/>
      <c r="K190" s="3"/>
      <c r="L190" s="72"/>
      <c r="M190" s="72"/>
      <c r="N190" s="72"/>
      <c r="O190" s="72"/>
      <c r="P190" s="72"/>
      <c r="Q190" s="25"/>
      <c r="R190" s="25"/>
      <c r="S190" s="25"/>
      <c r="T190" s="25"/>
      <c r="U190" s="35"/>
      <c r="V190" s="532"/>
      <c r="W190" s="539" t="str">
        <f t="shared" si="12"/>
        <v>Buckinghamshire</v>
      </c>
      <c r="X190" s="540"/>
      <c r="Y190" s="421"/>
      <c r="Z190" s="421"/>
      <c r="AA190" s="547">
        <v>292</v>
      </c>
      <c r="AB190" s="547">
        <v>446</v>
      </c>
      <c r="AC190" s="403"/>
      <c r="AD190" s="421" t="str">
        <f t="shared" si="13"/>
        <v>Buckinghamshire</v>
      </c>
      <c r="AE190" s="540"/>
      <c r="AF190" s="421"/>
      <c r="AG190" s="421"/>
      <c r="AH190" s="547">
        <v>65</v>
      </c>
      <c r="AI190" s="547">
        <v>75</v>
      </c>
    </row>
    <row r="191" spans="1:35" s="402" customFormat="1" ht="11.25" customHeight="1" x14ac:dyDescent="0.2">
      <c r="A191" s="48"/>
      <c r="B191" s="233" t="s">
        <v>6</v>
      </c>
      <c r="C191" s="186"/>
      <c r="D191" s="243">
        <v>0.17399999999999999</v>
      </c>
      <c r="E191" s="243">
        <v>0.14499999999999999</v>
      </c>
      <c r="F191" s="243">
        <v>0.154</v>
      </c>
      <c r="G191" s="243">
        <f t="shared" si="11"/>
        <v>0.19618055555555555</v>
      </c>
      <c r="H191" s="244">
        <f t="shared" si="11"/>
        <v>0.20446096654275092</v>
      </c>
      <c r="I191" s="154"/>
      <c r="J191" s="154"/>
      <c r="K191" s="3"/>
      <c r="L191" s="72"/>
      <c r="M191" s="72"/>
      <c r="N191" s="72"/>
      <c r="O191" s="72"/>
      <c r="P191" s="72"/>
      <c r="Q191" s="25"/>
      <c r="R191" s="25"/>
      <c r="S191" s="25"/>
      <c r="T191" s="25"/>
      <c r="U191" s="35"/>
      <c r="V191" s="532"/>
      <c r="W191" s="539" t="str">
        <f t="shared" si="12"/>
        <v>East Sussex</v>
      </c>
      <c r="X191" s="540"/>
      <c r="Y191" s="421"/>
      <c r="Z191" s="421"/>
      <c r="AA191" s="547">
        <v>576</v>
      </c>
      <c r="AB191" s="547">
        <v>538</v>
      </c>
      <c r="AC191" s="403"/>
      <c r="AD191" s="421" t="str">
        <f t="shared" si="13"/>
        <v>East Sussex</v>
      </c>
      <c r="AE191" s="540"/>
      <c r="AF191" s="421"/>
      <c r="AG191" s="421"/>
      <c r="AH191" s="547">
        <v>113</v>
      </c>
      <c r="AI191" s="547">
        <v>110</v>
      </c>
    </row>
    <row r="192" spans="1:35" s="402" customFormat="1" ht="11.25" customHeight="1" x14ac:dyDescent="0.2">
      <c r="A192" s="48"/>
      <c r="B192" s="233" t="s">
        <v>9</v>
      </c>
      <c r="C192" s="186"/>
      <c r="D192" s="243">
        <v>0.11199999999999999</v>
      </c>
      <c r="E192" s="243">
        <v>0.113</v>
      </c>
      <c r="F192" s="243">
        <v>0.128</v>
      </c>
      <c r="G192" s="243">
        <f t="shared" si="11"/>
        <v>0.17388059701492536</v>
      </c>
      <c r="H192" s="244">
        <f t="shared" si="11"/>
        <v>0.1632208922742111</v>
      </c>
      <c r="I192" s="154"/>
      <c r="J192" s="154"/>
      <c r="K192" s="3"/>
      <c r="L192" s="72"/>
      <c r="M192" s="72"/>
      <c r="N192" s="72"/>
      <c r="O192" s="72"/>
      <c r="P192" s="72"/>
      <c r="Q192" s="25"/>
      <c r="R192" s="25"/>
      <c r="S192" s="25"/>
      <c r="T192" s="25"/>
      <c r="U192" s="35"/>
      <c r="V192" s="532"/>
      <c r="W192" s="539" t="str">
        <f t="shared" si="12"/>
        <v>Hampshire</v>
      </c>
      <c r="X192" s="540"/>
      <c r="Y192" s="421"/>
      <c r="Z192" s="421"/>
      <c r="AA192" s="547">
        <v>1340</v>
      </c>
      <c r="AB192" s="547">
        <v>1838</v>
      </c>
      <c r="AC192" s="403"/>
      <c r="AD192" s="421" t="str">
        <f t="shared" si="13"/>
        <v>Hampshire</v>
      </c>
      <c r="AE192" s="540"/>
      <c r="AF192" s="421"/>
      <c r="AG192" s="421"/>
      <c r="AH192" s="547">
        <v>233</v>
      </c>
      <c r="AI192" s="547">
        <v>300</v>
      </c>
    </row>
    <row r="193" spans="1:35" s="402" customFormat="1" ht="11.25" customHeight="1" x14ac:dyDescent="0.2">
      <c r="A193" s="48"/>
      <c r="B193" s="233" t="s">
        <v>3</v>
      </c>
      <c r="C193" s="186"/>
      <c r="D193" s="243">
        <v>0.125</v>
      </c>
      <c r="E193" s="243">
        <v>0.159</v>
      </c>
      <c r="F193" s="243">
        <v>0.10200000000000001</v>
      </c>
      <c r="G193" s="243">
        <f t="shared" si="11"/>
        <v>0.14634146341463414</v>
      </c>
      <c r="H193" s="244">
        <f t="shared" si="11"/>
        <v>0.15438596491228071</v>
      </c>
      <c r="I193" s="154"/>
      <c r="J193" s="154"/>
      <c r="K193" s="3"/>
      <c r="L193" s="72"/>
      <c r="M193" s="72"/>
      <c r="N193" s="72"/>
      <c r="O193" s="72"/>
      <c r="P193" s="72"/>
      <c r="Q193" s="25"/>
      <c r="R193" s="25"/>
      <c r="S193" s="25"/>
      <c r="T193" s="25"/>
      <c r="U193" s="35"/>
      <c r="V193" s="532"/>
      <c r="W193" s="539" t="str">
        <f t="shared" si="12"/>
        <v>Isle of Wight</v>
      </c>
      <c r="X193" s="540"/>
      <c r="Y193" s="421"/>
      <c r="Z193" s="421"/>
      <c r="AA193" s="547">
        <v>205</v>
      </c>
      <c r="AB193" s="547">
        <v>285</v>
      </c>
      <c r="AC193" s="403"/>
      <c r="AD193" s="421" t="str">
        <f t="shared" si="13"/>
        <v>Isle of Wight</v>
      </c>
      <c r="AE193" s="540"/>
      <c r="AF193" s="421"/>
      <c r="AG193" s="421"/>
      <c r="AH193" s="547">
        <v>30</v>
      </c>
      <c r="AI193" s="547">
        <v>44</v>
      </c>
    </row>
    <row r="194" spans="1:35" s="402" customFormat="1" ht="11.25" customHeight="1" x14ac:dyDescent="0.2">
      <c r="A194" s="48"/>
      <c r="B194" s="233" t="s">
        <v>13</v>
      </c>
      <c r="C194" s="186"/>
      <c r="D194" s="243">
        <v>0.16</v>
      </c>
      <c r="E194" s="243">
        <v>0.14499999999999999</v>
      </c>
      <c r="F194" s="243">
        <v>0.16699999999999998</v>
      </c>
      <c r="G194" s="243">
        <f t="shared" si="11"/>
        <v>0.18113975576662145</v>
      </c>
      <c r="H194" s="244">
        <f t="shared" si="11"/>
        <v>0.18411330049261085</v>
      </c>
      <c r="I194" s="154"/>
      <c r="J194" s="154"/>
      <c r="K194" s="3"/>
      <c r="L194" s="72"/>
      <c r="M194" s="72"/>
      <c r="N194" s="72"/>
      <c r="O194" s="72"/>
      <c r="P194" s="72"/>
      <c r="Q194" s="25"/>
      <c r="R194" s="25"/>
      <c r="S194" s="25"/>
      <c r="T194" s="25"/>
      <c r="U194" s="35"/>
      <c r="V194" s="532"/>
      <c r="W194" s="539" t="str">
        <f t="shared" si="12"/>
        <v>Kent</v>
      </c>
      <c r="X194" s="540"/>
      <c r="Y194" s="421"/>
      <c r="Z194" s="421"/>
      <c r="AA194" s="547">
        <v>1474</v>
      </c>
      <c r="AB194" s="547">
        <v>1624</v>
      </c>
      <c r="AC194" s="403"/>
      <c r="AD194" s="421" t="str">
        <f t="shared" si="13"/>
        <v>Kent</v>
      </c>
      <c r="AE194" s="540"/>
      <c r="AF194" s="421"/>
      <c r="AG194" s="421"/>
      <c r="AH194" s="547">
        <v>267</v>
      </c>
      <c r="AI194" s="547">
        <v>299</v>
      </c>
    </row>
    <row r="195" spans="1:35" s="402" customFormat="1" ht="11.25" customHeight="1" x14ac:dyDescent="0.2">
      <c r="A195" s="48"/>
      <c r="B195" s="233" t="s">
        <v>4</v>
      </c>
      <c r="C195" s="186"/>
      <c r="D195" s="243">
        <v>0.17600000000000002</v>
      </c>
      <c r="E195" s="243">
        <v>0.14400000000000002</v>
      </c>
      <c r="F195" s="243">
        <v>6.9000000000000006E-2</v>
      </c>
      <c r="G195" s="243">
        <f t="shared" si="11"/>
        <v>0.14948453608247422</v>
      </c>
      <c r="H195" s="244">
        <f t="shared" si="11"/>
        <v>0.14842300556586271</v>
      </c>
      <c r="I195" s="154"/>
      <c r="J195" s="154"/>
      <c r="K195" s="3"/>
      <c r="L195" s="72"/>
      <c r="M195" s="72"/>
      <c r="N195" s="72"/>
      <c r="O195" s="72"/>
      <c r="P195" s="72"/>
      <c r="Q195" s="25"/>
      <c r="R195" s="25"/>
      <c r="S195" s="25"/>
      <c r="T195" s="25"/>
      <c r="U195" s="35"/>
      <c r="V195" s="532"/>
      <c r="W195" s="539" t="str">
        <f t="shared" si="12"/>
        <v>Medway</v>
      </c>
      <c r="X195" s="540"/>
      <c r="Y195" s="421"/>
      <c r="Z195" s="421"/>
      <c r="AA195" s="547">
        <v>388</v>
      </c>
      <c r="AB195" s="547">
        <v>539</v>
      </c>
      <c r="AC195" s="403"/>
      <c r="AD195" s="421" t="str">
        <f t="shared" si="13"/>
        <v>Medway</v>
      </c>
      <c r="AE195" s="540"/>
      <c r="AF195" s="421"/>
      <c r="AG195" s="421"/>
      <c r="AH195" s="547">
        <v>58</v>
      </c>
      <c r="AI195" s="547">
        <v>80</v>
      </c>
    </row>
    <row r="196" spans="1:35" s="402" customFormat="1" ht="11.25" customHeight="1" x14ac:dyDescent="0.2">
      <c r="A196" s="48"/>
      <c r="B196" s="233" t="s">
        <v>14</v>
      </c>
      <c r="C196" s="186"/>
      <c r="D196" s="276" t="e">
        <v>#N/A</v>
      </c>
      <c r="E196" s="276" t="e">
        <v>#N/A</v>
      </c>
      <c r="F196" s="243">
        <v>4.2000000000000003E-2</v>
      </c>
      <c r="G196" s="243">
        <f t="shared" si="11"/>
        <v>1.6666666666666666E-2</v>
      </c>
      <c r="H196" s="244">
        <f t="shared" si="11"/>
        <v>8.247422680412371E-2</v>
      </c>
      <c r="I196" s="154"/>
      <c r="J196" s="154"/>
      <c r="K196" s="3"/>
      <c r="L196" s="72"/>
      <c r="M196" s="72"/>
      <c r="N196" s="72"/>
      <c r="O196" s="72"/>
      <c r="P196" s="72"/>
      <c r="Q196" s="25"/>
      <c r="R196" s="25"/>
      <c r="S196" s="25"/>
      <c r="T196" s="25"/>
      <c r="U196" s="35"/>
      <c r="V196" s="532"/>
      <c r="W196" s="539" t="str">
        <f t="shared" si="12"/>
        <v>Milton Keynes</v>
      </c>
      <c r="X196" s="540"/>
      <c r="Y196" s="421"/>
      <c r="Z196" s="421"/>
      <c r="AA196" s="547">
        <v>60</v>
      </c>
      <c r="AB196" s="547">
        <v>97</v>
      </c>
      <c r="AC196" s="403"/>
      <c r="AD196" s="421" t="str">
        <f t="shared" si="13"/>
        <v>Milton Keynes</v>
      </c>
      <c r="AE196" s="540"/>
      <c r="AF196" s="421"/>
      <c r="AG196" s="421"/>
      <c r="AH196" s="547">
        <v>1</v>
      </c>
      <c r="AI196" s="547">
        <v>8</v>
      </c>
    </row>
    <row r="197" spans="1:35" s="402" customFormat="1" ht="11.25" customHeight="1" x14ac:dyDescent="0.2">
      <c r="A197" s="48"/>
      <c r="B197" s="233" t="s">
        <v>15</v>
      </c>
      <c r="C197" s="186"/>
      <c r="D197" s="243">
        <v>0.182</v>
      </c>
      <c r="E197" s="243">
        <v>0.182</v>
      </c>
      <c r="F197" s="243">
        <v>0.153</v>
      </c>
      <c r="G197" s="243">
        <f t="shared" si="11"/>
        <v>0.21588946459412781</v>
      </c>
      <c r="H197" s="244">
        <f t="shared" si="11"/>
        <v>0.16561514195583596</v>
      </c>
      <c r="I197" s="154"/>
      <c r="J197" s="154"/>
      <c r="K197" s="3"/>
      <c r="L197" s="72"/>
      <c r="M197" s="72"/>
      <c r="N197" s="72"/>
      <c r="O197" s="72"/>
      <c r="P197" s="72"/>
      <c r="Q197" s="25"/>
      <c r="R197" s="25"/>
      <c r="S197" s="25"/>
      <c r="T197" s="25"/>
      <c r="U197" s="35"/>
      <c r="V197" s="532"/>
      <c r="W197" s="539" t="str">
        <f t="shared" si="12"/>
        <v>Oxfordshire</v>
      </c>
      <c r="X197" s="540"/>
      <c r="Y197" s="421"/>
      <c r="Z197" s="421"/>
      <c r="AA197" s="547">
        <v>579</v>
      </c>
      <c r="AB197" s="547">
        <v>634</v>
      </c>
      <c r="AC197" s="403"/>
      <c r="AD197" s="421" t="str">
        <f t="shared" si="13"/>
        <v>Oxfordshire</v>
      </c>
      <c r="AE197" s="540"/>
      <c r="AF197" s="421"/>
      <c r="AG197" s="421"/>
      <c r="AH197" s="547">
        <v>125</v>
      </c>
      <c r="AI197" s="547">
        <v>105</v>
      </c>
    </row>
    <row r="198" spans="1:35" s="402" customFormat="1" ht="11.25" customHeight="1" x14ac:dyDescent="0.2">
      <c r="A198" s="48"/>
      <c r="B198" s="233" t="s">
        <v>16</v>
      </c>
      <c r="C198" s="186"/>
      <c r="D198" s="243">
        <v>0.215</v>
      </c>
      <c r="E198" s="243">
        <v>0.16800000000000001</v>
      </c>
      <c r="F198" s="243">
        <v>0.22900000000000001</v>
      </c>
      <c r="G198" s="243">
        <f t="shared" si="11"/>
        <v>0.10743801652892562</v>
      </c>
      <c r="H198" s="244">
        <f t="shared" si="11"/>
        <v>0.18217054263565891</v>
      </c>
      <c r="I198" s="154"/>
      <c r="J198" s="154"/>
      <c r="K198" s="3"/>
      <c r="L198" s="72"/>
      <c r="M198" s="72"/>
      <c r="N198" s="72"/>
      <c r="O198" s="72"/>
      <c r="P198" s="72"/>
      <c r="Q198" s="25"/>
      <c r="R198" s="25"/>
      <c r="S198" s="25"/>
      <c r="T198" s="25"/>
      <c r="U198" s="35"/>
      <c r="V198" s="532"/>
      <c r="W198" s="539" t="str">
        <f t="shared" si="12"/>
        <v>Portsmouth</v>
      </c>
      <c r="X198" s="540"/>
      <c r="Y198" s="421"/>
      <c r="Z198" s="421"/>
      <c r="AA198" s="547">
        <v>242</v>
      </c>
      <c r="AB198" s="547">
        <v>258</v>
      </c>
      <c r="AC198" s="403"/>
      <c r="AD198" s="421" t="str">
        <f t="shared" si="13"/>
        <v>Portsmouth</v>
      </c>
      <c r="AE198" s="540"/>
      <c r="AF198" s="421"/>
      <c r="AG198" s="421"/>
      <c r="AH198" s="547">
        <v>26</v>
      </c>
      <c r="AI198" s="547">
        <v>47</v>
      </c>
    </row>
    <row r="199" spans="1:35" s="402" customFormat="1" ht="11.25" customHeight="1" x14ac:dyDescent="0.2">
      <c r="A199" s="48"/>
      <c r="B199" s="233" t="s">
        <v>5</v>
      </c>
      <c r="C199" s="186"/>
      <c r="D199" s="243">
        <v>0.13500000000000001</v>
      </c>
      <c r="E199" s="243">
        <v>0.152</v>
      </c>
      <c r="F199" s="243">
        <v>0.22200000000000003</v>
      </c>
      <c r="G199" s="243">
        <f t="shared" si="11"/>
        <v>0.21105527638190955</v>
      </c>
      <c r="H199" s="244">
        <f t="shared" si="11"/>
        <v>0.23809523809523808</v>
      </c>
      <c r="I199" s="154"/>
      <c r="J199" s="154"/>
      <c r="K199" s="3"/>
      <c r="L199" s="72"/>
      <c r="M199" s="72"/>
      <c r="N199" s="72"/>
      <c r="O199" s="72"/>
      <c r="P199" s="72"/>
      <c r="Q199" s="25"/>
      <c r="R199" s="25"/>
      <c r="S199" s="25"/>
      <c r="T199" s="25"/>
      <c r="U199" s="35"/>
      <c r="V199" s="532"/>
      <c r="W199" s="539" t="str">
        <f t="shared" si="12"/>
        <v>Reading</v>
      </c>
      <c r="X199" s="540"/>
      <c r="Y199" s="421"/>
      <c r="Z199" s="421"/>
      <c r="AA199" s="547">
        <v>199</v>
      </c>
      <c r="AB199" s="547">
        <v>252</v>
      </c>
      <c r="AC199" s="403"/>
      <c r="AD199" s="421" t="str">
        <f t="shared" si="13"/>
        <v>Reading</v>
      </c>
      <c r="AE199" s="540"/>
      <c r="AF199" s="421"/>
      <c r="AG199" s="421"/>
      <c r="AH199" s="547">
        <v>42</v>
      </c>
      <c r="AI199" s="547">
        <v>60</v>
      </c>
    </row>
    <row r="200" spans="1:35" s="402" customFormat="1" ht="11.25" customHeight="1" x14ac:dyDescent="0.2">
      <c r="A200" s="48"/>
      <c r="B200" s="233" t="s">
        <v>17</v>
      </c>
      <c r="C200" s="186"/>
      <c r="D200" s="243">
        <v>0.127</v>
      </c>
      <c r="E200" s="243">
        <v>0.185</v>
      </c>
      <c r="F200" s="243">
        <v>7.6000000000000012E-2</v>
      </c>
      <c r="G200" s="243">
        <f t="shared" si="11"/>
        <v>0.19346049046321526</v>
      </c>
      <c r="H200" s="244">
        <f t="shared" si="11"/>
        <v>0.14450867052023122</v>
      </c>
      <c r="I200" s="154"/>
      <c r="J200" s="154"/>
      <c r="K200" s="3"/>
      <c r="L200" s="72"/>
      <c r="M200" s="72"/>
      <c r="N200" s="72"/>
      <c r="O200" s="72"/>
      <c r="P200" s="72"/>
      <c r="Q200" s="25"/>
      <c r="R200" s="25"/>
      <c r="S200" s="25"/>
      <c r="T200" s="25"/>
      <c r="U200" s="35"/>
      <c r="V200" s="532"/>
      <c r="W200" s="539" t="str">
        <f t="shared" si="12"/>
        <v>Slough</v>
      </c>
      <c r="X200" s="540"/>
      <c r="Y200" s="421"/>
      <c r="Z200" s="421"/>
      <c r="AA200" s="547">
        <v>367</v>
      </c>
      <c r="AB200" s="547">
        <v>173</v>
      </c>
      <c r="AC200" s="403"/>
      <c r="AD200" s="421" t="str">
        <f t="shared" si="13"/>
        <v>Slough</v>
      </c>
      <c r="AE200" s="540"/>
      <c r="AF200" s="421"/>
      <c r="AG200" s="421"/>
      <c r="AH200" s="547">
        <v>71</v>
      </c>
      <c r="AI200" s="547">
        <v>25</v>
      </c>
    </row>
    <row r="201" spans="1:35" s="402" customFormat="1" ht="11.25" customHeight="1" x14ac:dyDescent="0.2">
      <c r="A201" s="48"/>
      <c r="B201" s="233" t="s">
        <v>191</v>
      </c>
      <c r="C201" s="186"/>
      <c r="D201" s="303">
        <f>IF(ISBLANK(X201),NA(),AE201/X201)</f>
        <v>0.13020833333333334</v>
      </c>
      <c r="E201" s="303">
        <f>IF(ISBLANK(Y201),NA(),AF201/Y201)</f>
        <v>0.15135135135135136</v>
      </c>
      <c r="F201" s="303">
        <f>IF(ISBLANK(Z201),NA(),AG201/Z201)</f>
        <v>0.11816192560175055</v>
      </c>
      <c r="G201" s="243">
        <f t="shared" si="11"/>
        <v>0.12857142857142856</v>
      </c>
      <c r="H201" s="244">
        <f>IF(ISBLANK(AB201),NA(),AI201/AB201)</f>
        <v>0.19935691318327975</v>
      </c>
      <c r="I201" s="154"/>
      <c r="J201" s="154"/>
      <c r="K201" s="3"/>
      <c r="L201" s="72"/>
      <c r="M201" s="72"/>
      <c r="N201" s="72"/>
      <c r="O201" s="72"/>
      <c r="P201" s="72"/>
      <c r="Q201" s="25"/>
      <c r="R201" s="25"/>
      <c r="S201" s="25"/>
      <c r="T201" s="25"/>
      <c r="U201" s="35"/>
      <c r="V201" s="532"/>
      <c r="W201" s="539" t="str">
        <f>B201</f>
        <v>Somerset</v>
      </c>
      <c r="X201" s="540">
        <v>384</v>
      </c>
      <c r="Y201" s="421">
        <v>370</v>
      </c>
      <c r="Z201" s="421">
        <v>457</v>
      </c>
      <c r="AA201" s="547">
        <v>490</v>
      </c>
      <c r="AB201" s="547">
        <v>622</v>
      </c>
      <c r="AC201" s="403"/>
      <c r="AD201" s="421" t="str">
        <f>W201</f>
        <v>Somerset</v>
      </c>
      <c r="AE201" s="540">
        <v>50</v>
      </c>
      <c r="AF201" s="421">
        <v>56</v>
      </c>
      <c r="AG201" s="421">
        <v>54</v>
      </c>
      <c r="AH201" s="547">
        <v>63</v>
      </c>
      <c r="AI201" s="547">
        <v>124</v>
      </c>
    </row>
    <row r="202" spans="1:35" s="402" customFormat="1" ht="11.25" customHeight="1" x14ac:dyDescent="0.2">
      <c r="A202" s="48"/>
      <c r="B202" s="233" t="s">
        <v>18</v>
      </c>
      <c r="C202" s="186"/>
      <c r="D202" s="243">
        <v>8.4000000000000005E-2</v>
      </c>
      <c r="E202" s="243">
        <v>0.107</v>
      </c>
      <c r="F202" s="243">
        <v>0.10800000000000001</v>
      </c>
      <c r="G202" s="243">
        <f t="shared" si="11"/>
        <v>0.15549597855227881</v>
      </c>
      <c r="H202" s="244">
        <f t="shared" si="11"/>
        <v>3.6363636363636362E-2</v>
      </c>
      <c r="I202" s="154"/>
      <c r="J202" s="154"/>
      <c r="K202" s="3"/>
      <c r="L202" s="72"/>
      <c r="M202" s="72"/>
      <c r="N202" s="72"/>
      <c r="O202" s="72"/>
      <c r="P202" s="72"/>
      <c r="Q202" s="25"/>
      <c r="R202" s="25"/>
      <c r="S202" s="25"/>
      <c r="T202" s="25"/>
      <c r="U202" s="35"/>
      <c r="V202" s="532"/>
      <c r="W202" s="539" t="str">
        <f t="shared" si="12"/>
        <v>Southampton</v>
      </c>
      <c r="X202" s="540"/>
      <c r="Y202" s="421"/>
      <c r="Z202" s="421"/>
      <c r="AA202" s="547">
        <v>373</v>
      </c>
      <c r="AB202" s="547">
        <v>495</v>
      </c>
      <c r="AC202" s="403"/>
      <c r="AD202" s="421" t="str">
        <f t="shared" si="13"/>
        <v>Southampton</v>
      </c>
      <c r="AE202" s="540"/>
      <c r="AF202" s="421"/>
      <c r="AG202" s="421"/>
      <c r="AH202" s="547">
        <v>58</v>
      </c>
      <c r="AI202" s="547">
        <v>18</v>
      </c>
    </row>
    <row r="203" spans="1:35" s="402" customFormat="1" ht="11.25" customHeight="1" x14ac:dyDescent="0.2">
      <c r="A203" s="48"/>
      <c r="B203" s="233" t="s">
        <v>10</v>
      </c>
      <c r="C203" s="186"/>
      <c r="D203" s="243">
        <v>0.10199999999999999</v>
      </c>
      <c r="E203" s="243">
        <v>0.11599999999999999</v>
      </c>
      <c r="F203" s="243">
        <v>0.14100000000000001</v>
      </c>
      <c r="G203" s="243">
        <f t="shared" si="11"/>
        <v>0.20165460186142709</v>
      </c>
      <c r="H203" s="244">
        <f t="shared" si="11"/>
        <v>0.17011278195488722</v>
      </c>
      <c r="I203" s="154"/>
      <c r="J203" s="154"/>
      <c r="K203" s="3"/>
      <c r="L203" s="25"/>
      <c r="M203" s="25"/>
      <c r="N203" s="25"/>
      <c r="O203" s="25"/>
      <c r="P203" s="25"/>
      <c r="Q203" s="25"/>
      <c r="R203" s="25"/>
      <c r="S203" s="25"/>
      <c r="T203" s="25"/>
      <c r="U203" s="35"/>
      <c r="V203" s="532"/>
      <c r="W203" s="539" t="str">
        <f t="shared" si="12"/>
        <v>Surrey</v>
      </c>
      <c r="X203" s="540"/>
      <c r="Y203" s="421"/>
      <c r="Z203" s="421"/>
      <c r="AA203" s="547">
        <v>967</v>
      </c>
      <c r="AB203" s="547">
        <v>1064</v>
      </c>
      <c r="AC203" s="403"/>
      <c r="AD203" s="421" t="str">
        <f t="shared" si="13"/>
        <v>Surrey</v>
      </c>
      <c r="AE203" s="540"/>
      <c r="AF203" s="421"/>
      <c r="AG203" s="421"/>
      <c r="AH203" s="547">
        <v>195</v>
      </c>
      <c r="AI203" s="547">
        <v>181</v>
      </c>
    </row>
    <row r="204" spans="1:35" s="402" customFormat="1" ht="11.25" customHeight="1" x14ac:dyDescent="0.2">
      <c r="A204" s="48"/>
      <c r="B204" s="233" t="s">
        <v>19</v>
      </c>
      <c r="C204" s="186"/>
      <c r="D204" s="243">
        <v>0.21899999999999997</v>
      </c>
      <c r="E204" s="243">
        <v>0.154</v>
      </c>
      <c r="F204" s="243">
        <v>0.218</v>
      </c>
      <c r="G204" s="243">
        <f t="shared" si="11"/>
        <v>0.15827338129496402</v>
      </c>
      <c r="H204" s="244">
        <f t="shared" si="11"/>
        <v>0.19883040935672514</v>
      </c>
      <c r="I204" s="154"/>
      <c r="J204" s="154"/>
      <c r="K204" s="3"/>
      <c r="L204" s="25"/>
      <c r="M204" s="25"/>
      <c r="N204" s="25"/>
      <c r="O204" s="25"/>
      <c r="P204" s="25"/>
      <c r="Q204" s="25"/>
      <c r="R204" s="25"/>
      <c r="S204" s="25"/>
      <c r="T204" s="25"/>
      <c r="U204" s="35"/>
      <c r="V204" s="532"/>
      <c r="W204" s="539" t="str">
        <f t="shared" si="12"/>
        <v>West Berkshire</v>
      </c>
      <c r="X204" s="540"/>
      <c r="Y204" s="421"/>
      <c r="Z204" s="421"/>
      <c r="AA204" s="547">
        <v>139</v>
      </c>
      <c r="AB204" s="547">
        <v>171</v>
      </c>
      <c r="AC204" s="403"/>
      <c r="AD204" s="421" t="str">
        <f t="shared" si="13"/>
        <v>West Berkshire</v>
      </c>
      <c r="AE204" s="540"/>
      <c r="AF204" s="421"/>
      <c r="AG204" s="421"/>
      <c r="AH204" s="547">
        <v>22</v>
      </c>
      <c r="AI204" s="547">
        <v>34</v>
      </c>
    </row>
    <row r="205" spans="1:35" ht="11.25" customHeight="1" x14ac:dyDescent="0.2">
      <c r="A205" s="48"/>
      <c r="B205" s="233" t="s">
        <v>8</v>
      </c>
      <c r="C205" s="186"/>
      <c r="D205" s="243">
        <v>0.17300000000000001</v>
      </c>
      <c r="E205" s="243">
        <v>0.126</v>
      </c>
      <c r="F205" s="243">
        <v>8.8000000000000009E-2</v>
      </c>
      <c r="G205" s="243">
        <f t="shared" si="11"/>
        <v>0.181169757489301</v>
      </c>
      <c r="H205" s="244">
        <f t="shared" si="11"/>
        <v>0.22770919067215364</v>
      </c>
      <c r="I205" s="154"/>
      <c r="J205" s="154"/>
      <c r="K205" s="3"/>
      <c r="L205" s="25"/>
      <c r="M205" s="25"/>
      <c r="N205" s="25"/>
      <c r="O205" s="25"/>
      <c r="P205" s="25"/>
      <c r="Q205" s="25"/>
      <c r="R205" s="25"/>
      <c r="S205" s="25"/>
      <c r="T205" s="25"/>
      <c r="U205" s="35"/>
      <c r="V205" s="532"/>
      <c r="W205" s="539" t="str">
        <f t="shared" si="12"/>
        <v>West Sussex</v>
      </c>
      <c r="X205" s="540"/>
      <c r="Y205" s="421"/>
      <c r="Z205" s="421"/>
      <c r="AA205" s="547">
        <v>701</v>
      </c>
      <c r="AB205" s="547">
        <v>729</v>
      </c>
      <c r="AD205" s="421" t="str">
        <f t="shared" si="13"/>
        <v>West Sussex</v>
      </c>
      <c r="AE205" s="540"/>
      <c r="AF205" s="421"/>
      <c r="AG205" s="421"/>
      <c r="AH205" s="547">
        <v>127</v>
      </c>
      <c r="AI205" s="547">
        <v>166</v>
      </c>
    </row>
    <row r="206" spans="1:35" ht="11.25" customHeight="1" x14ac:dyDescent="0.2">
      <c r="A206" s="48"/>
      <c r="B206" s="233" t="s">
        <v>77</v>
      </c>
      <c r="C206" s="186"/>
      <c r="D206" s="243">
        <v>9.0999999999999998E-2</v>
      </c>
      <c r="E206" s="243">
        <v>0.11800000000000001</v>
      </c>
      <c r="F206" s="243">
        <v>0.128</v>
      </c>
      <c r="G206" s="243">
        <f t="shared" si="11"/>
        <v>0.41379310344827586</v>
      </c>
      <c r="H206" s="244">
        <f t="shared" si="11"/>
        <v>0.11235955056179775</v>
      </c>
      <c r="I206" s="154"/>
      <c r="J206" s="154"/>
      <c r="K206" s="3"/>
      <c r="L206" s="25"/>
      <c r="M206" s="25"/>
      <c r="N206" s="25"/>
      <c r="O206" s="25"/>
      <c r="P206" s="25"/>
      <c r="Q206" s="25"/>
      <c r="R206" s="25"/>
      <c r="S206" s="25"/>
      <c r="T206" s="25"/>
      <c r="U206" s="35"/>
      <c r="V206" s="532"/>
      <c r="W206" s="539" t="str">
        <f t="shared" si="12"/>
        <v>Windsor &amp; Maidenhead</v>
      </c>
      <c r="X206" s="540"/>
      <c r="Y206" s="421"/>
      <c r="Z206" s="421"/>
      <c r="AA206" s="547">
        <v>87</v>
      </c>
      <c r="AB206" s="547">
        <v>89</v>
      </c>
      <c r="AD206" s="421" t="str">
        <f t="shared" si="13"/>
        <v>Windsor &amp; Maidenhead</v>
      </c>
      <c r="AE206" s="540"/>
      <c r="AF206" s="421"/>
      <c r="AG206" s="421"/>
      <c r="AH206" s="547">
        <v>36</v>
      </c>
      <c r="AI206" s="547">
        <v>10</v>
      </c>
    </row>
    <row r="207" spans="1:35" ht="11.25" customHeight="1" x14ac:dyDescent="0.2">
      <c r="A207" s="48"/>
      <c r="B207" s="233" t="s">
        <v>20</v>
      </c>
      <c r="C207" s="186"/>
      <c r="D207" s="243">
        <v>0.17300000000000001</v>
      </c>
      <c r="E207" s="243">
        <v>0.121</v>
      </c>
      <c r="F207" s="276" t="e">
        <v>#N/A</v>
      </c>
      <c r="G207" s="243">
        <f t="shared" si="11"/>
        <v>0.21100917431192662</v>
      </c>
      <c r="H207" s="244">
        <f t="shared" si="11"/>
        <v>0.16393442622950818</v>
      </c>
      <c r="I207" s="154"/>
      <c r="J207" s="154"/>
      <c r="K207" s="3"/>
      <c r="L207" s="25"/>
      <c r="M207" s="25"/>
      <c r="N207" s="25"/>
      <c r="O207" s="25"/>
      <c r="P207" s="25"/>
      <c r="Q207" s="25"/>
      <c r="R207" s="25"/>
      <c r="S207" s="25"/>
      <c r="T207" s="25"/>
      <c r="U207" s="35"/>
      <c r="V207" s="532"/>
      <c r="W207" s="539" t="str">
        <f t="shared" si="12"/>
        <v>Wokingham</v>
      </c>
      <c r="X207" s="540"/>
      <c r="Y207" s="421"/>
      <c r="Z207" s="421"/>
      <c r="AA207" s="547">
        <v>109</v>
      </c>
      <c r="AB207" s="547">
        <v>61</v>
      </c>
      <c r="AD207" s="421" t="str">
        <f t="shared" si="13"/>
        <v>Wokingham</v>
      </c>
      <c r="AE207" s="540"/>
      <c r="AF207" s="421"/>
      <c r="AG207" s="421"/>
      <c r="AH207" s="547">
        <v>23</v>
      </c>
      <c r="AI207" s="547">
        <v>10</v>
      </c>
    </row>
    <row r="208" spans="1:35" ht="11.25" customHeight="1" x14ac:dyDescent="0.2">
      <c r="A208" s="48"/>
      <c r="B208" s="234" t="s">
        <v>112</v>
      </c>
      <c r="C208" s="198"/>
      <c r="D208" s="245">
        <v>0.14782908339076498</v>
      </c>
      <c r="E208" s="246">
        <v>0.13500000000000001</v>
      </c>
      <c r="F208" s="246">
        <v>0.14299999999999999</v>
      </c>
      <c r="G208" s="246">
        <f t="shared" si="11"/>
        <v>0.18398411647915289</v>
      </c>
      <c r="H208" s="247">
        <f t="shared" si="11"/>
        <v>0.17023445463812437</v>
      </c>
      <c r="I208" s="154"/>
      <c r="J208" s="154"/>
      <c r="K208" s="3"/>
      <c r="L208" s="25"/>
      <c r="M208" s="25"/>
      <c r="N208" s="25"/>
      <c r="O208" s="25"/>
      <c r="P208" s="25"/>
      <c r="Q208" s="25"/>
      <c r="R208" s="25"/>
      <c r="S208" s="25"/>
      <c r="T208" s="25"/>
      <c r="U208" s="35"/>
      <c r="V208" s="532"/>
      <c r="W208" s="539" t="str">
        <f t="shared" si="12"/>
        <v>South East</v>
      </c>
      <c r="X208" s="540"/>
      <c r="Y208" s="421"/>
      <c r="Z208" s="421"/>
      <c r="AA208" s="547">
        <f>SUM(AA188:AA191,AA192:AA207)</f>
        <v>9066</v>
      </c>
      <c r="AB208" s="547">
        <v>9810</v>
      </c>
      <c r="AD208" s="421" t="str">
        <f t="shared" si="13"/>
        <v>South East</v>
      </c>
      <c r="AE208" s="540"/>
      <c r="AF208" s="421"/>
      <c r="AG208" s="421"/>
      <c r="AH208" s="547">
        <f>SUM(AH188:AH191,AH192:AH207)</f>
        <v>1668</v>
      </c>
      <c r="AI208" s="547">
        <v>1670</v>
      </c>
    </row>
    <row r="209" spans="1:35" ht="11.25" customHeight="1" x14ac:dyDescent="0.2">
      <c r="A209" s="34"/>
      <c r="B209" s="235" t="s">
        <v>95</v>
      </c>
      <c r="C209" s="198"/>
      <c r="D209" s="248">
        <v>0.13400000000000001</v>
      </c>
      <c r="E209" s="249">
        <v>0.13300000000000001</v>
      </c>
      <c r="F209" s="249">
        <v>0.13800000000000001</v>
      </c>
      <c r="G209" s="249">
        <v>0.14899999999999999</v>
      </c>
      <c r="H209" s="250">
        <f t="shared" si="11"/>
        <v>0.16572898247870119</v>
      </c>
      <c r="I209" s="154"/>
      <c r="J209" s="154"/>
      <c r="K209" s="3"/>
      <c r="L209" s="25"/>
      <c r="M209" s="25"/>
      <c r="N209" s="25"/>
      <c r="O209" s="25"/>
      <c r="P209" s="25"/>
      <c r="Q209" s="25"/>
      <c r="R209" s="25"/>
      <c r="S209" s="25"/>
      <c r="T209" s="25"/>
      <c r="U209" s="35"/>
      <c r="V209" s="532"/>
      <c r="W209" s="539" t="str">
        <f t="shared" si="12"/>
        <v>England</v>
      </c>
      <c r="X209" s="540"/>
      <c r="Y209" s="421"/>
      <c r="Z209" s="421"/>
      <c r="AA209" s="547">
        <v>59780</v>
      </c>
      <c r="AB209" s="547">
        <v>62210</v>
      </c>
      <c r="AD209" s="421" t="str">
        <f t="shared" si="13"/>
        <v>England</v>
      </c>
      <c r="AE209" s="540"/>
      <c r="AF209" s="421"/>
      <c r="AG209" s="421"/>
      <c r="AH209" s="547">
        <v>9450</v>
      </c>
      <c r="AI209" s="547">
        <v>10310</v>
      </c>
    </row>
    <row r="210" spans="1:35" ht="11.25" customHeight="1" x14ac:dyDescent="0.2">
      <c r="A210" s="34"/>
      <c r="B210" s="9"/>
      <c r="C210" s="9"/>
      <c r="D210" s="24"/>
      <c r="E210" s="24"/>
      <c r="F210" s="24"/>
      <c r="G210" s="24"/>
      <c r="H210" s="24"/>
      <c r="I210" s="25"/>
      <c r="J210" s="25"/>
      <c r="K210" s="3"/>
      <c r="L210" s="25"/>
      <c r="M210" s="25"/>
      <c r="N210" s="25"/>
      <c r="O210" s="25"/>
      <c r="P210" s="25"/>
      <c r="Q210" s="25"/>
      <c r="R210" s="25"/>
      <c r="S210" s="25"/>
      <c r="T210" s="25"/>
      <c r="U210" s="35"/>
      <c r="V210" s="532"/>
      <c r="AD210" s="404"/>
      <c r="AE210" s="405"/>
      <c r="AF210" s="406"/>
      <c r="AG210" s="406"/>
      <c r="AH210" s="406"/>
    </row>
    <row r="211" spans="1:35" ht="11.25" customHeight="1" x14ac:dyDescent="0.2">
      <c r="A211" s="34"/>
      <c r="B211" s="689"/>
      <c r="C211" s="690"/>
      <c r="D211" s="690"/>
      <c r="E211" s="690"/>
      <c r="F211" s="690"/>
      <c r="G211" s="690"/>
      <c r="H211" s="690"/>
      <c r="I211" s="25"/>
      <c r="J211" s="25"/>
      <c r="K211" s="3"/>
      <c r="L211" s="25"/>
      <c r="M211" s="25"/>
      <c r="N211" s="25"/>
      <c r="O211" s="25"/>
      <c r="P211" s="25"/>
      <c r="Q211" s="25"/>
      <c r="R211" s="25"/>
      <c r="S211" s="25"/>
      <c r="T211" s="25"/>
      <c r="U211" s="35"/>
      <c r="V211" s="532"/>
      <c r="AD211" s="404"/>
      <c r="AE211" s="405"/>
      <c r="AF211" s="406"/>
      <c r="AG211" s="406"/>
      <c r="AH211" s="406"/>
    </row>
    <row r="212" spans="1:35" ht="11.25" customHeight="1" x14ac:dyDescent="0.2">
      <c r="A212" s="34"/>
      <c r="B212" s="690"/>
      <c r="C212" s="690"/>
      <c r="D212" s="690"/>
      <c r="E212" s="690"/>
      <c r="F212" s="690"/>
      <c r="G212" s="690"/>
      <c r="H212" s="690"/>
      <c r="I212" s="25"/>
      <c r="J212" s="25"/>
      <c r="K212" s="3"/>
      <c r="L212" s="25"/>
      <c r="M212" s="25"/>
      <c r="N212" s="25"/>
      <c r="O212" s="25"/>
      <c r="P212" s="25"/>
      <c r="Q212" s="25"/>
      <c r="R212" s="25"/>
      <c r="S212" s="25"/>
      <c r="T212" s="25"/>
      <c r="U212" s="35"/>
      <c r="V212" s="532"/>
      <c r="W212" s="406"/>
      <c r="X212" s="406"/>
      <c r="Y212" s="406"/>
      <c r="Z212" s="406"/>
      <c r="AA212" s="406"/>
      <c r="AD212" s="404"/>
      <c r="AE212" s="405"/>
      <c r="AF212" s="406"/>
      <c r="AG212" s="406"/>
      <c r="AH212" s="406"/>
    </row>
    <row r="213" spans="1:35" ht="11.25" customHeight="1" x14ac:dyDescent="0.2">
      <c r="A213" s="34"/>
      <c r="B213" s="690"/>
      <c r="C213" s="690"/>
      <c r="D213" s="690"/>
      <c r="E213" s="690"/>
      <c r="F213" s="690"/>
      <c r="G213" s="690"/>
      <c r="H213" s="690"/>
      <c r="I213" s="25"/>
      <c r="J213" s="25"/>
      <c r="K213" s="3"/>
      <c r="L213" s="25"/>
      <c r="M213" s="25"/>
      <c r="N213" s="25"/>
      <c r="O213" s="25"/>
      <c r="P213" s="25"/>
      <c r="Q213" s="25"/>
      <c r="R213" s="25"/>
      <c r="S213" s="25"/>
      <c r="T213" s="25"/>
      <c r="U213" s="35"/>
      <c r="V213" s="532"/>
      <c r="W213" s="406"/>
      <c r="X213" s="406"/>
      <c r="Y213" s="406"/>
      <c r="Z213" s="406"/>
      <c r="AA213" s="406"/>
      <c r="AD213" s="404"/>
      <c r="AE213" s="405"/>
      <c r="AF213" s="406"/>
      <c r="AG213" s="406"/>
      <c r="AH213" s="406"/>
    </row>
    <row r="214" spans="1:35" ht="11.25" customHeight="1" x14ac:dyDescent="0.2">
      <c r="A214" s="34"/>
      <c r="B214" s="690"/>
      <c r="C214" s="690"/>
      <c r="D214" s="690"/>
      <c r="E214" s="690"/>
      <c r="F214" s="690"/>
      <c r="G214" s="690"/>
      <c r="H214" s="690"/>
      <c r="I214" s="25"/>
      <c r="J214" s="25"/>
      <c r="K214" s="3"/>
      <c r="L214" s="25"/>
      <c r="M214" s="25"/>
      <c r="N214" s="25"/>
      <c r="O214" s="25"/>
      <c r="P214" s="25"/>
      <c r="Q214" s="25"/>
      <c r="R214" s="25"/>
      <c r="S214" s="25"/>
      <c r="T214" s="25"/>
      <c r="U214" s="35"/>
      <c r="V214" s="532"/>
      <c r="AD214" s="404"/>
      <c r="AE214" s="405"/>
      <c r="AF214" s="406"/>
      <c r="AG214" s="406"/>
      <c r="AH214" s="406"/>
    </row>
    <row r="215" spans="1:35" ht="11.25" customHeight="1" x14ac:dyDescent="0.2">
      <c r="A215" s="34"/>
      <c r="B215" s="690"/>
      <c r="C215" s="690"/>
      <c r="D215" s="690"/>
      <c r="E215" s="690"/>
      <c r="F215" s="690"/>
      <c r="G215" s="690"/>
      <c r="H215" s="690"/>
      <c r="I215" s="25"/>
      <c r="J215" s="25"/>
      <c r="K215" s="3"/>
      <c r="L215" s="25"/>
      <c r="M215" s="25"/>
      <c r="N215" s="25"/>
      <c r="O215" s="25"/>
      <c r="P215" s="25"/>
      <c r="Q215" s="25"/>
      <c r="R215" s="25"/>
      <c r="S215" s="25"/>
      <c r="T215" s="25"/>
      <c r="U215" s="35"/>
      <c r="V215" s="532"/>
      <c r="W215" s="406"/>
      <c r="X215" s="406"/>
      <c r="Y215" s="406"/>
      <c r="Z215" s="406"/>
      <c r="AA215" s="406"/>
      <c r="AD215" s="404"/>
      <c r="AE215" s="405"/>
      <c r="AF215" s="406"/>
      <c r="AG215" s="406"/>
      <c r="AH215" s="406"/>
    </row>
    <row r="216" spans="1:35" ht="11.25" customHeight="1" x14ac:dyDescent="0.2">
      <c r="A216" s="34"/>
      <c r="B216" s="690"/>
      <c r="C216" s="690"/>
      <c r="D216" s="690"/>
      <c r="E216" s="690"/>
      <c r="F216" s="690"/>
      <c r="G216" s="690"/>
      <c r="H216" s="690"/>
      <c r="I216" s="27"/>
      <c r="J216" s="27"/>
      <c r="K216" s="3"/>
      <c r="L216" s="72"/>
      <c r="M216" s="72"/>
      <c r="N216" s="72"/>
      <c r="O216" s="72"/>
      <c r="P216" s="72"/>
      <c r="Q216" s="25"/>
      <c r="R216" s="25"/>
      <c r="S216" s="25"/>
      <c r="T216" s="25"/>
      <c r="U216" s="35"/>
      <c r="V216" s="532"/>
      <c r="W216" s="406"/>
      <c r="X216" s="406"/>
      <c r="Y216" s="406"/>
      <c r="Z216" s="406"/>
      <c r="AA216" s="406"/>
      <c r="AD216" s="404"/>
      <c r="AE216" s="405"/>
      <c r="AF216" s="406"/>
      <c r="AG216" s="406"/>
      <c r="AH216" s="406"/>
    </row>
    <row r="217" spans="1:35" ht="11.25" customHeight="1" x14ac:dyDescent="0.2">
      <c r="A217" s="34"/>
      <c r="B217" s="9"/>
      <c r="C217" s="9"/>
      <c r="D217" s="27"/>
      <c r="E217" s="27"/>
      <c r="F217" s="27"/>
      <c r="G217" s="27"/>
      <c r="H217" s="27"/>
      <c r="I217" s="27"/>
      <c r="J217" s="27"/>
      <c r="K217" s="3"/>
      <c r="L217" s="72"/>
      <c r="M217" s="72"/>
      <c r="N217" s="72"/>
      <c r="O217" s="72"/>
      <c r="P217" s="72"/>
      <c r="Q217" s="25"/>
      <c r="R217" s="25"/>
      <c r="S217" s="25"/>
      <c r="T217" s="25"/>
      <c r="U217" s="35"/>
      <c r="V217" s="532"/>
      <c r="X217" s="407"/>
    </row>
    <row r="218" spans="1:35" ht="11.25" customHeight="1" x14ac:dyDescent="0.2">
      <c r="A218" s="34"/>
      <c r="B218" s="9"/>
      <c r="C218" s="9"/>
      <c r="D218" s="27"/>
      <c r="E218" s="27"/>
      <c r="F218" s="27"/>
      <c r="G218" s="27"/>
      <c r="H218" s="27"/>
      <c r="I218" s="27"/>
      <c r="J218" s="27"/>
      <c r="K218" s="3"/>
      <c r="L218" s="28"/>
      <c r="M218" s="28"/>
      <c r="N218" s="28"/>
      <c r="O218" s="28"/>
      <c r="P218" s="28"/>
      <c r="Q218" s="28"/>
      <c r="R218" s="28"/>
      <c r="S218" s="29"/>
      <c r="T218" s="29"/>
      <c r="U218" s="35"/>
      <c r="V218" s="532"/>
      <c r="X218" s="407"/>
    </row>
    <row r="219" spans="1:35" ht="16.5" customHeight="1" x14ac:dyDescent="0.2">
      <c r="A219" s="656"/>
      <c r="B219" s="553"/>
      <c r="C219" s="553"/>
      <c r="D219" s="553"/>
      <c r="E219" s="553"/>
      <c r="F219" s="553"/>
      <c r="G219" s="553"/>
      <c r="H219" s="553"/>
      <c r="I219" s="553"/>
      <c r="J219" s="553"/>
      <c r="K219" s="553"/>
      <c r="L219" s="553"/>
      <c r="M219" s="553"/>
      <c r="N219" s="553"/>
      <c r="O219" s="553"/>
      <c r="P219" s="553"/>
      <c r="Q219" s="553"/>
      <c r="R219" s="553"/>
      <c r="S219" s="553"/>
      <c r="T219" s="553"/>
      <c r="U219" s="636"/>
      <c r="V219" s="532"/>
      <c r="W219" s="443">
        <f>D187</f>
        <v>2011</v>
      </c>
      <c r="X219" s="424">
        <f>E187</f>
        <v>2012</v>
      </c>
      <c r="Y219" s="424">
        <f>F187</f>
        <v>2013</v>
      </c>
      <c r="Z219" s="424">
        <f>G187</f>
        <v>2014</v>
      </c>
      <c r="AA219" s="424">
        <f>H187</f>
        <v>2015</v>
      </c>
    </row>
    <row r="220" spans="1:35" ht="11.25" customHeight="1" thickBot="1" x14ac:dyDescent="0.25">
      <c r="A220" s="639" t="str">
        <f>Home!$A$46</f>
        <v xml:space="preserve"> </v>
      </c>
      <c r="B220" s="640"/>
      <c r="C220" s="640"/>
      <c r="D220" s="640"/>
      <c r="E220" s="640"/>
      <c r="F220" s="640"/>
      <c r="G220" s="640"/>
      <c r="H220" s="640"/>
      <c r="I220" s="640"/>
      <c r="J220" s="640"/>
      <c r="K220" s="640"/>
      <c r="L220" s="640"/>
      <c r="M220" s="640"/>
      <c r="N220" s="640"/>
      <c r="O220" s="640"/>
      <c r="P220" s="640"/>
      <c r="Q220" s="640"/>
      <c r="R220" s="640"/>
      <c r="S220" s="640"/>
      <c r="T220" s="640"/>
      <c r="U220" s="641"/>
      <c r="V220" s="532"/>
      <c r="W220" s="531" t="e">
        <f ca="1">IF(OFFSET(D187,$W$5,0)=0,NA(),OFFSET(D187,$W$5,0))</f>
        <v>#N/A</v>
      </c>
      <c r="X220" s="530" t="e">
        <f ca="1">IF(OFFSET(E187,$W$5,0)=0,NA(),OFFSET(E187,$W$5,0))</f>
        <v>#N/A</v>
      </c>
      <c r="Y220" s="530" t="e">
        <f ca="1">IF(OFFSET(F187,$W$5,0)=0,NA(),OFFSET(F187,$W$5,0))</f>
        <v>#N/A</v>
      </c>
      <c r="Z220" s="530" t="e">
        <f ca="1">IF(OFFSET(G187,$W$5,0)=0,NA(),OFFSET(G187,$W$5,0))</f>
        <v>#N/A</v>
      </c>
      <c r="AA220" s="530" t="e">
        <f ca="1">IF(OFFSET(H187,$W$5,0)=0,NA(),OFFSET(H187,$W$5,0))</f>
        <v>#N/A</v>
      </c>
    </row>
    <row r="221" spans="1:35" ht="15" customHeight="1" x14ac:dyDescent="0.2">
      <c r="A221" s="24"/>
      <c r="B221" s="24"/>
      <c r="C221" s="24"/>
      <c r="D221" s="24"/>
      <c r="E221" s="24"/>
      <c r="F221" s="24"/>
      <c r="G221" s="24"/>
      <c r="H221" s="24"/>
      <c r="I221" s="24"/>
      <c r="J221" s="24"/>
      <c r="K221" s="2"/>
      <c r="L221" s="25"/>
      <c r="M221" s="25"/>
      <c r="N221" s="25"/>
      <c r="O221" s="25"/>
      <c r="P221" s="25"/>
      <c r="Q221" s="25"/>
      <c r="R221" s="25"/>
      <c r="S221" s="25"/>
      <c r="T221" s="25"/>
      <c r="U221" s="24"/>
      <c r="V221" s="532"/>
      <c r="X221" s="407"/>
    </row>
    <row r="222" spans="1:35" ht="18.75" thickBot="1" x14ac:dyDescent="0.3">
      <c r="A222" s="40" t="s">
        <v>1</v>
      </c>
      <c r="B222" s="41"/>
      <c r="C222" s="41"/>
      <c r="D222" s="41"/>
      <c r="E222" s="41"/>
      <c r="F222" s="41"/>
      <c r="G222" s="41"/>
      <c r="H222" s="41"/>
      <c r="I222" s="41"/>
      <c r="J222" s="41"/>
      <c r="K222" s="42"/>
      <c r="L222" s="41"/>
      <c r="M222" s="41"/>
      <c r="N222" s="41"/>
      <c r="O222" s="41"/>
      <c r="P222" s="41"/>
      <c r="Q222" s="41"/>
      <c r="R222" s="41"/>
      <c r="S222" s="41"/>
      <c r="T222" s="41"/>
      <c r="U222" s="25"/>
      <c r="V222" s="532"/>
      <c r="X222" s="407"/>
    </row>
    <row r="223" spans="1:35" ht="11.25" customHeight="1" x14ac:dyDescent="0.2">
      <c r="A223" s="24"/>
      <c r="B223" s="24"/>
      <c r="C223" s="24"/>
      <c r="D223" s="24"/>
      <c r="E223" s="24"/>
      <c r="F223" s="24"/>
      <c r="G223" s="24"/>
      <c r="H223" s="24"/>
      <c r="I223" s="24"/>
      <c r="J223" s="24"/>
      <c r="K223" s="2"/>
      <c r="L223" s="24"/>
      <c r="M223" s="24"/>
      <c r="N223" s="24"/>
      <c r="O223" s="24"/>
      <c r="P223" s="24"/>
      <c r="Q223" s="25"/>
      <c r="R223" s="25"/>
      <c r="S223" s="25"/>
      <c r="T223" s="25"/>
      <c r="U223" s="24"/>
      <c r="V223" s="532"/>
      <c r="X223" s="407"/>
    </row>
    <row r="224" spans="1:35" ht="21" customHeight="1" thickBot="1" x14ac:dyDescent="0.25">
      <c r="A224" s="24"/>
      <c r="B224" s="24"/>
      <c r="C224" s="24"/>
      <c r="D224" s="24"/>
      <c r="E224" s="24"/>
      <c r="F224" s="24"/>
      <c r="G224" s="24"/>
      <c r="H224" s="24"/>
      <c r="I224" s="24"/>
      <c r="J224" s="24"/>
      <c r="K224" s="2"/>
      <c r="L224" s="24"/>
      <c r="M224" s="24"/>
      <c r="N224" s="24"/>
      <c r="O224" s="24"/>
      <c r="P224" s="24"/>
      <c r="Q224" s="24"/>
      <c r="R224" s="24"/>
      <c r="S224" s="24"/>
      <c r="T224" s="24"/>
      <c r="U224" s="24"/>
      <c r="V224" s="532"/>
      <c r="X224" s="407"/>
    </row>
    <row r="225" spans="1:35" ht="15" customHeight="1" x14ac:dyDescent="0.2">
      <c r="A225" s="30"/>
      <c r="B225" s="31"/>
      <c r="C225" s="31"/>
      <c r="D225" s="31"/>
      <c r="E225" s="31"/>
      <c r="F225" s="31"/>
      <c r="G225" s="31"/>
      <c r="H225" s="31"/>
      <c r="I225" s="31"/>
      <c r="J225" s="31"/>
      <c r="K225" s="32"/>
      <c r="L225" s="31"/>
      <c r="M225" s="31"/>
      <c r="N225" s="31"/>
      <c r="O225" s="31"/>
      <c r="P225" s="31"/>
      <c r="Q225" s="31"/>
      <c r="R225" s="31"/>
      <c r="S225" s="31"/>
      <c r="T225" s="31"/>
      <c r="U225" s="33"/>
      <c r="V225" s="532"/>
      <c r="X225" s="407"/>
    </row>
    <row r="226" spans="1:35" ht="7.5" customHeight="1" x14ac:dyDescent="0.2">
      <c r="A226" s="34"/>
      <c r="B226" s="25"/>
      <c r="C226" s="25"/>
      <c r="D226" s="25"/>
      <c r="E226" s="25"/>
      <c r="F226" s="25"/>
      <c r="G226" s="25"/>
      <c r="H226" s="25"/>
      <c r="I226" s="25"/>
      <c r="J226" s="25"/>
      <c r="K226" s="3"/>
      <c r="L226" s="7"/>
      <c r="M226" s="7"/>
      <c r="N226" s="7"/>
      <c r="O226" s="7"/>
      <c r="P226" s="7"/>
      <c r="Q226" s="72"/>
      <c r="R226" s="72"/>
      <c r="S226" s="72"/>
      <c r="T226" s="72"/>
      <c r="U226" s="35"/>
      <c r="V226" s="532"/>
      <c r="X226" s="407"/>
    </row>
    <row r="227" spans="1:35" s="411" customFormat="1" ht="11.25" customHeight="1" x14ac:dyDescent="0.2">
      <c r="A227" s="36"/>
      <c r="B227" s="671" t="s">
        <v>103</v>
      </c>
      <c r="C227" s="671"/>
      <c r="D227" s="672"/>
      <c r="E227" s="672"/>
      <c r="F227" s="672"/>
      <c r="G227" s="672"/>
      <c r="H227" s="672"/>
      <c r="I227" s="215"/>
      <c r="J227" s="215"/>
      <c r="K227" s="217"/>
      <c r="L227" s="25"/>
      <c r="M227" s="25"/>
      <c r="N227" s="25"/>
      <c r="O227" s="25"/>
      <c r="P227" s="25"/>
      <c r="Q227" s="25"/>
      <c r="R227" s="25"/>
      <c r="S227" s="25"/>
      <c r="T227" s="25"/>
      <c r="U227" s="37"/>
      <c r="V227" s="533"/>
      <c r="W227" s="402"/>
      <c r="X227" s="407"/>
      <c r="Y227" s="402"/>
      <c r="Z227" s="402"/>
      <c r="AA227" s="402"/>
      <c r="AB227" s="403"/>
      <c r="AC227" s="403"/>
      <c r="AD227" s="403"/>
      <c r="AE227" s="403"/>
      <c r="AF227" s="403"/>
      <c r="AG227" s="409"/>
      <c r="AH227" s="410"/>
    </row>
    <row r="228" spans="1:35" ht="20.25" customHeight="1" x14ac:dyDescent="0.2">
      <c r="A228" s="34"/>
      <c r="B228" s="672"/>
      <c r="C228" s="672"/>
      <c r="D228" s="672"/>
      <c r="E228" s="672"/>
      <c r="F228" s="672"/>
      <c r="G228" s="672"/>
      <c r="H228" s="672"/>
      <c r="I228" s="215"/>
      <c r="J228" s="215"/>
      <c r="K228" s="3"/>
      <c r="L228" s="72"/>
      <c r="M228" s="72"/>
      <c r="N228" s="72"/>
      <c r="O228" s="72"/>
      <c r="P228" s="72"/>
      <c r="Q228" s="25"/>
      <c r="R228" s="25"/>
      <c r="S228" s="25"/>
      <c r="T228" s="25"/>
      <c r="U228" s="35"/>
      <c r="V228" s="532"/>
      <c r="X228" s="407"/>
    </row>
    <row r="229" spans="1:35" ht="11.25" customHeight="1" x14ac:dyDescent="0.2">
      <c r="A229" s="34"/>
      <c r="B229" s="553"/>
      <c r="C229" s="553"/>
      <c r="D229" s="553"/>
      <c r="E229" s="553"/>
      <c r="F229" s="553"/>
      <c r="G229" s="553"/>
      <c r="H229" s="553"/>
      <c r="I229" s="154"/>
      <c r="J229" s="154"/>
      <c r="K229" s="3"/>
      <c r="L229" s="72"/>
      <c r="M229" s="72"/>
      <c r="N229" s="72"/>
      <c r="O229" s="72"/>
      <c r="P229" s="72"/>
      <c r="Q229" s="25"/>
      <c r="R229" s="25"/>
      <c r="S229" s="25"/>
      <c r="T229" s="25"/>
      <c r="U229" s="35"/>
      <c r="V229" s="532"/>
      <c r="W229" s="546" t="s">
        <v>181</v>
      </c>
      <c r="X229" s="407"/>
      <c r="AD229" s="546" t="s">
        <v>182</v>
      </c>
      <c r="AE229" s="407"/>
      <c r="AF229" s="402"/>
      <c r="AG229" s="402"/>
      <c r="AH229" s="402"/>
      <c r="AI229" s="403"/>
    </row>
    <row r="230" spans="1:35" ht="11.25" customHeight="1" x14ac:dyDescent="0.2">
      <c r="A230" s="34"/>
      <c r="B230" s="165"/>
      <c r="C230" s="165"/>
      <c r="D230" s="216"/>
      <c r="E230" s="215"/>
      <c r="F230" s="165"/>
      <c r="G230" s="165"/>
      <c r="H230" s="165"/>
      <c r="I230" s="165"/>
      <c r="J230" s="165"/>
      <c r="K230" s="217"/>
      <c r="L230" s="72"/>
      <c r="M230" s="72"/>
      <c r="N230" s="72"/>
      <c r="O230" s="72"/>
      <c r="P230" s="72"/>
      <c r="Q230" s="72"/>
      <c r="R230" s="72"/>
      <c r="S230" s="72"/>
      <c r="T230" s="72"/>
      <c r="U230" s="35"/>
      <c r="V230" s="532"/>
      <c r="X230" s="407"/>
      <c r="AD230" s="402"/>
      <c r="AE230" s="407"/>
      <c r="AF230" s="402"/>
      <c r="AG230" s="402"/>
      <c r="AH230" s="402"/>
      <c r="AI230" s="403"/>
    </row>
    <row r="231" spans="1:35" ht="11.25" customHeight="1" x14ac:dyDescent="0.2">
      <c r="A231" s="48"/>
      <c r="B231" s="165"/>
      <c r="C231" s="165"/>
      <c r="D231" s="67">
        <f>D187</f>
        <v>2011</v>
      </c>
      <c r="E231" s="67">
        <f>E187</f>
        <v>2012</v>
      </c>
      <c r="F231" s="67">
        <f>F187</f>
        <v>2013</v>
      </c>
      <c r="G231" s="67">
        <f>G187</f>
        <v>2014</v>
      </c>
      <c r="H231" s="68">
        <f>H187</f>
        <v>2015</v>
      </c>
      <c r="I231" s="165"/>
      <c r="J231" s="165"/>
      <c r="K231" s="217"/>
      <c r="L231" s="72"/>
      <c r="M231" s="72"/>
      <c r="N231" s="72"/>
      <c r="O231" s="72"/>
      <c r="P231" s="72"/>
      <c r="Q231" s="72"/>
      <c r="R231" s="72"/>
      <c r="S231" s="72"/>
      <c r="T231" s="72"/>
      <c r="U231" s="35"/>
      <c r="V231" s="532"/>
      <c r="W231" s="539"/>
      <c r="X231" s="540">
        <f>D231</f>
        <v>2011</v>
      </c>
      <c r="Y231" s="540">
        <f>E231</f>
        <v>2012</v>
      </c>
      <c r="Z231" s="540">
        <f>F231</f>
        <v>2013</v>
      </c>
      <c r="AA231" s="540">
        <f>G231</f>
        <v>2014</v>
      </c>
      <c r="AB231" s="540">
        <f>H231</f>
        <v>2015</v>
      </c>
      <c r="AD231" s="421"/>
      <c r="AE231" s="540">
        <f>X231</f>
        <v>2011</v>
      </c>
      <c r="AF231" s="540">
        <f>Y231</f>
        <v>2012</v>
      </c>
      <c r="AG231" s="540">
        <f>Z231</f>
        <v>2013</v>
      </c>
      <c r="AH231" s="540">
        <f>AA231</f>
        <v>2014</v>
      </c>
      <c r="AI231" s="540">
        <f>AB231</f>
        <v>2015</v>
      </c>
    </row>
    <row r="232" spans="1:35" ht="11.25" customHeight="1" x14ac:dyDescent="0.2">
      <c r="A232" s="48"/>
      <c r="B232" s="233" t="s">
        <v>2</v>
      </c>
      <c r="C232" s="186"/>
      <c r="D232" s="302">
        <v>0.77200000000000002</v>
      </c>
      <c r="E232" s="302">
        <v>0.9830000000000001</v>
      </c>
      <c r="F232" s="302">
        <v>0.95</v>
      </c>
      <c r="G232" s="302">
        <f>IF(ISBLANK(AA232),NA(),AH232/AA232)</f>
        <v>1</v>
      </c>
      <c r="H232" s="244">
        <f>IF(ISBLANK(AB232),NA(),AI232/AB232)</f>
        <v>1</v>
      </c>
      <c r="I232" s="154"/>
      <c r="J232" s="154"/>
      <c r="K232" s="3"/>
      <c r="L232" s="72"/>
      <c r="M232" s="72"/>
      <c r="N232" s="72"/>
      <c r="O232" s="72"/>
      <c r="P232" s="72"/>
      <c r="Q232" s="25"/>
      <c r="R232" s="25"/>
      <c r="S232" s="25"/>
      <c r="T232" s="25"/>
      <c r="U232" s="35"/>
      <c r="V232" s="532"/>
      <c r="W232" s="539" t="str">
        <f>B232</f>
        <v>Bracknell Forest</v>
      </c>
      <c r="X232" s="540"/>
      <c r="Y232" s="421"/>
      <c r="Z232" s="421"/>
      <c r="AA232" s="547">
        <v>84</v>
      </c>
      <c r="AB232" s="547">
        <v>104</v>
      </c>
      <c r="AD232" s="421" t="str">
        <f>W232</f>
        <v>Bracknell Forest</v>
      </c>
      <c r="AE232" s="540"/>
      <c r="AF232" s="421"/>
      <c r="AG232" s="421"/>
      <c r="AH232" s="547">
        <v>84</v>
      </c>
      <c r="AI232" s="547">
        <v>104</v>
      </c>
    </row>
    <row r="233" spans="1:35" s="402" customFormat="1" ht="11.25" customHeight="1" x14ac:dyDescent="0.2">
      <c r="A233" s="48"/>
      <c r="B233" s="233" t="s">
        <v>78</v>
      </c>
      <c r="C233" s="186"/>
      <c r="D233" s="302">
        <v>1</v>
      </c>
      <c r="E233" s="302">
        <v>1</v>
      </c>
      <c r="F233" s="302">
        <v>0.99399999999999999</v>
      </c>
      <c r="G233" s="302">
        <f t="shared" ref="G233:G253" si="14">IF(ISBLANK(AA233),NA(),AH233/AA233)</f>
        <v>0.99543378995433784</v>
      </c>
      <c r="H233" s="244">
        <f t="shared" ref="H233:H253" si="15">IF(ISBLANK(AB233),NA(),AI233/AB233)</f>
        <v>1</v>
      </c>
      <c r="I233" s="154"/>
      <c r="J233" s="154"/>
      <c r="K233" s="3"/>
      <c r="L233" s="72"/>
      <c r="M233" s="72"/>
      <c r="N233" s="72"/>
      <c r="O233" s="72"/>
      <c r="P233" s="72"/>
      <c r="Q233" s="25"/>
      <c r="R233" s="25"/>
      <c r="S233" s="25"/>
      <c r="T233" s="25"/>
      <c r="U233" s="35"/>
      <c r="V233" s="532"/>
      <c r="W233" s="539" t="str">
        <f t="shared" ref="W233:W253" si="16">B233</f>
        <v>Brighton &amp; Hove</v>
      </c>
      <c r="X233" s="540"/>
      <c r="Y233" s="421"/>
      <c r="Z233" s="421"/>
      <c r="AA233" s="547">
        <v>219</v>
      </c>
      <c r="AB233" s="547">
        <v>208</v>
      </c>
      <c r="AC233" s="403"/>
      <c r="AD233" s="421" t="str">
        <f t="shared" ref="AD233:AD253" si="17">W233</f>
        <v>Brighton &amp; Hove</v>
      </c>
      <c r="AE233" s="540"/>
      <c r="AF233" s="421"/>
      <c r="AG233" s="421"/>
      <c r="AH233" s="547">
        <v>218</v>
      </c>
      <c r="AI233" s="547">
        <v>208</v>
      </c>
    </row>
    <row r="234" spans="1:35" s="402" customFormat="1" ht="11.25" customHeight="1" x14ac:dyDescent="0.2">
      <c r="A234" s="48"/>
      <c r="B234" s="233" t="s">
        <v>12</v>
      </c>
      <c r="C234" s="186"/>
      <c r="D234" s="302">
        <v>0.995</v>
      </c>
      <c r="E234" s="302">
        <v>0.72400000000000009</v>
      </c>
      <c r="F234" s="302">
        <v>0.89900000000000002</v>
      </c>
      <c r="G234" s="302">
        <f t="shared" si="14"/>
        <v>0.79374999999999996</v>
      </c>
      <c r="H234" s="244">
        <f t="shared" si="15"/>
        <v>0.78801843317972353</v>
      </c>
      <c r="I234" s="154"/>
      <c r="J234" s="154"/>
      <c r="K234" s="3"/>
      <c r="L234" s="72"/>
      <c r="M234" s="72"/>
      <c r="N234" s="72"/>
      <c r="O234" s="72"/>
      <c r="P234" s="72"/>
      <c r="Q234" s="25"/>
      <c r="R234" s="25"/>
      <c r="S234" s="25"/>
      <c r="T234" s="25"/>
      <c r="U234" s="35"/>
      <c r="V234" s="532"/>
      <c r="W234" s="539" t="str">
        <f t="shared" si="16"/>
        <v>Buckinghamshire</v>
      </c>
      <c r="X234" s="540"/>
      <c r="Y234" s="421"/>
      <c r="Z234" s="421"/>
      <c r="AA234" s="547">
        <v>160</v>
      </c>
      <c r="AB234" s="547">
        <v>217</v>
      </c>
      <c r="AC234" s="403"/>
      <c r="AD234" s="421" t="str">
        <f t="shared" si="17"/>
        <v>Buckinghamshire</v>
      </c>
      <c r="AE234" s="540"/>
      <c r="AF234" s="421"/>
      <c r="AG234" s="421"/>
      <c r="AH234" s="547">
        <v>127</v>
      </c>
      <c r="AI234" s="547">
        <v>171</v>
      </c>
    </row>
    <row r="235" spans="1:35" s="402" customFormat="1" ht="11.25" customHeight="1" x14ac:dyDescent="0.2">
      <c r="A235" s="48"/>
      <c r="B235" s="233" t="s">
        <v>6</v>
      </c>
      <c r="C235" s="186"/>
      <c r="D235" s="302">
        <v>0.9840000000000001</v>
      </c>
      <c r="E235" s="302">
        <v>0.97100000000000009</v>
      </c>
      <c r="F235" s="302">
        <v>0.98299999999999998</v>
      </c>
      <c r="G235" s="302">
        <f t="shared" si="14"/>
        <v>0.99564270152505452</v>
      </c>
      <c r="H235" s="244">
        <f t="shared" si="15"/>
        <v>0.99212598425196852</v>
      </c>
      <c r="I235" s="154"/>
      <c r="J235" s="154"/>
      <c r="K235" s="3"/>
      <c r="L235" s="72"/>
      <c r="M235" s="72"/>
      <c r="N235" s="72"/>
      <c r="O235" s="72"/>
      <c r="P235" s="72"/>
      <c r="Q235" s="25"/>
      <c r="R235" s="25"/>
      <c r="S235" s="25"/>
      <c r="T235" s="25"/>
      <c r="U235" s="35"/>
      <c r="V235" s="532"/>
      <c r="W235" s="539" t="str">
        <f t="shared" si="16"/>
        <v>East Sussex</v>
      </c>
      <c r="X235" s="540"/>
      <c r="Y235" s="421"/>
      <c r="Z235" s="421"/>
      <c r="AA235" s="547">
        <v>459</v>
      </c>
      <c r="AB235" s="547">
        <v>381</v>
      </c>
      <c r="AC235" s="403"/>
      <c r="AD235" s="421" t="str">
        <f t="shared" si="17"/>
        <v>East Sussex</v>
      </c>
      <c r="AE235" s="540"/>
      <c r="AF235" s="421"/>
      <c r="AG235" s="421"/>
      <c r="AH235" s="547">
        <v>457</v>
      </c>
      <c r="AI235" s="547">
        <v>378</v>
      </c>
    </row>
    <row r="236" spans="1:35" s="402" customFormat="1" ht="11.25" customHeight="1" x14ac:dyDescent="0.2">
      <c r="A236" s="48"/>
      <c r="B236" s="233" t="s">
        <v>9</v>
      </c>
      <c r="C236" s="186"/>
      <c r="D236" s="302">
        <v>0.97900000000000009</v>
      </c>
      <c r="E236" s="302">
        <v>0.94499999999999995</v>
      </c>
      <c r="F236" s="302">
        <v>0.94899999999999995</v>
      </c>
      <c r="G236" s="302">
        <f t="shared" si="14"/>
        <v>0.86363636363636365</v>
      </c>
      <c r="H236" s="244">
        <f t="shared" si="15"/>
        <v>0.8628691983122363</v>
      </c>
      <c r="I236" s="154"/>
      <c r="J236" s="154"/>
      <c r="K236" s="3"/>
      <c r="L236" s="72"/>
      <c r="M236" s="72"/>
      <c r="N236" s="72"/>
      <c r="O236" s="72"/>
      <c r="P236" s="72"/>
      <c r="Q236" s="25"/>
      <c r="R236" s="25"/>
      <c r="S236" s="25"/>
      <c r="T236" s="25"/>
      <c r="U236" s="35"/>
      <c r="V236" s="532"/>
      <c r="W236" s="539" t="str">
        <f t="shared" si="16"/>
        <v>Hampshire</v>
      </c>
      <c r="X236" s="540"/>
      <c r="Y236" s="421"/>
      <c r="Z236" s="421"/>
      <c r="AA236" s="547">
        <v>748</v>
      </c>
      <c r="AB236" s="547">
        <v>948</v>
      </c>
      <c r="AC236" s="403"/>
      <c r="AD236" s="421" t="str">
        <f t="shared" si="17"/>
        <v>Hampshire</v>
      </c>
      <c r="AE236" s="540"/>
      <c r="AF236" s="421"/>
      <c r="AG236" s="421"/>
      <c r="AH236" s="547">
        <v>646</v>
      </c>
      <c r="AI236" s="547">
        <v>818</v>
      </c>
    </row>
    <row r="237" spans="1:35" s="402" customFormat="1" ht="11.25" customHeight="1" x14ac:dyDescent="0.2">
      <c r="A237" s="48"/>
      <c r="B237" s="233" t="s">
        <v>3</v>
      </c>
      <c r="C237" s="186"/>
      <c r="D237" s="302">
        <v>0.76</v>
      </c>
      <c r="E237" s="302">
        <v>0.875</v>
      </c>
      <c r="F237" s="302">
        <v>0.92600000000000005</v>
      </c>
      <c r="G237" s="302">
        <f t="shared" si="14"/>
        <v>0.97029702970297027</v>
      </c>
      <c r="H237" s="244">
        <f t="shared" si="15"/>
        <v>0.88775510204081631</v>
      </c>
      <c r="I237" s="154"/>
      <c r="J237" s="154"/>
      <c r="K237" s="3"/>
      <c r="L237" s="72"/>
      <c r="M237" s="72"/>
      <c r="N237" s="72"/>
      <c r="O237" s="72"/>
      <c r="P237" s="72"/>
      <c r="Q237" s="25"/>
      <c r="R237" s="25"/>
      <c r="S237" s="25"/>
      <c r="T237" s="25"/>
      <c r="U237" s="35"/>
      <c r="V237" s="532"/>
      <c r="W237" s="539" t="str">
        <f t="shared" si="16"/>
        <v>Isle of Wight</v>
      </c>
      <c r="X237" s="540"/>
      <c r="Y237" s="421"/>
      <c r="Z237" s="421"/>
      <c r="AA237" s="547">
        <v>101</v>
      </c>
      <c r="AB237" s="547">
        <v>196</v>
      </c>
      <c r="AC237" s="403"/>
      <c r="AD237" s="421" t="str">
        <f t="shared" si="17"/>
        <v>Isle of Wight</v>
      </c>
      <c r="AE237" s="540"/>
      <c r="AF237" s="421"/>
      <c r="AG237" s="421"/>
      <c r="AH237" s="547">
        <v>98</v>
      </c>
      <c r="AI237" s="547">
        <v>174</v>
      </c>
    </row>
    <row r="238" spans="1:35" s="402" customFormat="1" ht="11.25" customHeight="1" x14ac:dyDescent="0.2">
      <c r="A238" s="48"/>
      <c r="B238" s="233" t="s">
        <v>13</v>
      </c>
      <c r="C238" s="186"/>
      <c r="D238" s="302">
        <v>0.96299999999999997</v>
      </c>
      <c r="E238" s="302">
        <v>0.98499999999999999</v>
      </c>
      <c r="F238" s="302">
        <v>0.98399999999999999</v>
      </c>
      <c r="G238" s="302">
        <f t="shared" si="14"/>
        <v>0.95764705882352941</v>
      </c>
      <c r="H238" s="244">
        <f t="shared" si="15"/>
        <v>0.99395405078597343</v>
      </c>
      <c r="I238" s="154"/>
      <c r="J238" s="154"/>
      <c r="K238" s="3"/>
      <c r="L238" s="72"/>
      <c r="M238" s="72"/>
      <c r="N238" s="72"/>
      <c r="O238" s="72"/>
      <c r="P238" s="72"/>
      <c r="Q238" s="25"/>
      <c r="R238" s="25"/>
      <c r="S238" s="25"/>
      <c r="T238" s="25"/>
      <c r="U238" s="35"/>
      <c r="V238" s="532"/>
      <c r="W238" s="539" t="str">
        <f t="shared" si="16"/>
        <v>Kent</v>
      </c>
      <c r="X238" s="540"/>
      <c r="Y238" s="421"/>
      <c r="Z238" s="421"/>
      <c r="AA238" s="547">
        <v>850</v>
      </c>
      <c r="AB238" s="547">
        <v>827</v>
      </c>
      <c r="AC238" s="403"/>
      <c r="AD238" s="421" t="str">
        <f t="shared" si="17"/>
        <v>Kent</v>
      </c>
      <c r="AE238" s="540"/>
      <c r="AF238" s="421"/>
      <c r="AG238" s="421"/>
      <c r="AH238" s="547">
        <v>814</v>
      </c>
      <c r="AI238" s="547">
        <v>822</v>
      </c>
    </row>
    <row r="239" spans="1:35" s="402" customFormat="1" ht="11.25" customHeight="1" x14ac:dyDescent="0.2">
      <c r="A239" s="48"/>
      <c r="B239" s="233" t="s">
        <v>4</v>
      </c>
      <c r="C239" s="186"/>
      <c r="D239" s="302">
        <v>0.92200000000000004</v>
      </c>
      <c r="E239" s="302">
        <v>0.96599999999999997</v>
      </c>
      <c r="F239" s="302">
        <v>0.97699999999999998</v>
      </c>
      <c r="G239" s="302">
        <f t="shared" si="14"/>
        <v>0.97424892703862664</v>
      </c>
      <c r="H239" s="244">
        <f t="shared" si="15"/>
        <v>0.96296296296296291</v>
      </c>
      <c r="I239" s="154"/>
      <c r="J239" s="154"/>
      <c r="K239" s="3"/>
      <c r="L239" s="72"/>
      <c r="M239" s="72"/>
      <c r="N239" s="72"/>
      <c r="O239" s="72"/>
      <c r="P239" s="72"/>
      <c r="Q239" s="25"/>
      <c r="R239" s="25"/>
      <c r="S239" s="25"/>
      <c r="T239" s="25"/>
      <c r="U239" s="35"/>
      <c r="V239" s="532"/>
      <c r="W239" s="539" t="str">
        <f t="shared" si="16"/>
        <v>Medway</v>
      </c>
      <c r="X239" s="540"/>
      <c r="Y239" s="421"/>
      <c r="Z239" s="421"/>
      <c r="AA239" s="547">
        <v>233</v>
      </c>
      <c r="AB239" s="547">
        <v>351</v>
      </c>
      <c r="AC239" s="403"/>
      <c r="AD239" s="421" t="str">
        <f t="shared" si="17"/>
        <v>Medway</v>
      </c>
      <c r="AE239" s="540"/>
      <c r="AF239" s="421"/>
      <c r="AG239" s="421"/>
      <c r="AH239" s="547">
        <v>227</v>
      </c>
      <c r="AI239" s="547">
        <v>338</v>
      </c>
    </row>
    <row r="240" spans="1:35" s="402" customFormat="1" ht="11.25" customHeight="1" x14ac:dyDescent="0.2">
      <c r="A240" s="48"/>
      <c r="B240" s="233" t="s">
        <v>14</v>
      </c>
      <c r="C240" s="186"/>
      <c r="D240" s="302">
        <v>1</v>
      </c>
      <c r="E240" s="302">
        <v>1</v>
      </c>
      <c r="F240" s="302">
        <v>1</v>
      </c>
      <c r="G240" s="302">
        <f t="shared" si="14"/>
        <v>1</v>
      </c>
      <c r="H240" s="244">
        <f t="shared" si="15"/>
        <v>1</v>
      </c>
      <c r="I240" s="154"/>
      <c r="J240" s="154"/>
      <c r="K240" s="3"/>
      <c r="L240" s="72"/>
      <c r="M240" s="72"/>
      <c r="N240" s="72"/>
      <c r="O240" s="72"/>
      <c r="P240" s="72"/>
      <c r="Q240" s="25"/>
      <c r="R240" s="25"/>
      <c r="S240" s="25"/>
      <c r="T240" s="25"/>
      <c r="U240" s="35"/>
      <c r="V240" s="532"/>
      <c r="W240" s="539" t="str">
        <f t="shared" si="16"/>
        <v>Milton Keynes</v>
      </c>
      <c r="X240" s="540"/>
      <c r="Y240" s="421"/>
      <c r="Z240" s="421"/>
      <c r="AA240" s="547">
        <v>29</v>
      </c>
      <c r="AB240" s="547">
        <v>34</v>
      </c>
      <c r="AC240" s="403"/>
      <c r="AD240" s="421" t="str">
        <f t="shared" si="17"/>
        <v>Milton Keynes</v>
      </c>
      <c r="AE240" s="540"/>
      <c r="AF240" s="421"/>
      <c r="AG240" s="421"/>
      <c r="AH240" s="547">
        <v>29</v>
      </c>
      <c r="AI240" s="547">
        <v>34</v>
      </c>
    </row>
    <row r="241" spans="1:35" s="402" customFormat="1" ht="11.25" customHeight="1" x14ac:dyDescent="0.2">
      <c r="A241" s="48"/>
      <c r="B241" s="233" t="s">
        <v>15</v>
      </c>
      <c r="C241" s="186"/>
      <c r="D241" s="302">
        <v>1</v>
      </c>
      <c r="E241" s="302">
        <v>0.98099999999999998</v>
      </c>
      <c r="F241" s="302">
        <v>0.95699999999999996</v>
      </c>
      <c r="G241" s="302">
        <f t="shared" si="14"/>
        <v>0.96927374301675973</v>
      </c>
      <c r="H241" s="244">
        <f t="shared" si="15"/>
        <v>0.95454545454545459</v>
      </c>
      <c r="I241" s="154"/>
      <c r="J241" s="154"/>
      <c r="K241" s="3"/>
      <c r="L241" s="72"/>
      <c r="M241" s="72"/>
      <c r="N241" s="72"/>
      <c r="O241" s="72"/>
      <c r="P241" s="72"/>
      <c r="Q241" s="25"/>
      <c r="R241" s="25"/>
      <c r="S241" s="25"/>
      <c r="T241" s="25"/>
      <c r="U241" s="35"/>
      <c r="V241" s="532"/>
      <c r="W241" s="539" t="str">
        <f t="shared" si="16"/>
        <v>Oxfordshire</v>
      </c>
      <c r="X241" s="540"/>
      <c r="Y241" s="421"/>
      <c r="Z241" s="421"/>
      <c r="AA241" s="547">
        <v>358</v>
      </c>
      <c r="AB241" s="547">
        <v>418</v>
      </c>
      <c r="AC241" s="403"/>
      <c r="AD241" s="421" t="str">
        <f t="shared" si="17"/>
        <v>Oxfordshire</v>
      </c>
      <c r="AE241" s="540"/>
      <c r="AF241" s="421"/>
      <c r="AG241" s="421"/>
      <c r="AH241" s="547">
        <v>347</v>
      </c>
      <c r="AI241" s="547">
        <v>399</v>
      </c>
    </row>
    <row r="242" spans="1:35" s="402" customFormat="1" ht="11.25" customHeight="1" x14ac:dyDescent="0.2">
      <c r="A242" s="48"/>
      <c r="B242" s="233" t="s">
        <v>16</v>
      </c>
      <c r="C242" s="186"/>
      <c r="D242" s="302">
        <v>0.98499999999999999</v>
      </c>
      <c r="E242" s="302">
        <v>1</v>
      </c>
      <c r="F242" s="302">
        <v>0.96099999999999997</v>
      </c>
      <c r="G242" s="302">
        <f t="shared" si="14"/>
        <v>1</v>
      </c>
      <c r="H242" s="244">
        <f t="shared" si="15"/>
        <v>0.99397590361445787</v>
      </c>
      <c r="I242" s="154"/>
      <c r="J242" s="154"/>
      <c r="K242" s="3"/>
      <c r="L242" s="72"/>
      <c r="M242" s="72"/>
      <c r="N242" s="72"/>
      <c r="O242" s="72"/>
      <c r="P242" s="72"/>
      <c r="Q242" s="25"/>
      <c r="R242" s="25"/>
      <c r="S242" s="25"/>
      <c r="T242" s="25"/>
      <c r="U242" s="35"/>
      <c r="V242" s="532"/>
      <c r="W242" s="539" t="str">
        <f t="shared" si="16"/>
        <v>Portsmouth</v>
      </c>
      <c r="X242" s="540"/>
      <c r="Y242" s="421"/>
      <c r="Z242" s="421"/>
      <c r="AA242" s="547">
        <v>154</v>
      </c>
      <c r="AB242" s="547">
        <v>166</v>
      </c>
      <c r="AC242" s="403"/>
      <c r="AD242" s="421" t="str">
        <f t="shared" si="17"/>
        <v>Portsmouth</v>
      </c>
      <c r="AE242" s="540"/>
      <c r="AF242" s="421"/>
      <c r="AG242" s="421"/>
      <c r="AH242" s="547">
        <v>154</v>
      </c>
      <c r="AI242" s="547">
        <v>165</v>
      </c>
    </row>
    <row r="243" spans="1:35" s="402" customFormat="1" ht="11.25" customHeight="1" x14ac:dyDescent="0.2">
      <c r="A243" s="48"/>
      <c r="B243" s="233" t="s">
        <v>5</v>
      </c>
      <c r="C243" s="186"/>
      <c r="D243" s="302">
        <v>1</v>
      </c>
      <c r="E243" s="302">
        <v>1</v>
      </c>
      <c r="F243" s="302">
        <v>1</v>
      </c>
      <c r="G243" s="302">
        <f t="shared" si="14"/>
        <v>0.97478991596638653</v>
      </c>
      <c r="H243" s="244">
        <f t="shared" si="15"/>
        <v>0.9850746268656716</v>
      </c>
      <c r="I243" s="154"/>
      <c r="J243" s="154"/>
      <c r="K243" s="3"/>
      <c r="L243" s="72"/>
      <c r="M243" s="72"/>
      <c r="N243" s="72"/>
      <c r="O243" s="72"/>
      <c r="P243" s="72"/>
      <c r="Q243" s="25"/>
      <c r="R243" s="25"/>
      <c r="S243" s="25"/>
      <c r="T243" s="25"/>
      <c r="U243" s="35"/>
      <c r="V243" s="532"/>
      <c r="W243" s="539" t="str">
        <f t="shared" si="16"/>
        <v>Reading</v>
      </c>
      <c r="X243" s="540"/>
      <c r="Y243" s="421"/>
      <c r="Z243" s="421"/>
      <c r="AA243" s="547">
        <v>119</v>
      </c>
      <c r="AB243" s="547">
        <v>134</v>
      </c>
      <c r="AC243" s="403"/>
      <c r="AD243" s="421" t="str">
        <f t="shared" si="17"/>
        <v>Reading</v>
      </c>
      <c r="AE243" s="540"/>
      <c r="AF243" s="421"/>
      <c r="AG243" s="421"/>
      <c r="AH243" s="547">
        <v>116</v>
      </c>
      <c r="AI243" s="547">
        <v>132</v>
      </c>
    </row>
    <row r="244" spans="1:35" s="402" customFormat="1" ht="11.25" customHeight="1" x14ac:dyDescent="0.2">
      <c r="A244" s="48"/>
      <c r="B244" s="233" t="s">
        <v>17</v>
      </c>
      <c r="C244" s="186"/>
      <c r="D244" s="302">
        <v>0.97400000000000009</v>
      </c>
      <c r="E244" s="302">
        <v>0.94100000000000006</v>
      </c>
      <c r="F244" s="302">
        <v>1</v>
      </c>
      <c r="G244" s="302">
        <f t="shared" si="14"/>
        <v>0.87012987012987009</v>
      </c>
      <c r="H244" s="244">
        <f t="shared" si="15"/>
        <v>0.81333333333333335</v>
      </c>
      <c r="I244" s="154"/>
      <c r="J244" s="154"/>
      <c r="K244" s="3"/>
      <c r="L244" s="72"/>
      <c r="M244" s="72"/>
      <c r="N244" s="72"/>
      <c r="O244" s="72"/>
      <c r="P244" s="72"/>
      <c r="Q244" s="25"/>
      <c r="R244" s="25"/>
      <c r="S244" s="25"/>
      <c r="T244" s="25"/>
      <c r="U244" s="35"/>
      <c r="V244" s="532"/>
      <c r="W244" s="539" t="str">
        <f t="shared" si="16"/>
        <v>Slough</v>
      </c>
      <c r="X244" s="540"/>
      <c r="Y244" s="421"/>
      <c r="Z244" s="421"/>
      <c r="AA244" s="547">
        <v>154</v>
      </c>
      <c r="AB244" s="547">
        <v>75</v>
      </c>
      <c r="AC244" s="403"/>
      <c r="AD244" s="421" t="str">
        <f t="shared" si="17"/>
        <v>Slough</v>
      </c>
      <c r="AE244" s="540"/>
      <c r="AF244" s="421"/>
      <c r="AG244" s="421"/>
      <c r="AH244" s="547">
        <v>134</v>
      </c>
      <c r="AI244" s="547">
        <v>61</v>
      </c>
    </row>
    <row r="245" spans="1:35" s="402" customFormat="1" ht="11.25" customHeight="1" x14ac:dyDescent="0.2">
      <c r="A245" s="48"/>
      <c r="B245" s="233" t="s">
        <v>191</v>
      </c>
      <c r="C245" s="186"/>
      <c r="D245" s="303">
        <f>IF(ISBLANK(X245),NA(),AE245/X245)</f>
        <v>1</v>
      </c>
      <c r="E245" s="302">
        <v>0.98599999999999999</v>
      </c>
      <c r="F245" s="303">
        <f>IF(ISBLANK(Z245),NA(),AG245/Z245)</f>
        <v>0.98453608247422686</v>
      </c>
      <c r="G245" s="302">
        <f>IF(ISBLANK(AA245),NA(),AH245/AA245)</f>
        <v>1</v>
      </c>
      <c r="H245" s="244">
        <f>IF(ISBLANK(AB245),NA(),AI245/AB245)</f>
        <v>1</v>
      </c>
      <c r="I245" s="154"/>
      <c r="J245" s="154"/>
      <c r="K245" s="3"/>
      <c r="L245" s="72"/>
      <c r="M245" s="72"/>
      <c r="N245" s="72"/>
      <c r="O245" s="72"/>
      <c r="P245" s="72"/>
      <c r="Q245" s="25"/>
      <c r="R245" s="25"/>
      <c r="S245" s="25"/>
      <c r="T245" s="25"/>
      <c r="U245" s="35"/>
      <c r="V245" s="532"/>
      <c r="W245" s="539" t="str">
        <f>B245</f>
        <v>Somerset</v>
      </c>
      <c r="X245" s="540">
        <v>233</v>
      </c>
      <c r="Y245" s="421"/>
      <c r="Z245" s="421">
        <v>194</v>
      </c>
      <c r="AA245" s="547">
        <v>290</v>
      </c>
      <c r="AB245" s="547">
        <v>331</v>
      </c>
      <c r="AC245" s="403"/>
      <c r="AD245" s="421" t="str">
        <f>W245</f>
        <v>Somerset</v>
      </c>
      <c r="AE245" s="540">
        <v>233</v>
      </c>
      <c r="AF245" s="421"/>
      <c r="AG245" s="421">
        <v>191</v>
      </c>
      <c r="AH245" s="547">
        <v>290</v>
      </c>
      <c r="AI245" s="547">
        <v>331</v>
      </c>
    </row>
    <row r="246" spans="1:35" s="402" customFormat="1" ht="11.25" customHeight="1" x14ac:dyDescent="0.2">
      <c r="A246" s="48"/>
      <c r="B246" s="233" t="s">
        <v>18</v>
      </c>
      <c r="C246" s="186"/>
      <c r="D246" s="302">
        <v>0.9840000000000001</v>
      </c>
      <c r="E246" s="302">
        <v>0.89100000000000013</v>
      </c>
      <c r="F246" s="302">
        <v>0.99399999999999999</v>
      </c>
      <c r="G246" s="276" t="e">
        <f t="shared" si="14"/>
        <v>#N/A</v>
      </c>
      <c r="H246" s="244">
        <f t="shared" si="15"/>
        <v>0.73300970873786409</v>
      </c>
      <c r="I246" s="154"/>
      <c r="J246" s="154"/>
      <c r="K246" s="3"/>
      <c r="L246" s="72"/>
      <c r="M246" s="72"/>
      <c r="N246" s="72"/>
      <c r="O246" s="72"/>
      <c r="P246" s="72"/>
      <c r="Q246" s="25"/>
      <c r="R246" s="25"/>
      <c r="S246" s="25"/>
      <c r="T246" s="25"/>
      <c r="U246" s="35"/>
      <c r="V246" s="532"/>
      <c r="W246" s="539" t="str">
        <f t="shared" si="16"/>
        <v>Southampton</v>
      </c>
      <c r="X246" s="540"/>
      <c r="Y246" s="421"/>
      <c r="Z246" s="421"/>
      <c r="AA246" s="547"/>
      <c r="AB246" s="547">
        <v>206</v>
      </c>
      <c r="AC246" s="403"/>
      <c r="AD246" s="421" t="str">
        <f t="shared" si="17"/>
        <v>Southampton</v>
      </c>
      <c r="AE246" s="540"/>
      <c r="AF246" s="421"/>
      <c r="AG246" s="421"/>
      <c r="AH246" s="547"/>
      <c r="AI246" s="547">
        <v>151</v>
      </c>
    </row>
    <row r="247" spans="1:35" s="402" customFormat="1" ht="11.25" customHeight="1" x14ac:dyDescent="0.2">
      <c r="A247" s="48"/>
      <c r="B247" s="233" t="s">
        <v>10</v>
      </c>
      <c r="C247" s="186"/>
      <c r="D247" s="302">
        <v>0.97</v>
      </c>
      <c r="E247" s="302">
        <v>0.98199999999999998</v>
      </c>
      <c r="F247" s="302">
        <v>0.91</v>
      </c>
      <c r="G247" s="302">
        <f t="shared" si="14"/>
        <v>0.93993993993993996</v>
      </c>
      <c r="H247" s="244">
        <f t="shared" si="15"/>
        <v>0.851123595505618</v>
      </c>
      <c r="I247" s="154"/>
      <c r="J247" s="154"/>
      <c r="K247" s="3"/>
      <c r="L247" s="25"/>
      <c r="M247" s="25"/>
      <c r="N247" s="25"/>
      <c r="O247" s="25"/>
      <c r="P247" s="25"/>
      <c r="Q247" s="25"/>
      <c r="R247" s="25"/>
      <c r="S247" s="25"/>
      <c r="T247" s="25"/>
      <c r="U247" s="35"/>
      <c r="V247" s="532"/>
      <c r="W247" s="539" t="str">
        <f t="shared" si="16"/>
        <v>Surrey</v>
      </c>
      <c r="X247" s="540"/>
      <c r="Y247" s="421"/>
      <c r="Z247" s="421"/>
      <c r="AA247" s="547">
        <v>666</v>
      </c>
      <c r="AB247" s="547">
        <v>712</v>
      </c>
      <c r="AC247" s="403"/>
      <c r="AD247" s="421" t="str">
        <f t="shared" si="17"/>
        <v>Surrey</v>
      </c>
      <c r="AE247" s="540"/>
      <c r="AF247" s="421"/>
      <c r="AG247" s="421"/>
      <c r="AH247" s="547">
        <v>626</v>
      </c>
      <c r="AI247" s="547">
        <v>606</v>
      </c>
    </row>
    <row r="248" spans="1:35" s="402" customFormat="1" ht="11.25" customHeight="1" x14ac:dyDescent="0.2">
      <c r="A248" s="48"/>
      <c r="B248" s="233" t="s">
        <v>19</v>
      </c>
      <c r="C248" s="186"/>
      <c r="D248" s="302">
        <v>1</v>
      </c>
      <c r="E248" s="302">
        <v>1</v>
      </c>
      <c r="F248" s="302">
        <v>1</v>
      </c>
      <c r="G248" s="302">
        <f t="shared" si="14"/>
        <v>0.93150684931506844</v>
      </c>
      <c r="H248" s="244">
        <f t="shared" si="15"/>
        <v>1</v>
      </c>
      <c r="I248" s="154"/>
      <c r="J248" s="154"/>
      <c r="K248" s="3"/>
      <c r="L248" s="25"/>
      <c r="M248" s="25"/>
      <c r="N248" s="25"/>
      <c r="O248" s="25"/>
      <c r="P248" s="25"/>
      <c r="Q248" s="25"/>
      <c r="R248" s="25"/>
      <c r="S248" s="25"/>
      <c r="T248" s="25"/>
      <c r="U248" s="35"/>
      <c r="V248" s="532"/>
      <c r="W248" s="539" t="str">
        <f t="shared" si="16"/>
        <v>West Berkshire</v>
      </c>
      <c r="X248" s="540"/>
      <c r="Y248" s="421"/>
      <c r="Z248" s="421"/>
      <c r="AA248" s="547">
        <v>73</v>
      </c>
      <c r="AB248" s="547">
        <v>95</v>
      </c>
      <c r="AC248" s="403"/>
      <c r="AD248" s="421" t="str">
        <f t="shared" si="17"/>
        <v>West Berkshire</v>
      </c>
      <c r="AE248" s="540"/>
      <c r="AF248" s="421"/>
      <c r="AG248" s="421"/>
      <c r="AH248" s="547">
        <v>68</v>
      </c>
      <c r="AI248" s="547">
        <v>95</v>
      </c>
    </row>
    <row r="249" spans="1:35" ht="11.25" customHeight="1" x14ac:dyDescent="0.2">
      <c r="A249" s="48"/>
      <c r="B249" s="233" t="s">
        <v>8</v>
      </c>
      <c r="C249" s="186"/>
      <c r="D249" s="302">
        <v>0.997</v>
      </c>
      <c r="E249" s="302">
        <v>0.9930000000000001</v>
      </c>
      <c r="F249" s="302">
        <v>0.97399999999999998</v>
      </c>
      <c r="G249" s="302">
        <f t="shared" si="14"/>
        <v>0.99076923076923074</v>
      </c>
      <c r="H249" s="244">
        <f t="shared" si="15"/>
        <v>0.98016997167138808</v>
      </c>
      <c r="I249" s="154"/>
      <c r="J249" s="154"/>
      <c r="K249" s="3"/>
      <c r="L249" s="25"/>
      <c r="M249" s="25"/>
      <c r="N249" s="25"/>
      <c r="O249" s="25"/>
      <c r="P249" s="25"/>
      <c r="Q249" s="25"/>
      <c r="R249" s="25"/>
      <c r="S249" s="25"/>
      <c r="T249" s="25"/>
      <c r="U249" s="35"/>
      <c r="V249" s="532"/>
      <c r="W249" s="539" t="str">
        <f t="shared" si="16"/>
        <v>West Sussex</v>
      </c>
      <c r="X249" s="540"/>
      <c r="Y249" s="421"/>
      <c r="Z249" s="421"/>
      <c r="AA249" s="547">
        <v>325</v>
      </c>
      <c r="AB249" s="547">
        <v>353</v>
      </c>
      <c r="AD249" s="421" t="str">
        <f t="shared" si="17"/>
        <v>West Sussex</v>
      </c>
      <c r="AE249" s="540"/>
      <c r="AF249" s="421"/>
      <c r="AG249" s="421"/>
      <c r="AH249" s="547">
        <v>322</v>
      </c>
      <c r="AI249" s="547">
        <v>346</v>
      </c>
    </row>
    <row r="250" spans="1:35" ht="11.25" customHeight="1" x14ac:dyDescent="0.2">
      <c r="A250" s="48"/>
      <c r="B250" s="233" t="s">
        <v>77</v>
      </c>
      <c r="C250" s="186"/>
      <c r="D250" s="302">
        <v>1</v>
      </c>
      <c r="E250" s="302">
        <v>1</v>
      </c>
      <c r="F250" s="302">
        <v>1</v>
      </c>
      <c r="G250" s="302">
        <f t="shared" si="14"/>
        <v>0.92537313432835822</v>
      </c>
      <c r="H250" s="244">
        <f t="shared" si="15"/>
        <v>0.98039215686274506</v>
      </c>
      <c r="I250" s="154"/>
      <c r="J250" s="154"/>
      <c r="K250" s="3"/>
      <c r="L250" s="25"/>
      <c r="M250" s="25"/>
      <c r="N250" s="25"/>
      <c r="O250" s="25"/>
      <c r="P250" s="25"/>
      <c r="Q250" s="25"/>
      <c r="R250" s="25"/>
      <c r="S250" s="25"/>
      <c r="T250" s="25"/>
      <c r="U250" s="35"/>
      <c r="V250" s="532"/>
      <c r="W250" s="539" t="str">
        <f t="shared" si="16"/>
        <v>Windsor &amp; Maidenhead</v>
      </c>
      <c r="X250" s="540"/>
      <c r="Y250" s="421"/>
      <c r="Z250" s="421"/>
      <c r="AA250" s="547">
        <v>67</v>
      </c>
      <c r="AB250" s="547">
        <v>51</v>
      </c>
      <c r="AD250" s="421" t="str">
        <f t="shared" si="17"/>
        <v>Windsor &amp; Maidenhead</v>
      </c>
      <c r="AE250" s="540"/>
      <c r="AF250" s="421"/>
      <c r="AG250" s="421"/>
      <c r="AH250" s="547">
        <v>62</v>
      </c>
      <c r="AI250" s="547">
        <v>50</v>
      </c>
    </row>
    <row r="251" spans="1:35" ht="11.25" customHeight="1" x14ac:dyDescent="0.2">
      <c r="A251" s="48"/>
      <c r="B251" s="233" t="s">
        <v>20</v>
      </c>
      <c r="C251" s="186"/>
      <c r="D251" s="302">
        <v>1</v>
      </c>
      <c r="E251" s="302">
        <v>0.9830000000000001</v>
      </c>
      <c r="F251" s="302">
        <v>1</v>
      </c>
      <c r="G251" s="302">
        <f t="shared" si="14"/>
        <v>0.98484848484848486</v>
      </c>
      <c r="H251" s="244">
        <f t="shared" si="15"/>
        <v>1</v>
      </c>
      <c r="I251" s="154"/>
      <c r="J251" s="154"/>
      <c r="K251" s="3"/>
      <c r="L251" s="25"/>
      <c r="M251" s="25"/>
      <c r="N251" s="25"/>
      <c r="O251" s="25"/>
      <c r="P251" s="25"/>
      <c r="Q251" s="25"/>
      <c r="R251" s="25"/>
      <c r="S251" s="25"/>
      <c r="T251" s="25"/>
      <c r="U251" s="35"/>
      <c r="V251" s="532"/>
      <c r="W251" s="539" t="str">
        <f t="shared" si="16"/>
        <v>Wokingham</v>
      </c>
      <c r="X251" s="540"/>
      <c r="Y251" s="421"/>
      <c r="Z251" s="421"/>
      <c r="AA251" s="547">
        <v>66</v>
      </c>
      <c r="AB251" s="547">
        <v>34</v>
      </c>
      <c r="AD251" s="421" t="str">
        <f t="shared" si="17"/>
        <v>Wokingham</v>
      </c>
      <c r="AE251" s="540"/>
      <c r="AF251" s="421"/>
      <c r="AG251" s="421"/>
      <c r="AH251" s="547">
        <v>65</v>
      </c>
      <c r="AI251" s="547">
        <v>34</v>
      </c>
    </row>
    <row r="252" spans="1:35" ht="11.25" customHeight="1" x14ac:dyDescent="0.2">
      <c r="A252" s="48"/>
      <c r="B252" s="234" t="s">
        <v>112</v>
      </c>
      <c r="C252" s="198"/>
      <c r="D252" s="246">
        <v>0.97399999999999998</v>
      </c>
      <c r="E252" s="246">
        <v>0.95799999999999996</v>
      </c>
      <c r="F252" s="246">
        <v>0.96199999999999997</v>
      </c>
      <c r="G252" s="246">
        <f t="shared" si="14"/>
        <v>0.94742967992240545</v>
      </c>
      <c r="H252" s="247">
        <f t="shared" si="15"/>
        <v>0.92727272727272725</v>
      </c>
      <c r="I252" s="154"/>
      <c r="J252" s="154"/>
      <c r="K252" s="3"/>
      <c r="L252" s="25"/>
      <c r="M252" s="25"/>
      <c r="N252" s="25"/>
      <c r="O252" s="25"/>
      <c r="P252" s="25"/>
      <c r="Q252" s="25"/>
      <c r="R252" s="25"/>
      <c r="S252" s="25"/>
      <c r="T252" s="25"/>
      <c r="U252" s="35"/>
      <c r="V252" s="532"/>
      <c r="W252" s="539" t="str">
        <f t="shared" si="16"/>
        <v>South East</v>
      </c>
      <c r="X252" s="540"/>
      <c r="Y252" s="421"/>
      <c r="Z252" s="421"/>
      <c r="AA252" s="547">
        <f>SUM(AA232:AA235,AA236:AA251)</f>
        <v>5155</v>
      </c>
      <c r="AB252" s="547">
        <v>5500</v>
      </c>
      <c r="AD252" s="421" t="str">
        <f t="shared" si="17"/>
        <v>South East</v>
      </c>
      <c r="AE252" s="540"/>
      <c r="AF252" s="421"/>
      <c r="AG252" s="421"/>
      <c r="AH252" s="547">
        <f>SUM(AH232:AH235,AH236:AH251)</f>
        <v>4884</v>
      </c>
      <c r="AI252" s="547">
        <v>5100</v>
      </c>
    </row>
    <row r="253" spans="1:35" ht="11.25" customHeight="1" x14ac:dyDescent="0.2">
      <c r="A253" s="34"/>
      <c r="B253" s="235" t="s">
        <v>95</v>
      </c>
      <c r="C253" s="198"/>
      <c r="D253" s="249">
        <v>0.97099999999999997</v>
      </c>
      <c r="E253" s="249">
        <v>0.96700000000000008</v>
      </c>
      <c r="F253" s="249">
        <v>0.96199999999999997</v>
      </c>
      <c r="G253" s="249">
        <f t="shared" si="14"/>
        <v>0.94561933534743203</v>
      </c>
      <c r="H253" s="250">
        <f t="shared" si="15"/>
        <v>0.94219653179190754</v>
      </c>
      <c r="I253" s="154"/>
      <c r="J253" s="154"/>
      <c r="K253" s="3"/>
      <c r="L253" s="25"/>
      <c r="M253" s="25"/>
      <c r="N253" s="25"/>
      <c r="O253" s="25"/>
      <c r="P253" s="25"/>
      <c r="Q253" s="25"/>
      <c r="R253" s="25"/>
      <c r="S253" s="25"/>
      <c r="T253" s="25"/>
      <c r="U253" s="35"/>
      <c r="V253" s="532"/>
      <c r="W253" s="539" t="str">
        <f t="shared" si="16"/>
        <v>England</v>
      </c>
      <c r="X253" s="540"/>
      <c r="Y253" s="421"/>
      <c r="Z253" s="421"/>
      <c r="AA253" s="547">
        <v>33100</v>
      </c>
      <c r="AB253" s="547">
        <v>34600</v>
      </c>
      <c r="AD253" s="421" t="str">
        <f t="shared" si="17"/>
        <v>England</v>
      </c>
      <c r="AE253" s="540"/>
      <c r="AF253" s="421"/>
      <c r="AG253" s="421"/>
      <c r="AH253" s="547">
        <v>31300</v>
      </c>
      <c r="AI253" s="547">
        <v>32600</v>
      </c>
    </row>
    <row r="254" spans="1:35" ht="11.25" customHeight="1" x14ac:dyDescent="0.2">
      <c r="A254" s="34"/>
      <c r="B254" s="9"/>
      <c r="C254" s="9"/>
      <c r="D254" s="24"/>
      <c r="E254" s="24"/>
      <c r="F254" s="24"/>
      <c r="G254" s="24"/>
      <c r="H254" s="24"/>
      <c r="I254" s="25"/>
      <c r="J254" s="25"/>
      <c r="K254" s="3"/>
      <c r="L254" s="25"/>
      <c r="M254" s="25"/>
      <c r="N254" s="25"/>
      <c r="O254" s="25"/>
      <c r="P254" s="25"/>
      <c r="Q254" s="25"/>
      <c r="R254" s="25"/>
      <c r="S254" s="25"/>
      <c r="T254" s="25"/>
      <c r="U254" s="35"/>
      <c r="V254" s="532"/>
      <c r="AD254" s="402"/>
      <c r="AE254" s="402"/>
      <c r="AF254" s="402"/>
      <c r="AG254" s="402"/>
      <c r="AH254" s="402"/>
      <c r="AI254" s="403"/>
    </row>
    <row r="255" spans="1:35" ht="11.25" customHeight="1" x14ac:dyDescent="0.2">
      <c r="A255" s="34"/>
      <c r="B255" s="689"/>
      <c r="C255" s="690"/>
      <c r="D255" s="690"/>
      <c r="E255" s="690"/>
      <c r="F255" s="690"/>
      <c r="G255" s="690"/>
      <c r="H255" s="690"/>
      <c r="I255" s="25"/>
      <c r="J255" s="25"/>
      <c r="K255" s="3"/>
      <c r="L255" s="25"/>
      <c r="M255" s="25"/>
      <c r="N255" s="25"/>
      <c r="O255" s="25"/>
      <c r="P255" s="25"/>
      <c r="Q255" s="25"/>
      <c r="R255" s="25"/>
      <c r="S255" s="25"/>
      <c r="T255" s="25"/>
      <c r="U255" s="35"/>
      <c r="V255" s="532"/>
      <c r="AD255" s="402"/>
      <c r="AE255" s="402"/>
      <c r="AF255" s="402"/>
      <c r="AG255" s="402"/>
      <c r="AH255" s="402"/>
      <c r="AI255" s="403"/>
    </row>
    <row r="256" spans="1:35" ht="11.25" customHeight="1" x14ac:dyDescent="0.2">
      <c r="A256" s="34"/>
      <c r="B256" s="690"/>
      <c r="C256" s="690"/>
      <c r="D256" s="690"/>
      <c r="E256" s="690"/>
      <c r="F256" s="690"/>
      <c r="G256" s="690"/>
      <c r="H256" s="690"/>
      <c r="I256" s="25"/>
      <c r="J256" s="25"/>
      <c r="K256" s="3"/>
      <c r="L256" s="25"/>
      <c r="M256" s="25"/>
      <c r="N256" s="25"/>
      <c r="O256" s="25"/>
      <c r="P256" s="25"/>
      <c r="Q256" s="25"/>
      <c r="R256" s="25"/>
      <c r="S256" s="25"/>
      <c r="T256" s="25"/>
      <c r="U256" s="35"/>
      <c r="V256" s="532"/>
      <c r="W256" s="406"/>
      <c r="X256" s="406"/>
      <c r="Y256" s="406"/>
      <c r="Z256" s="406"/>
      <c r="AA256" s="406"/>
      <c r="AD256" s="404"/>
      <c r="AE256" s="402"/>
      <c r="AF256" s="406"/>
      <c r="AG256" s="406"/>
      <c r="AH256" s="406"/>
    </row>
    <row r="257" spans="1:38" ht="11.25" customHeight="1" x14ac:dyDescent="0.2">
      <c r="A257" s="34"/>
      <c r="B257" s="690"/>
      <c r="C257" s="690"/>
      <c r="D257" s="690"/>
      <c r="E257" s="690"/>
      <c r="F257" s="690"/>
      <c r="G257" s="690"/>
      <c r="H257" s="690"/>
      <c r="I257" s="25"/>
      <c r="J257" s="25"/>
      <c r="K257" s="3"/>
      <c r="L257" s="25"/>
      <c r="M257" s="25"/>
      <c r="N257" s="25"/>
      <c r="O257" s="25"/>
      <c r="P257" s="25"/>
      <c r="Q257" s="25"/>
      <c r="R257" s="25"/>
      <c r="S257" s="25"/>
      <c r="T257" s="25"/>
      <c r="U257" s="35"/>
      <c r="V257" s="532"/>
      <c r="W257" s="406"/>
      <c r="X257" s="406"/>
      <c r="Y257" s="406"/>
      <c r="Z257" s="406"/>
      <c r="AA257" s="406"/>
      <c r="AD257" s="404"/>
      <c r="AE257" s="402"/>
      <c r="AF257" s="406"/>
      <c r="AG257" s="406"/>
      <c r="AH257" s="406"/>
    </row>
    <row r="258" spans="1:38" ht="11.25" customHeight="1" x14ac:dyDescent="0.2">
      <c r="A258" s="34"/>
      <c r="B258" s="690"/>
      <c r="C258" s="690"/>
      <c r="D258" s="690"/>
      <c r="E258" s="690"/>
      <c r="F258" s="690"/>
      <c r="G258" s="690"/>
      <c r="H258" s="690"/>
      <c r="I258" s="25"/>
      <c r="J258" s="25"/>
      <c r="K258" s="3"/>
      <c r="L258" s="25"/>
      <c r="M258" s="25"/>
      <c r="N258" s="25"/>
      <c r="O258" s="25"/>
      <c r="P258" s="25"/>
      <c r="Q258" s="25"/>
      <c r="R258" s="25"/>
      <c r="S258" s="25"/>
      <c r="T258" s="25"/>
      <c r="U258" s="35"/>
      <c r="V258" s="532"/>
      <c r="AD258" s="404"/>
      <c r="AE258" s="405"/>
      <c r="AF258" s="406"/>
      <c r="AG258" s="406"/>
      <c r="AH258" s="406"/>
    </row>
    <row r="259" spans="1:38" ht="11.25" customHeight="1" x14ac:dyDescent="0.2">
      <c r="A259" s="34"/>
      <c r="B259" s="690"/>
      <c r="C259" s="690"/>
      <c r="D259" s="690"/>
      <c r="E259" s="690"/>
      <c r="F259" s="690"/>
      <c r="G259" s="690"/>
      <c r="H259" s="690"/>
      <c r="I259" s="25"/>
      <c r="J259" s="25"/>
      <c r="K259" s="3"/>
      <c r="L259" s="25"/>
      <c r="M259" s="25"/>
      <c r="N259" s="25"/>
      <c r="O259" s="25"/>
      <c r="P259" s="25"/>
      <c r="Q259" s="25"/>
      <c r="R259" s="25"/>
      <c r="S259" s="25"/>
      <c r="T259" s="25"/>
      <c r="U259" s="35"/>
      <c r="V259" s="532"/>
      <c r="W259" s="406"/>
      <c r="X259" s="406"/>
      <c r="Y259" s="406"/>
      <c r="Z259" s="406"/>
      <c r="AA259" s="406"/>
      <c r="AD259" s="404"/>
      <c r="AE259" s="405"/>
      <c r="AF259" s="406"/>
      <c r="AG259" s="406"/>
      <c r="AH259" s="406"/>
    </row>
    <row r="260" spans="1:38" ht="11.25" customHeight="1" x14ac:dyDescent="0.2">
      <c r="A260" s="34"/>
      <c r="B260" s="690"/>
      <c r="C260" s="690"/>
      <c r="D260" s="690"/>
      <c r="E260" s="690"/>
      <c r="F260" s="690"/>
      <c r="G260" s="690"/>
      <c r="H260" s="690"/>
      <c r="I260" s="27"/>
      <c r="J260" s="27"/>
      <c r="K260" s="3"/>
      <c r="L260" s="72"/>
      <c r="M260" s="72"/>
      <c r="N260" s="72"/>
      <c r="O260" s="72"/>
      <c r="P260" s="72"/>
      <c r="Q260" s="25"/>
      <c r="R260" s="25"/>
      <c r="S260" s="25"/>
      <c r="T260" s="25"/>
      <c r="U260" s="35"/>
      <c r="V260" s="532"/>
      <c r="W260" s="406"/>
      <c r="X260" s="406"/>
      <c r="Y260" s="406"/>
      <c r="Z260" s="406"/>
      <c r="AA260" s="406"/>
      <c r="AD260" s="404"/>
      <c r="AE260" s="405"/>
      <c r="AF260" s="406"/>
      <c r="AG260" s="406"/>
      <c r="AH260" s="406"/>
    </row>
    <row r="261" spans="1:38" ht="11.25" customHeight="1" x14ac:dyDescent="0.2">
      <c r="A261" s="34"/>
      <c r="B261" s="9"/>
      <c r="C261" s="9"/>
      <c r="D261" s="27"/>
      <c r="E261" s="27"/>
      <c r="F261" s="27"/>
      <c r="G261" s="27"/>
      <c r="H261" s="27"/>
      <c r="I261" s="27"/>
      <c r="J261" s="27"/>
      <c r="K261" s="3"/>
      <c r="L261" s="72"/>
      <c r="M261" s="72"/>
      <c r="N261" s="72"/>
      <c r="O261" s="72"/>
      <c r="P261" s="72"/>
      <c r="Q261" s="25"/>
      <c r="R261" s="25"/>
      <c r="S261" s="25"/>
      <c r="T261" s="25"/>
      <c r="U261" s="35"/>
      <c r="V261" s="532"/>
      <c r="X261" s="407"/>
    </row>
    <row r="262" spans="1:38" ht="11.25" customHeight="1" x14ac:dyDescent="0.2">
      <c r="A262" s="34"/>
      <c r="B262" s="9"/>
      <c r="C262" s="9"/>
      <c r="D262" s="27"/>
      <c r="E262" s="27"/>
      <c r="F262" s="27"/>
      <c r="G262" s="27"/>
      <c r="H262" s="27"/>
      <c r="I262" s="27"/>
      <c r="J262" s="27"/>
      <c r="K262" s="3"/>
      <c r="L262" s="28"/>
      <c r="M262" s="28"/>
      <c r="N262" s="28"/>
      <c r="O262" s="28"/>
      <c r="P262" s="28"/>
      <c r="Q262" s="28"/>
      <c r="R262" s="28"/>
      <c r="S262" s="29"/>
      <c r="T262" s="29"/>
      <c r="U262" s="35"/>
      <c r="V262" s="532"/>
      <c r="X262" s="407"/>
    </row>
    <row r="263" spans="1:38" ht="16.5" customHeight="1" x14ac:dyDescent="0.2">
      <c r="A263" s="656"/>
      <c r="B263" s="553"/>
      <c r="C263" s="553"/>
      <c r="D263" s="553"/>
      <c r="E263" s="553"/>
      <c r="F263" s="553"/>
      <c r="G263" s="553"/>
      <c r="H263" s="553"/>
      <c r="I263" s="553"/>
      <c r="J263" s="553"/>
      <c r="K263" s="553"/>
      <c r="L263" s="553"/>
      <c r="M263" s="553"/>
      <c r="N263" s="553"/>
      <c r="O263" s="553"/>
      <c r="P263" s="553"/>
      <c r="Q263" s="553"/>
      <c r="R263" s="553"/>
      <c r="S263" s="553"/>
      <c r="T263" s="553"/>
      <c r="U263" s="636"/>
      <c r="V263" s="532"/>
      <c r="W263" s="443">
        <f>D231</f>
        <v>2011</v>
      </c>
      <c r="X263" s="424">
        <f>E231</f>
        <v>2012</v>
      </c>
      <c r="Y263" s="424">
        <f>F231</f>
        <v>2013</v>
      </c>
      <c r="Z263" s="424">
        <f>G231</f>
        <v>2014</v>
      </c>
      <c r="AA263" s="424">
        <f>H231</f>
        <v>2015</v>
      </c>
    </row>
    <row r="264" spans="1:38" ht="11.25" customHeight="1" thickBot="1" x14ac:dyDescent="0.25">
      <c r="A264" s="639" t="str">
        <f>Home!$A$46</f>
        <v xml:space="preserve"> </v>
      </c>
      <c r="B264" s="640"/>
      <c r="C264" s="640"/>
      <c r="D264" s="640"/>
      <c r="E264" s="640"/>
      <c r="F264" s="640"/>
      <c r="G264" s="640"/>
      <c r="H264" s="640"/>
      <c r="I264" s="640"/>
      <c r="J264" s="640"/>
      <c r="K264" s="640"/>
      <c r="L264" s="640"/>
      <c r="M264" s="640"/>
      <c r="N264" s="640"/>
      <c r="O264" s="640"/>
      <c r="P264" s="640"/>
      <c r="Q264" s="640"/>
      <c r="R264" s="640"/>
      <c r="S264" s="640"/>
      <c r="T264" s="640"/>
      <c r="U264" s="641"/>
      <c r="V264" s="532"/>
      <c r="W264" s="531" t="e">
        <f ca="1">IF(OFFSET(D231,$W$5,0)=0,NA(),OFFSET(D231,$W$5,0))</f>
        <v>#N/A</v>
      </c>
      <c r="X264" s="530" t="e">
        <f ca="1">IF(OFFSET(E231,$W$5,0)=0,NA(),OFFSET(E231,$W$5,0))</f>
        <v>#N/A</v>
      </c>
      <c r="Y264" s="530" t="e">
        <f ca="1">IF(OFFSET(F231,$W$5,0)=0,NA(),OFFSET(F231,$W$5,0))</f>
        <v>#N/A</v>
      </c>
      <c r="Z264" s="530" t="e">
        <f ca="1">IF(OFFSET(G231,$W$5,0)=0,NA(),OFFSET(G231,$W$5,0))</f>
        <v>#N/A</v>
      </c>
      <c r="AA264" s="530" t="e">
        <f ca="1">IF(OFFSET(H231,$W$5,0)=0,NA(),OFFSET(H231,$W$5,0))</f>
        <v>#N/A</v>
      </c>
    </row>
    <row r="265" spans="1:38" s="431" customFormat="1" ht="11.25" customHeight="1" x14ac:dyDescent="0.2">
      <c r="A265" s="80"/>
      <c r="B265" s="80"/>
      <c r="C265" s="80"/>
      <c r="D265" s="80"/>
      <c r="E265" s="80"/>
      <c r="F265" s="80"/>
      <c r="G265" s="80"/>
      <c r="H265" s="80"/>
      <c r="I265" s="80"/>
      <c r="J265" s="80"/>
      <c r="K265" s="80"/>
      <c r="L265" s="80"/>
      <c r="M265" s="80"/>
      <c r="N265" s="80"/>
      <c r="O265" s="80"/>
      <c r="P265" s="435"/>
      <c r="Q265" s="435"/>
      <c r="R265" s="435"/>
      <c r="S265" s="435"/>
      <c r="T265" s="435"/>
      <c r="U265" s="435"/>
      <c r="V265" s="452"/>
      <c r="X265" s="428"/>
      <c r="Y265" s="428"/>
      <c r="Z265" s="428"/>
      <c r="AA265" s="428"/>
      <c r="AB265" s="402"/>
      <c r="AC265" s="428"/>
      <c r="AD265" s="429"/>
      <c r="AE265" s="429"/>
      <c r="AF265" s="429"/>
      <c r="AG265" s="430"/>
      <c r="AH265" s="429"/>
      <c r="AI265" s="429"/>
    </row>
    <row r="266" spans="1:38" s="431" customFormat="1" ht="11.25" customHeight="1" x14ac:dyDescent="0.2">
      <c r="A266" s="79"/>
      <c r="B266" s="79"/>
      <c r="C266" s="79"/>
      <c r="D266" s="79"/>
      <c r="E266" s="79"/>
      <c r="F266" s="79"/>
      <c r="G266" s="79"/>
      <c r="H266" s="79"/>
      <c r="I266" s="79"/>
      <c r="J266" s="79"/>
      <c r="K266" s="79"/>
      <c r="L266" s="79"/>
      <c r="M266" s="79"/>
      <c r="N266" s="79"/>
      <c r="O266" s="79"/>
      <c r="P266" s="435"/>
      <c r="Q266" s="435"/>
      <c r="R266" s="435"/>
      <c r="S266" s="435"/>
      <c r="T266" s="435"/>
      <c r="U266" s="435"/>
      <c r="V266" s="452"/>
      <c r="X266" s="428"/>
      <c r="Y266" s="428"/>
      <c r="Z266" s="428"/>
      <c r="AA266" s="428"/>
      <c r="AB266" s="428"/>
      <c r="AC266" s="428"/>
      <c r="AD266" s="429"/>
      <c r="AE266" s="429"/>
      <c r="AF266" s="429"/>
      <c r="AG266" s="430"/>
      <c r="AH266" s="429"/>
      <c r="AI266" s="429"/>
    </row>
    <row r="267" spans="1:38" s="431" customFormat="1" ht="11.25" customHeight="1" x14ac:dyDescent="0.2">
      <c r="A267" s="79"/>
      <c r="B267" s="599" t="s">
        <v>113</v>
      </c>
      <c r="C267" s="375"/>
      <c r="D267" s="91"/>
      <c r="E267" s="91"/>
      <c r="F267" s="79"/>
      <c r="G267" s="79"/>
      <c r="H267" s="79"/>
      <c r="I267" s="79"/>
      <c r="J267" s="79"/>
      <c r="K267" s="79"/>
      <c r="L267" s="79"/>
      <c r="M267" s="79"/>
      <c r="N267" s="79"/>
      <c r="O267" s="79"/>
      <c r="P267" s="435"/>
      <c r="Q267" s="435"/>
      <c r="R267" s="435"/>
      <c r="S267" s="435"/>
      <c r="T267" s="435"/>
      <c r="U267" s="435"/>
      <c r="V267" s="452"/>
      <c r="X267" s="428"/>
      <c r="Y267" s="428"/>
      <c r="Z267" s="428"/>
      <c r="AA267" s="428"/>
      <c r="AB267" s="428"/>
      <c r="AC267" s="428"/>
      <c r="AD267" s="429"/>
      <c r="AE267" s="429"/>
      <c r="AF267" s="429"/>
      <c r="AG267" s="430"/>
      <c r="AH267" s="429"/>
      <c r="AI267" s="429"/>
    </row>
    <row r="268" spans="1:38" s="431" customFormat="1" ht="11.25" customHeight="1" x14ac:dyDescent="0.2">
      <c r="A268" s="79"/>
      <c r="B268" s="600"/>
      <c r="C268" s="376"/>
      <c r="D268" s="79"/>
      <c r="E268" s="79"/>
      <c r="F268" s="79"/>
      <c r="G268" s="79"/>
      <c r="H268" s="79"/>
      <c r="I268" s="79"/>
      <c r="J268" s="79"/>
      <c r="K268" s="79"/>
      <c r="L268" s="79"/>
      <c r="M268" s="79"/>
      <c r="N268" s="79"/>
      <c r="O268" s="79"/>
      <c r="P268" s="435"/>
      <c r="Q268" s="435"/>
      <c r="R268" s="435"/>
      <c r="S268" s="435"/>
      <c r="T268" s="435"/>
      <c r="U268" s="435"/>
      <c r="V268" s="452"/>
      <c r="X268" s="428"/>
      <c r="Y268" s="428"/>
      <c r="Z268" s="428"/>
      <c r="AA268" s="428"/>
      <c r="AB268" s="428"/>
      <c r="AC268" s="428"/>
      <c r="AD268" s="429"/>
      <c r="AE268" s="429"/>
      <c r="AF268" s="429"/>
      <c r="AG268" s="430"/>
      <c r="AH268" s="429"/>
      <c r="AI268" s="429"/>
    </row>
    <row r="269" spans="1:38" s="431" customFormat="1" ht="11.25" customHeight="1" x14ac:dyDescent="0.2">
      <c r="A269" s="79"/>
      <c r="B269" s="590" t="s">
        <v>114</v>
      </c>
      <c r="C269" s="590"/>
      <c r="D269" s="591"/>
      <c r="E269" s="591"/>
      <c r="F269" s="591"/>
      <c r="G269" s="79"/>
      <c r="H269" s="79"/>
      <c r="I269" s="79"/>
      <c r="J269" s="79"/>
      <c r="K269" s="79"/>
      <c r="L269" s="79"/>
      <c r="M269" s="79"/>
      <c r="N269" s="79"/>
      <c r="O269" s="79"/>
      <c r="P269" s="435"/>
      <c r="Q269" s="435"/>
      <c r="R269" s="435"/>
      <c r="S269" s="435"/>
      <c r="T269" s="435"/>
      <c r="U269" s="435"/>
      <c r="V269" s="452"/>
      <c r="X269" s="428"/>
      <c r="Y269" s="428"/>
      <c r="Z269" s="428"/>
      <c r="AA269" s="428"/>
      <c r="AB269" s="428"/>
      <c r="AC269" s="428"/>
      <c r="AD269" s="429"/>
      <c r="AE269" s="429"/>
      <c r="AF269" s="429"/>
      <c r="AG269" s="430"/>
      <c r="AH269" s="429"/>
      <c r="AI269" s="429"/>
    </row>
    <row r="270" spans="1:38" s="431" customFormat="1" ht="11.25" customHeight="1" x14ac:dyDescent="0.2">
      <c r="A270" s="79"/>
      <c r="B270" s="590"/>
      <c r="C270" s="590"/>
      <c r="D270" s="591"/>
      <c r="E270" s="591"/>
      <c r="F270" s="591"/>
      <c r="G270" s="79"/>
      <c r="H270" s="79"/>
      <c r="I270" s="79"/>
      <c r="J270" s="79"/>
      <c r="K270" s="79"/>
      <c r="L270" s="79"/>
      <c r="M270" s="79"/>
      <c r="N270" s="79"/>
      <c r="O270" s="79"/>
      <c r="P270" s="435"/>
      <c r="Q270" s="435"/>
      <c r="R270" s="435"/>
      <c r="S270" s="435"/>
      <c r="T270" s="435"/>
      <c r="U270" s="435"/>
      <c r="V270" s="452"/>
      <c r="X270" s="428"/>
      <c r="Y270" s="428"/>
      <c r="Z270" s="428"/>
      <c r="AA270" s="428"/>
      <c r="AB270" s="428"/>
      <c r="AC270" s="428"/>
      <c r="AD270" s="429"/>
      <c r="AE270" s="429"/>
      <c r="AF270" s="429"/>
      <c r="AG270" s="430"/>
      <c r="AH270" s="429"/>
      <c r="AI270" s="429"/>
      <c r="AJ270" s="432"/>
      <c r="AK270" s="432"/>
      <c r="AL270" s="432"/>
    </row>
    <row r="271" spans="1:38" s="431" customFormat="1" ht="11.25" customHeight="1" x14ac:dyDescent="0.2">
      <c r="A271" s="79"/>
      <c r="B271" s="590" t="s">
        <v>27</v>
      </c>
      <c r="C271" s="590"/>
      <c r="D271" s="591"/>
      <c r="E271" s="591"/>
      <c r="F271" s="591"/>
      <c r="G271" s="79"/>
      <c r="H271" s="79"/>
      <c r="I271" s="79"/>
      <c r="J271" s="79"/>
      <c r="K271" s="79"/>
      <c r="L271" s="79"/>
      <c r="M271" s="79"/>
      <c r="N271" s="79"/>
      <c r="O271" s="79"/>
      <c r="P271" s="435"/>
      <c r="Q271" s="435"/>
      <c r="R271" s="435"/>
      <c r="S271" s="435"/>
      <c r="T271" s="435"/>
      <c r="U271" s="435"/>
      <c r="V271" s="452"/>
      <c r="X271" s="428"/>
      <c r="Y271" s="428"/>
      <c r="Z271" s="428"/>
      <c r="AA271" s="428"/>
      <c r="AB271" s="428"/>
      <c r="AC271" s="428"/>
      <c r="AD271" s="429"/>
      <c r="AE271" s="429"/>
      <c r="AF271" s="429"/>
      <c r="AG271" s="430"/>
      <c r="AH271" s="429"/>
      <c r="AI271" s="429"/>
    </row>
    <row r="272" spans="1:38" s="431" customFormat="1" ht="11.25" customHeight="1" x14ac:dyDescent="0.2">
      <c r="A272" s="79"/>
      <c r="B272" s="590"/>
      <c r="C272" s="590"/>
      <c r="D272" s="591"/>
      <c r="E272" s="591"/>
      <c r="F272" s="591"/>
      <c r="G272" s="79"/>
      <c r="H272" s="79"/>
      <c r="I272" s="79"/>
      <c r="J272" s="79"/>
      <c r="K272" s="79"/>
      <c r="L272" s="79"/>
      <c r="M272" s="79"/>
      <c r="N272" s="79"/>
      <c r="O272" s="79"/>
      <c r="P272" s="435"/>
      <c r="Q272" s="435"/>
      <c r="R272" s="435"/>
      <c r="S272" s="435"/>
      <c r="T272" s="435"/>
      <c r="U272" s="435"/>
      <c r="V272" s="452"/>
      <c r="X272" s="428"/>
      <c r="Y272" s="428"/>
      <c r="Z272" s="428"/>
      <c r="AA272" s="428"/>
      <c r="AB272" s="428"/>
      <c r="AC272" s="428"/>
      <c r="AD272" s="429"/>
      <c r="AE272" s="429"/>
      <c r="AF272" s="429"/>
      <c r="AG272" s="430"/>
      <c r="AH272" s="429"/>
      <c r="AI272" s="429"/>
    </row>
    <row r="273" spans="1:35" s="431" customFormat="1" ht="11.25" customHeight="1" x14ac:dyDescent="0.2">
      <c r="A273" s="79"/>
      <c r="B273" s="590" t="s">
        <v>28</v>
      </c>
      <c r="C273" s="590"/>
      <c r="D273" s="591"/>
      <c r="E273" s="591"/>
      <c r="F273" s="591"/>
      <c r="G273" s="79"/>
      <c r="H273" s="79"/>
      <c r="I273" s="79"/>
      <c r="J273" s="79"/>
      <c r="K273" s="79"/>
      <c r="L273" s="79"/>
      <c r="M273" s="79"/>
      <c r="N273" s="79"/>
      <c r="O273" s="79"/>
      <c r="P273" s="435"/>
      <c r="Q273" s="435"/>
      <c r="R273" s="435"/>
      <c r="S273" s="435"/>
      <c r="T273" s="435"/>
      <c r="U273" s="435"/>
      <c r="V273" s="452"/>
      <c r="X273" s="428"/>
      <c r="Y273" s="428"/>
      <c r="Z273" s="428"/>
      <c r="AA273" s="428"/>
      <c r="AB273" s="428"/>
      <c r="AC273" s="428"/>
      <c r="AD273" s="429"/>
      <c r="AE273" s="429"/>
      <c r="AF273" s="429"/>
      <c r="AG273" s="430"/>
      <c r="AH273" s="429"/>
      <c r="AI273" s="429"/>
    </row>
    <row r="274" spans="1:35" s="431" customFormat="1" ht="11.25" customHeight="1" x14ac:dyDescent="0.2">
      <c r="A274" s="79"/>
      <c r="B274" s="590"/>
      <c r="C274" s="590"/>
      <c r="D274" s="591"/>
      <c r="E274" s="591"/>
      <c r="F274" s="591"/>
      <c r="G274" s="79"/>
      <c r="H274" s="79"/>
      <c r="I274" s="79"/>
      <c r="J274" s="79"/>
      <c r="K274" s="79"/>
      <c r="L274" s="79"/>
      <c r="M274" s="79"/>
      <c r="N274" s="79"/>
      <c r="O274" s="79"/>
      <c r="P274" s="435"/>
      <c r="Q274" s="435"/>
      <c r="R274" s="435"/>
      <c r="S274" s="435"/>
      <c r="T274" s="435"/>
      <c r="U274" s="435"/>
      <c r="V274" s="452"/>
      <c r="X274" s="428"/>
      <c r="Y274" s="428"/>
      <c r="Z274" s="428"/>
      <c r="AA274" s="428"/>
      <c r="AB274" s="428"/>
      <c r="AC274" s="428"/>
      <c r="AD274" s="429"/>
      <c r="AE274" s="429"/>
      <c r="AF274" s="429"/>
      <c r="AG274" s="430"/>
      <c r="AH274" s="429"/>
      <c r="AI274" s="429"/>
    </row>
    <row r="275" spans="1:35" s="431" customFormat="1" ht="11.25" customHeight="1" x14ac:dyDescent="0.2">
      <c r="A275" s="79"/>
      <c r="B275" s="590" t="s">
        <v>137</v>
      </c>
      <c r="C275" s="590"/>
      <c r="D275" s="591"/>
      <c r="E275" s="591"/>
      <c r="F275" s="591"/>
      <c r="G275" s="79"/>
      <c r="H275" s="79"/>
      <c r="I275" s="79"/>
      <c r="J275" s="79"/>
      <c r="K275" s="79"/>
      <c r="L275" s="79"/>
      <c r="M275" s="79"/>
      <c r="N275" s="79"/>
      <c r="O275" s="79"/>
      <c r="P275" s="435"/>
      <c r="Q275" s="435"/>
      <c r="R275" s="435"/>
      <c r="S275" s="435"/>
      <c r="T275" s="435"/>
      <c r="U275" s="435"/>
      <c r="V275" s="452"/>
      <c r="X275" s="428"/>
      <c r="Y275" s="428"/>
      <c r="Z275" s="428"/>
      <c r="AA275" s="428"/>
      <c r="AB275" s="428"/>
      <c r="AC275" s="428"/>
      <c r="AD275" s="429"/>
      <c r="AE275" s="429"/>
      <c r="AF275" s="429"/>
      <c r="AG275" s="430"/>
      <c r="AH275" s="429"/>
      <c r="AI275" s="429"/>
    </row>
    <row r="276" spans="1:35" s="431" customFormat="1" ht="11.25" customHeight="1" x14ac:dyDescent="0.2">
      <c r="A276" s="79"/>
      <c r="B276" s="590"/>
      <c r="C276" s="590"/>
      <c r="D276" s="591"/>
      <c r="E276" s="591"/>
      <c r="F276" s="591"/>
      <c r="G276" s="79"/>
      <c r="H276" s="79"/>
      <c r="I276" s="79"/>
      <c r="J276" s="79"/>
      <c r="K276" s="79"/>
      <c r="L276" s="79"/>
      <c r="M276" s="79"/>
      <c r="N276" s="79"/>
      <c r="O276" s="79"/>
      <c r="P276" s="435"/>
      <c r="Q276" s="435"/>
      <c r="R276" s="435"/>
      <c r="S276" s="435"/>
      <c r="T276" s="435"/>
      <c r="U276" s="435"/>
      <c r="V276" s="452"/>
      <c r="X276" s="428"/>
      <c r="Y276" s="428"/>
      <c r="Z276" s="428"/>
      <c r="AA276" s="428"/>
      <c r="AB276" s="428"/>
      <c r="AC276" s="428"/>
      <c r="AD276" s="429"/>
      <c r="AE276" s="429"/>
      <c r="AF276" s="429"/>
      <c r="AG276" s="430"/>
      <c r="AH276" s="429"/>
      <c r="AI276" s="429"/>
    </row>
    <row r="277" spans="1:35" s="431" customFormat="1" ht="11.25" customHeight="1" x14ac:dyDescent="0.2">
      <c r="A277" s="79"/>
      <c r="B277" s="590" t="s">
        <v>39</v>
      </c>
      <c r="C277" s="590"/>
      <c r="D277" s="591"/>
      <c r="E277" s="591"/>
      <c r="F277" s="591"/>
      <c r="G277" s="79"/>
      <c r="H277" s="79"/>
      <c r="I277" s="79"/>
      <c r="J277" s="79"/>
      <c r="K277" s="79"/>
      <c r="L277" s="79"/>
      <c r="M277" s="79"/>
      <c r="N277" s="79"/>
      <c r="O277" s="79"/>
      <c r="P277" s="435"/>
      <c r="Q277" s="435"/>
      <c r="R277" s="435"/>
      <c r="S277" s="435"/>
      <c r="T277" s="435"/>
      <c r="U277" s="435"/>
      <c r="V277" s="452"/>
      <c r="X277" s="428"/>
      <c r="Y277" s="428"/>
      <c r="Z277" s="428"/>
      <c r="AA277" s="428"/>
      <c r="AB277" s="428"/>
      <c r="AC277" s="428"/>
      <c r="AD277" s="429"/>
      <c r="AE277" s="429"/>
      <c r="AF277" s="429"/>
      <c r="AG277" s="430"/>
      <c r="AH277" s="429"/>
      <c r="AI277" s="429"/>
    </row>
    <row r="278" spans="1:35" s="431" customFormat="1" ht="11.25" customHeight="1" x14ac:dyDescent="0.2">
      <c r="A278" s="79"/>
      <c r="B278" s="590"/>
      <c r="C278" s="590"/>
      <c r="D278" s="591"/>
      <c r="E278" s="591"/>
      <c r="F278" s="591"/>
      <c r="G278" s="79"/>
      <c r="H278" s="79"/>
      <c r="I278" s="79"/>
      <c r="J278" s="79"/>
      <c r="K278" s="79"/>
      <c r="L278" s="79"/>
      <c r="M278" s="79"/>
      <c r="N278" s="79"/>
      <c r="O278" s="79"/>
      <c r="P278" s="435"/>
      <c r="Q278" s="435"/>
      <c r="R278" s="435"/>
      <c r="S278" s="435"/>
      <c r="T278" s="435"/>
      <c r="U278" s="435"/>
      <c r="V278" s="452"/>
      <c r="X278" s="428"/>
      <c r="Y278" s="428"/>
      <c r="Z278" s="428"/>
      <c r="AA278" s="428"/>
      <c r="AB278" s="428"/>
      <c r="AC278" s="428"/>
      <c r="AD278" s="429"/>
      <c r="AE278" s="429"/>
      <c r="AF278" s="429"/>
      <c r="AG278" s="430"/>
      <c r="AH278" s="429"/>
      <c r="AI278" s="429"/>
    </row>
    <row r="279" spans="1:35" s="431" customFormat="1" ht="11.25" customHeight="1" x14ac:dyDescent="0.2">
      <c r="A279" s="79"/>
      <c r="B279" s="590" t="s">
        <v>33</v>
      </c>
      <c r="C279" s="590"/>
      <c r="D279" s="591"/>
      <c r="E279" s="591"/>
      <c r="F279" s="591"/>
      <c r="G279" s="79"/>
      <c r="H279" s="79"/>
      <c r="I279" s="79"/>
      <c r="J279" s="79"/>
      <c r="K279" s="79"/>
      <c r="L279" s="79"/>
      <c r="M279" s="79"/>
      <c r="N279" s="79"/>
      <c r="O279" s="79"/>
      <c r="P279" s="435"/>
      <c r="Q279" s="435"/>
      <c r="R279" s="435"/>
      <c r="S279" s="435"/>
      <c r="T279" s="435"/>
      <c r="U279" s="435"/>
      <c r="V279" s="452"/>
      <c r="X279" s="428"/>
      <c r="Y279" s="428"/>
      <c r="Z279" s="428"/>
      <c r="AA279" s="428"/>
      <c r="AB279" s="428"/>
      <c r="AC279" s="428"/>
      <c r="AD279" s="429"/>
      <c r="AE279" s="429"/>
      <c r="AF279" s="429"/>
      <c r="AG279" s="430"/>
      <c r="AH279" s="429"/>
      <c r="AI279" s="429"/>
    </row>
    <row r="280" spans="1:35" s="431" customFormat="1" ht="11.25" customHeight="1" x14ac:dyDescent="0.2">
      <c r="A280" s="79"/>
      <c r="B280" s="590"/>
      <c r="C280" s="590"/>
      <c r="D280" s="591"/>
      <c r="E280" s="591"/>
      <c r="F280" s="591"/>
      <c r="G280" s="79"/>
      <c r="H280" s="79"/>
      <c r="I280" s="79"/>
      <c r="J280" s="79"/>
      <c r="K280" s="79"/>
      <c r="L280" s="79"/>
      <c r="M280" s="79"/>
      <c r="N280" s="79"/>
      <c r="O280" s="79"/>
      <c r="P280" s="435"/>
      <c r="Q280" s="435"/>
      <c r="R280" s="435"/>
      <c r="S280" s="435"/>
      <c r="T280" s="435"/>
      <c r="U280" s="435"/>
      <c r="V280" s="452"/>
      <c r="X280" s="428"/>
      <c r="Y280" s="428"/>
      <c r="Z280" s="428"/>
      <c r="AA280" s="428"/>
      <c r="AB280" s="428"/>
      <c r="AC280" s="428"/>
      <c r="AD280" s="429"/>
      <c r="AE280" s="429"/>
      <c r="AF280" s="429"/>
      <c r="AG280" s="430"/>
      <c r="AH280" s="429"/>
      <c r="AI280" s="429"/>
    </row>
    <row r="281" spans="1:35" s="431" customFormat="1" ht="11.25" customHeight="1" x14ac:dyDescent="0.2">
      <c r="A281" s="79"/>
      <c r="B281" s="590" t="s">
        <v>51</v>
      </c>
      <c r="C281" s="590"/>
      <c r="D281" s="591"/>
      <c r="E281" s="591"/>
      <c r="F281" s="591"/>
      <c r="G281" s="79"/>
      <c r="H281" s="79"/>
      <c r="I281" s="79"/>
      <c r="J281" s="79"/>
      <c r="K281" s="79"/>
      <c r="L281" s="79"/>
      <c r="M281" s="79"/>
      <c r="N281" s="79"/>
      <c r="O281" s="79"/>
      <c r="P281" s="435"/>
      <c r="Q281" s="435"/>
      <c r="R281" s="435"/>
      <c r="S281" s="435"/>
      <c r="T281" s="435"/>
      <c r="U281" s="435"/>
      <c r="V281" s="452"/>
      <c r="X281" s="428"/>
      <c r="Y281" s="428"/>
      <c r="Z281" s="428"/>
      <c r="AA281" s="428"/>
      <c r="AB281" s="428"/>
      <c r="AC281" s="428"/>
      <c r="AD281" s="429"/>
      <c r="AE281" s="429"/>
      <c r="AF281" s="429"/>
      <c r="AG281" s="430"/>
      <c r="AH281" s="429"/>
      <c r="AI281" s="429"/>
    </row>
    <row r="282" spans="1:35" s="431" customFormat="1" ht="11.25" customHeight="1" x14ac:dyDescent="0.2">
      <c r="A282" s="79"/>
      <c r="B282" s="590"/>
      <c r="C282" s="590"/>
      <c r="D282" s="591"/>
      <c r="E282" s="591"/>
      <c r="F282" s="591"/>
      <c r="G282" s="79"/>
      <c r="H282" s="79"/>
      <c r="I282" s="79"/>
      <c r="J282" s="79"/>
      <c r="K282" s="79"/>
      <c r="L282" s="79"/>
      <c r="M282" s="79"/>
      <c r="N282" s="79"/>
      <c r="O282" s="79"/>
      <c r="P282" s="435"/>
      <c r="Q282" s="435"/>
      <c r="R282" s="435"/>
      <c r="S282" s="435"/>
      <c r="T282" s="435"/>
      <c r="U282" s="435"/>
      <c r="V282" s="452"/>
      <c r="X282" s="428"/>
      <c r="Y282" s="428"/>
      <c r="Z282" s="428"/>
      <c r="AA282" s="428"/>
      <c r="AB282" s="428"/>
      <c r="AC282" s="428"/>
      <c r="AD282" s="429"/>
      <c r="AE282" s="429"/>
      <c r="AF282" s="429"/>
      <c r="AG282" s="430"/>
      <c r="AH282" s="429"/>
      <c r="AI282" s="429"/>
    </row>
    <row r="283" spans="1:35" s="431" customFormat="1" ht="11.25" customHeight="1" x14ac:dyDescent="0.2">
      <c r="A283" s="79"/>
      <c r="B283" s="590" t="s">
        <v>29</v>
      </c>
      <c r="C283" s="590"/>
      <c r="D283" s="591"/>
      <c r="E283" s="591"/>
      <c r="F283" s="591"/>
      <c r="G283" s="79"/>
      <c r="H283" s="79"/>
      <c r="I283" s="79"/>
      <c r="J283" s="79"/>
      <c r="K283" s="79"/>
      <c r="L283" s="79"/>
      <c r="M283" s="79"/>
      <c r="N283" s="79"/>
      <c r="O283" s="79"/>
      <c r="P283" s="435"/>
      <c r="Q283" s="435"/>
      <c r="R283" s="435"/>
      <c r="S283" s="435"/>
      <c r="T283" s="435"/>
      <c r="U283" s="435"/>
      <c r="V283" s="452"/>
      <c r="X283" s="428"/>
      <c r="Y283" s="428"/>
      <c r="Z283" s="428"/>
      <c r="AA283" s="428"/>
      <c r="AB283" s="428"/>
      <c r="AC283" s="428"/>
      <c r="AD283" s="429"/>
      <c r="AE283" s="429"/>
      <c r="AF283" s="429"/>
      <c r="AG283" s="430"/>
      <c r="AH283" s="429"/>
      <c r="AI283" s="429"/>
    </row>
    <row r="284" spans="1:35" s="431" customFormat="1" ht="11.25" customHeight="1" x14ac:dyDescent="0.2">
      <c r="A284" s="79"/>
      <c r="B284" s="590"/>
      <c r="C284" s="590"/>
      <c r="D284" s="591"/>
      <c r="E284" s="591"/>
      <c r="F284" s="591"/>
      <c r="G284" s="79"/>
      <c r="H284" s="79"/>
      <c r="I284" s="79"/>
      <c r="J284" s="79"/>
      <c r="K284" s="79"/>
      <c r="L284" s="79"/>
      <c r="M284" s="79"/>
      <c r="N284" s="79"/>
      <c r="O284" s="79"/>
      <c r="P284" s="435"/>
      <c r="Q284" s="435"/>
      <c r="R284" s="435"/>
      <c r="S284" s="435"/>
      <c r="T284" s="435"/>
      <c r="U284" s="435"/>
      <c r="V284" s="452"/>
      <c r="X284" s="428"/>
      <c r="Y284" s="428"/>
      <c r="Z284" s="428"/>
      <c r="AA284" s="428"/>
      <c r="AB284" s="428"/>
      <c r="AC284" s="428"/>
      <c r="AD284" s="429"/>
      <c r="AE284" s="429"/>
      <c r="AF284" s="429"/>
      <c r="AG284" s="430"/>
      <c r="AH284" s="429"/>
      <c r="AI284" s="429"/>
    </row>
    <row r="285" spans="1:35" s="431" customFormat="1" ht="11.25" customHeight="1" x14ac:dyDescent="0.2">
      <c r="A285" s="79"/>
      <c r="B285" s="590" t="s">
        <v>30</v>
      </c>
      <c r="C285" s="590"/>
      <c r="D285" s="601"/>
      <c r="E285" s="601"/>
      <c r="F285" s="601"/>
      <c r="G285" s="601"/>
      <c r="H285" s="79"/>
      <c r="I285" s="79"/>
      <c r="J285" s="79"/>
      <c r="K285" s="79"/>
      <c r="L285" s="79"/>
      <c r="M285" s="79"/>
      <c r="N285" s="79"/>
      <c r="O285" s="79"/>
      <c r="P285" s="435"/>
      <c r="Q285" s="435"/>
      <c r="R285" s="435"/>
      <c r="S285" s="435"/>
      <c r="T285" s="435"/>
      <c r="U285" s="435"/>
      <c r="V285" s="452"/>
      <c r="X285" s="428"/>
      <c r="Y285" s="428"/>
      <c r="Z285" s="428"/>
      <c r="AA285" s="428"/>
      <c r="AB285" s="428"/>
      <c r="AC285" s="428"/>
      <c r="AD285" s="429"/>
      <c r="AE285" s="429"/>
      <c r="AF285" s="429"/>
      <c r="AG285" s="430"/>
      <c r="AH285" s="429"/>
      <c r="AI285" s="429"/>
    </row>
    <row r="286" spans="1:35" s="431" customFormat="1" ht="11.25" customHeight="1" x14ac:dyDescent="0.2">
      <c r="A286" s="79"/>
      <c r="B286" s="601"/>
      <c r="C286" s="601"/>
      <c r="D286" s="601"/>
      <c r="E286" s="601"/>
      <c r="F286" s="601"/>
      <c r="G286" s="601"/>
      <c r="H286" s="79"/>
      <c r="I286" s="79"/>
      <c r="J286" s="79"/>
      <c r="K286" s="79"/>
      <c r="L286" s="79"/>
      <c r="M286" s="79"/>
      <c r="N286" s="79"/>
      <c r="O286" s="79"/>
      <c r="P286" s="435"/>
      <c r="Q286" s="435"/>
      <c r="R286" s="435"/>
      <c r="S286" s="435"/>
      <c r="T286" s="435"/>
      <c r="U286" s="435"/>
      <c r="V286" s="452"/>
      <c r="X286" s="428"/>
      <c r="Y286" s="428"/>
      <c r="Z286" s="428"/>
      <c r="AA286" s="428"/>
      <c r="AB286" s="428"/>
      <c r="AC286" s="428"/>
      <c r="AD286" s="429"/>
      <c r="AE286" s="429"/>
      <c r="AF286" s="429"/>
      <c r="AG286" s="430"/>
      <c r="AH286" s="429"/>
      <c r="AI286" s="429"/>
    </row>
    <row r="287" spans="1:35" s="431" customFormat="1" ht="11.25" customHeight="1" x14ac:dyDescent="0.2">
      <c r="A287" s="79"/>
      <c r="B287" s="590" t="s">
        <v>31</v>
      </c>
      <c r="C287" s="590"/>
      <c r="D287" s="591"/>
      <c r="E287" s="591"/>
      <c r="F287" s="591"/>
      <c r="G287" s="79"/>
      <c r="H287" s="79"/>
      <c r="I287" s="79"/>
      <c r="J287" s="79"/>
      <c r="K287" s="79"/>
      <c r="L287" s="79"/>
      <c r="M287" s="79"/>
      <c r="N287" s="79"/>
      <c r="O287" s="79"/>
      <c r="P287" s="435"/>
      <c r="Q287" s="435"/>
      <c r="R287" s="435"/>
      <c r="S287" s="435"/>
      <c r="T287" s="435"/>
      <c r="U287" s="435"/>
      <c r="V287" s="452"/>
      <c r="X287" s="428"/>
      <c r="Y287" s="428"/>
      <c r="Z287" s="428"/>
      <c r="AA287" s="428"/>
      <c r="AB287" s="428"/>
      <c r="AC287" s="428"/>
      <c r="AD287" s="429"/>
      <c r="AE287" s="429"/>
      <c r="AF287" s="429"/>
      <c r="AG287" s="430"/>
      <c r="AH287" s="429"/>
      <c r="AI287" s="429"/>
    </row>
    <row r="288" spans="1:35" s="431" customFormat="1" ht="11.25" customHeight="1" x14ac:dyDescent="0.2">
      <c r="A288" s="79"/>
      <c r="B288" s="590"/>
      <c r="C288" s="590"/>
      <c r="D288" s="591"/>
      <c r="E288" s="591"/>
      <c r="F288" s="591"/>
      <c r="G288" s="79"/>
      <c r="H288" s="79"/>
      <c r="I288" s="79"/>
      <c r="J288" s="79"/>
      <c r="K288" s="79"/>
      <c r="L288" s="79"/>
      <c r="M288" s="79"/>
      <c r="N288" s="79"/>
      <c r="O288" s="79"/>
      <c r="P288" s="435"/>
      <c r="Q288" s="435"/>
      <c r="R288" s="435"/>
      <c r="S288" s="435"/>
      <c r="T288" s="435"/>
      <c r="U288" s="435"/>
      <c r="V288" s="452"/>
      <c r="X288" s="428"/>
      <c r="Y288" s="428"/>
      <c r="Z288" s="428"/>
      <c r="AA288" s="428"/>
      <c r="AB288" s="428"/>
      <c r="AC288" s="428"/>
      <c r="AD288" s="429"/>
      <c r="AE288" s="429"/>
      <c r="AF288" s="429"/>
      <c r="AG288" s="430"/>
      <c r="AH288" s="429"/>
      <c r="AI288" s="429"/>
    </row>
    <row r="289" spans="1:37" s="431" customFormat="1" ht="11.25" customHeight="1" x14ac:dyDescent="0.2">
      <c r="A289" s="79"/>
      <c r="B289" s="590" t="s">
        <v>52</v>
      </c>
      <c r="C289" s="590"/>
      <c r="D289" s="591"/>
      <c r="E289" s="591"/>
      <c r="F289" s="591"/>
      <c r="G289" s="79"/>
      <c r="H289" s="79"/>
      <c r="I289" s="79"/>
      <c r="J289" s="79"/>
      <c r="K289" s="79"/>
      <c r="L289" s="79"/>
      <c r="M289" s="79"/>
      <c r="N289" s="79"/>
      <c r="O289" s="79"/>
      <c r="P289" s="435"/>
      <c r="Q289" s="435"/>
      <c r="R289" s="435"/>
      <c r="S289" s="435"/>
      <c r="T289" s="435"/>
      <c r="U289" s="435"/>
      <c r="V289" s="452"/>
      <c r="X289" s="428"/>
      <c r="Y289" s="428"/>
      <c r="Z289" s="428"/>
      <c r="AA289" s="428"/>
      <c r="AB289" s="428"/>
      <c r="AC289" s="428"/>
      <c r="AD289" s="429"/>
      <c r="AE289" s="429"/>
      <c r="AF289" s="429"/>
      <c r="AG289" s="430"/>
      <c r="AH289" s="429"/>
      <c r="AI289" s="429"/>
    </row>
    <row r="290" spans="1:37" s="431" customFormat="1" ht="11.25" customHeight="1" x14ac:dyDescent="0.2">
      <c r="A290" s="79"/>
      <c r="B290" s="590"/>
      <c r="C290" s="590"/>
      <c r="D290" s="591"/>
      <c r="E290" s="591"/>
      <c r="F290" s="591"/>
      <c r="G290" s="79"/>
      <c r="H290" s="79"/>
      <c r="I290" s="79"/>
      <c r="J290" s="79"/>
      <c r="K290" s="79"/>
      <c r="L290" s="79"/>
      <c r="M290" s="79"/>
      <c r="N290" s="79"/>
      <c r="O290" s="79"/>
      <c r="P290" s="435"/>
      <c r="Q290" s="435"/>
      <c r="R290" s="435"/>
      <c r="S290" s="435"/>
      <c r="T290" s="435"/>
      <c r="U290" s="435"/>
      <c r="V290" s="452"/>
      <c r="X290" s="428"/>
      <c r="Y290" s="428"/>
      <c r="Z290" s="428"/>
      <c r="AA290" s="428"/>
      <c r="AB290" s="428"/>
      <c r="AC290" s="428"/>
      <c r="AD290" s="429"/>
      <c r="AE290" s="429"/>
      <c r="AF290" s="429"/>
      <c r="AG290" s="430"/>
      <c r="AH290" s="429"/>
      <c r="AI290" s="429"/>
    </row>
    <row r="291" spans="1:37" s="431" customFormat="1" ht="11.25" customHeight="1" x14ac:dyDescent="0.2">
      <c r="A291" s="79"/>
      <c r="B291" s="590" t="s">
        <v>32</v>
      </c>
      <c r="C291" s="590"/>
      <c r="D291" s="591"/>
      <c r="E291" s="591"/>
      <c r="F291" s="591"/>
      <c r="G291" s="79"/>
      <c r="H291" s="79"/>
      <c r="I291" s="79"/>
      <c r="J291" s="79"/>
      <c r="K291" s="79"/>
      <c r="L291" s="79"/>
      <c r="M291" s="79"/>
      <c r="N291" s="79"/>
      <c r="O291" s="79"/>
      <c r="P291" s="435"/>
      <c r="Q291" s="435"/>
      <c r="R291" s="435"/>
      <c r="S291" s="435"/>
      <c r="T291" s="435"/>
      <c r="U291" s="435"/>
      <c r="V291" s="452"/>
      <c r="X291" s="428"/>
      <c r="Y291" s="428"/>
      <c r="Z291" s="428"/>
      <c r="AA291" s="428"/>
      <c r="AB291" s="428"/>
      <c r="AC291" s="428"/>
      <c r="AD291" s="429"/>
      <c r="AE291" s="429"/>
      <c r="AF291" s="429"/>
      <c r="AG291" s="430"/>
      <c r="AH291" s="429"/>
      <c r="AI291" s="429"/>
    </row>
    <row r="292" spans="1:37" s="431" customFormat="1" ht="11.25" customHeight="1" x14ac:dyDescent="0.2">
      <c r="A292" s="79"/>
      <c r="B292" s="590"/>
      <c r="C292" s="590"/>
      <c r="D292" s="591"/>
      <c r="E292" s="591"/>
      <c r="F292" s="591"/>
      <c r="G292" s="79"/>
      <c r="H292" s="79"/>
      <c r="I292" s="79"/>
      <c r="J292" s="79"/>
      <c r="K292" s="79"/>
      <c r="L292" s="79"/>
      <c r="M292" s="79"/>
      <c r="N292" s="79"/>
      <c r="O292" s="79"/>
      <c r="P292" s="435"/>
      <c r="Q292" s="435"/>
      <c r="R292" s="435"/>
      <c r="S292" s="435"/>
      <c r="T292" s="435"/>
      <c r="U292" s="435"/>
      <c r="V292" s="452"/>
      <c r="X292" s="428"/>
      <c r="Y292" s="428"/>
      <c r="Z292" s="428"/>
      <c r="AA292" s="428"/>
      <c r="AB292" s="428"/>
      <c r="AC292" s="428"/>
      <c r="AD292" s="429"/>
      <c r="AE292" s="429"/>
      <c r="AF292" s="429"/>
      <c r="AG292" s="430"/>
      <c r="AH292" s="429"/>
      <c r="AI292" s="429"/>
    </row>
    <row r="293" spans="1:37" s="431" customFormat="1" ht="11.25" hidden="1" customHeight="1" x14ac:dyDescent="0.2">
      <c r="A293" s="79"/>
      <c r="B293" s="590" t="s">
        <v>98</v>
      </c>
      <c r="C293" s="590"/>
      <c r="D293" s="591"/>
      <c r="E293" s="591"/>
      <c r="F293" s="591"/>
      <c r="G293" s="79"/>
      <c r="H293" s="79"/>
      <c r="I293" s="79"/>
      <c r="J293" s="79"/>
      <c r="K293" s="79"/>
      <c r="L293" s="79"/>
      <c r="M293" s="79"/>
      <c r="N293" s="79"/>
      <c r="O293" s="79"/>
      <c r="P293" s="435"/>
      <c r="Q293" s="435"/>
      <c r="R293" s="435"/>
      <c r="S293" s="435"/>
      <c r="T293" s="435"/>
      <c r="U293" s="435"/>
      <c r="V293" s="452"/>
      <c r="X293" s="428"/>
      <c r="Y293" s="428"/>
      <c r="Z293" s="428"/>
      <c r="AA293" s="428"/>
      <c r="AB293" s="428"/>
      <c r="AC293" s="428"/>
      <c r="AD293" s="429"/>
      <c r="AE293" s="429"/>
      <c r="AF293" s="429"/>
      <c r="AG293" s="430"/>
      <c r="AH293" s="429"/>
      <c r="AI293" s="429"/>
    </row>
    <row r="294" spans="1:37" s="431" customFormat="1" ht="11.25" hidden="1" customHeight="1" x14ac:dyDescent="0.2">
      <c r="A294" s="79"/>
      <c r="B294" s="590"/>
      <c r="C294" s="590"/>
      <c r="D294" s="591"/>
      <c r="E294" s="591"/>
      <c r="F294" s="591"/>
      <c r="G294" s="79"/>
      <c r="H294" s="79"/>
      <c r="I294" s="79"/>
      <c r="J294" s="79"/>
      <c r="K294" s="79"/>
      <c r="L294" s="79"/>
      <c r="M294" s="79"/>
      <c r="N294" s="79"/>
      <c r="O294" s="79"/>
      <c r="P294" s="435"/>
      <c r="Q294" s="435"/>
      <c r="R294" s="435"/>
      <c r="S294" s="435"/>
      <c r="T294" s="435"/>
      <c r="U294" s="435"/>
      <c r="V294" s="452"/>
      <c r="X294" s="428"/>
      <c r="Y294" s="428"/>
      <c r="Z294" s="428"/>
      <c r="AA294" s="428"/>
      <c r="AB294" s="428"/>
      <c r="AC294" s="428"/>
      <c r="AD294" s="429"/>
      <c r="AE294" s="429"/>
      <c r="AF294" s="429"/>
      <c r="AG294" s="430"/>
      <c r="AH294" s="429"/>
      <c r="AI294" s="429"/>
    </row>
    <row r="295" spans="1:37" s="431" customFormat="1" ht="11.25" hidden="1" customHeight="1" x14ac:dyDescent="0.2">
      <c r="A295" s="79"/>
      <c r="B295" s="590" t="s">
        <v>99</v>
      </c>
      <c r="C295" s="590"/>
      <c r="D295" s="591"/>
      <c r="E295" s="591"/>
      <c r="F295" s="591"/>
      <c r="G295" s="79"/>
      <c r="H295" s="79"/>
      <c r="I295" s="79"/>
      <c r="J295" s="79"/>
      <c r="K295" s="79"/>
      <c r="L295" s="79"/>
      <c r="M295" s="79"/>
      <c r="N295" s="79"/>
      <c r="O295" s="79"/>
      <c r="P295" s="435"/>
      <c r="Q295" s="435"/>
      <c r="R295" s="435"/>
      <c r="S295" s="435"/>
      <c r="T295" s="435"/>
      <c r="U295" s="435"/>
      <c r="V295" s="453"/>
      <c r="X295" s="433"/>
      <c r="Y295" s="433"/>
      <c r="Z295" s="433"/>
      <c r="AA295" s="433"/>
      <c r="AB295" s="433"/>
      <c r="AC295" s="433"/>
    </row>
    <row r="296" spans="1:37" s="431" customFormat="1" ht="11.25" hidden="1" customHeight="1" x14ac:dyDescent="0.2">
      <c r="A296" s="79"/>
      <c r="B296" s="590"/>
      <c r="C296" s="590"/>
      <c r="D296" s="591"/>
      <c r="E296" s="591"/>
      <c r="F296" s="591"/>
      <c r="G296" s="79"/>
      <c r="H296" s="79"/>
      <c r="I296" s="79"/>
      <c r="J296" s="79"/>
      <c r="K296" s="79"/>
      <c r="L296" s="79"/>
      <c r="M296" s="79"/>
      <c r="N296" s="79"/>
      <c r="O296" s="79"/>
      <c r="P296" s="435"/>
      <c r="Q296" s="435"/>
      <c r="R296" s="435"/>
      <c r="S296" s="435"/>
      <c r="T296" s="435"/>
      <c r="U296" s="435"/>
      <c r="V296" s="453"/>
      <c r="X296" s="433"/>
      <c r="Y296" s="433"/>
      <c r="Z296" s="433"/>
      <c r="AA296" s="433"/>
      <c r="AB296" s="433"/>
      <c r="AC296" s="433"/>
    </row>
    <row r="297" spans="1:37" s="434" customFormat="1" ht="11.25" customHeight="1" x14ac:dyDescent="0.2">
      <c r="A297" s="86"/>
      <c r="B297" s="590" t="s">
        <v>53</v>
      </c>
      <c r="C297" s="590"/>
      <c r="D297" s="591"/>
      <c r="E297" s="591"/>
      <c r="F297" s="591"/>
      <c r="G297" s="86"/>
      <c r="H297" s="86"/>
      <c r="I297" s="86"/>
      <c r="J297" s="86"/>
      <c r="K297" s="86"/>
      <c r="L297" s="86"/>
      <c r="M297" s="86"/>
      <c r="N297" s="86"/>
      <c r="O297" s="86"/>
      <c r="P297" s="436"/>
      <c r="Q297" s="436"/>
      <c r="R297" s="436"/>
      <c r="S297" s="436"/>
      <c r="T297" s="436"/>
      <c r="U297" s="436"/>
      <c r="V297" s="454"/>
      <c r="X297" s="433"/>
      <c r="Y297" s="433"/>
      <c r="Z297" s="433"/>
      <c r="AA297" s="433"/>
      <c r="AB297" s="433"/>
      <c r="AC297" s="433"/>
    </row>
    <row r="298" spans="1:37" ht="11.25" customHeight="1" x14ac:dyDescent="0.2">
      <c r="A298" s="25"/>
      <c r="B298" s="590"/>
      <c r="C298" s="590"/>
      <c r="D298" s="591"/>
      <c r="E298" s="591"/>
      <c r="F298" s="591"/>
      <c r="G298" s="25"/>
      <c r="H298" s="25"/>
      <c r="I298" s="25"/>
      <c r="J298" s="25"/>
      <c r="K298" s="25"/>
      <c r="L298" s="25"/>
      <c r="M298" s="25"/>
      <c r="N298" s="25"/>
      <c r="O298" s="25"/>
      <c r="P298" s="160"/>
      <c r="Q298" s="160"/>
      <c r="R298" s="160"/>
      <c r="S298" s="160"/>
      <c r="T298" s="160"/>
      <c r="U298" s="160"/>
      <c r="V298" s="448"/>
      <c r="W298" s="406"/>
      <c r="AB298" s="402"/>
      <c r="AC298" s="402"/>
      <c r="AG298" s="403"/>
      <c r="AH298" s="403"/>
      <c r="AI298" s="403"/>
      <c r="AJ298" s="404"/>
      <c r="AK298" s="405"/>
    </row>
    <row r="299" spans="1:37" ht="11.25" customHeight="1" x14ac:dyDescent="0.2">
      <c r="A299" s="71"/>
      <c r="B299" s="71"/>
      <c r="C299" s="71"/>
      <c r="D299" s="71"/>
      <c r="E299" s="71"/>
      <c r="F299" s="71"/>
      <c r="G299" s="71"/>
      <c r="H299" s="71"/>
      <c r="I299" s="71"/>
      <c r="J299" s="71"/>
      <c r="K299" s="71"/>
      <c r="L299" s="71"/>
      <c r="M299" s="71"/>
      <c r="N299" s="71"/>
      <c r="O299" s="71"/>
      <c r="P299" s="174"/>
      <c r="Q299" s="174"/>
      <c r="R299" s="174"/>
      <c r="S299" s="174"/>
      <c r="T299" s="174"/>
      <c r="U299" s="174"/>
      <c r="V299" s="455"/>
      <c r="W299" s="406"/>
      <c r="AB299" s="402"/>
      <c r="AC299" s="402"/>
      <c r="AG299" s="403"/>
      <c r="AH299" s="403"/>
      <c r="AI299" s="403"/>
      <c r="AJ299" s="404"/>
      <c r="AK299" s="405"/>
    </row>
  </sheetData>
  <sheetProtection sheet="1" objects="1" scenarios="1"/>
  <mergeCells count="52">
    <mergeCell ref="AA52:AA53"/>
    <mergeCell ref="B7:T8"/>
    <mergeCell ref="D9:H10"/>
    <mergeCell ref="I9:I11"/>
    <mergeCell ref="K9:O10"/>
    <mergeCell ref="P9:P11"/>
    <mergeCell ref="R9:T10"/>
    <mergeCell ref="Z52:Z53"/>
    <mergeCell ref="A87:U87"/>
    <mergeCell ref="A43:U43"/>
    <mergeCell ref="B51:H52"/>
    <mergeCell ref="B53:H53"/>
    <mergeCell ref="X82:X83"/>
    <mergeCell ref="A44:U44"/>
    <mergeCell ref="Y82:Y83"/>
    <mergeCell ref="L84:O84"/>
    <mergeCell ref="Q84:T84"/>
    <mergeCell ref="X84:X85"/>
    <mergeCell ref="Y84:Y85"/>
    <mergeCell ref="L85:T85"/>
    <mergeCell ref="B275:F276"/>
    <mergeCell ref="B95:H96"/>
    <mergeCell ref="D98:E99"/>
    <mergeCell ref="A131:U131"/>
    <mergeCell ref="B139:H141"/>
    <mergeCell ref="A175:U175"/>
    <mergeCell ref="B183:H185"/>
    <mergeCell ref="B227:H229"/>
    <mergeCell ref="B255:H260"/>
    <mergeCell ref="A263:U263"/>
    <mergeCell ref="B211:H216"/>
    <mergeCell ref="A219:U219"/>
    <mergeCell ref="B267:B268"/>
    <mergeCell ref="B269:F270"/>
    <mergeCell ref="B271:F272"/>
    <mergeCell ref="B273:F274"/>
    <mergeCell ref="B277:F278"/>
    <mergeCell ref="B279:F280"/>
    <mergeCell ref="B281:F282"/>
    <mergeCell ref="B283:F284"/>
    <mergeCell ref="B289:F290"/>
    <mergeCell ref="B291:F292"/>
    <mergeCell ref="B293:F294"/>
    <mergeCell ref="B295:F296"/>
    <mergeCell ref="B297:F298"/>
    <mergeCell ref="B285:G286"/>
    <mergeCell ref="B287:F288"/>
    <mergeCell ref="A264:U264"/>
    <mergeCell ref="A220:U220"/>
    <mergeCell ref="A176:U176"/>
    <mergeCell ref="A132:U132"/>
    <mergeCell ref="A88:U88"/>
  </mergeCells>
  <conditionalFormatting sqref="B12:B31 D12:I31 K12:P31 S12:T31 B144:B163 D144:H163 B188:B207 D188:H207 B232:B251 D232:H251">
    <cfRule type="expression" dxfId="9" priority="2">
      <formula>$B12=$X$5</formula>
    </cfRule>
    <cfRule type="containsErrors" dxfId="8" priority="3">
      <formula>ISERROR(B12)</formula>
    </cfRule>
  </conditionalFormatting>
  <conditionalFormatting sqref="R12:R31">
    <cfRule type="expression" dxfId="7" priority="1">
      <formula>$B12=$X$5</formula>
    </cfRule>
  </conditionalFormatting>
  <hyperlinks>
    <hyperlink ref="B269:B270" location="Coverage!A1" display="Participating LA's"/>
    <hyperlink ref="B291:B292" location="'Looked After Children'!A1" display="Looked After Children"/>
    <hyperlink ref="B289:B290" location="'Court Applications'!A1" display="Court Applications"/>
    <hyperlink ref="B287:B288" location="'Child Protection Plans'!A1" display="Child Protection Plans"/>
    <hyperlink ref="B285:B286" location="'Initial CP Conferences'!A1" display="Initial Child Protection Conferences"/>
    <hyperlink ref="B283:B284" location="'Section 47 Enquiries'!A1" display="Section 47 Enquiries"/>
    <hyperlink ref="B281:B282" location="'Children in Need'!A1" display="Children in Need"/>
    <hyperlink ref="B279:B280" location="Assessments!A1" display="Assessments"/>
    <hyperlink ref="B277:B278" location="'Re-referrals'!A1" display="Re-referrals"/>
    <hyperlink ref="B273:B274" location="Referrals!A1" display="Referrals"/>
    <hyperlink ref="B271:B272" location="Population!A1" display="Population"/>
    <hyperlink ref="B295:B296" location="Adoption!A1" display="Adoption"/>
    <hyperlink ref="B293:B294" location="Adoption!A1" display="Adoption"/>
    <hyperlink ref="B293:F294" location="Ofsted!A1" display="Ofsted"/>
    <hyperlink ref="B295:F296" location="Education!A1" display="Education"/>
    <hyperlink ref="B297:B298" location="Adoption!A1" display="Adoption"/>
    <hyperlink ref="B297:F298" location="Sources!A1" display="Sources"/>
    <hyperlink ref="B275:F276" location="'Referral Source'!A1" display="Referral Source"/>
  </hyperlinks>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39"/>
  </sheetPr>
  <dimension ref="A1:AL167"/>
  <sheetViews>
    <sheetView showRowColHeaders="0" zoomScaleNormal="100" workbookViewId="0"/>
  </sheetViews>
  <sheetFormatPr defaultRowHeight="11.25" customHeight="1" x14ac:dyDescent="0.2"/>
  <cols>
    <col min="1" max="1" width="2.85546875" style="406" customWidth="1"/>
    <col min="2" max="2" width="19.28515625" style="406" customWidth="1"/>
    <col min="3" max="3" width="0.85546875" style="406" customWidth="1"/>
    <col min="4" max="8" width="7.42578125" style="406" customWidth="1"/>
    <col min="9" max="9" width="7.85546875" style="406" customWidth="1"/>
    <col min="10" max="10" width="0.85546875" style="406" customWidth="1"/>
    <col min="11" max="11" width="7.42578125" style="493" customWidth="1"/>
    <col min="12" max="15" width="7.42578125" style="406" customWidth="1"/>
    <col min="16" max="16" width="6.28515625" style="406" customWidth="1"/>
    <col min="17" max="17" width="0.85546875" style="406" customWidth="1"/>
    <col min="18" max="18" width="6.140625" style="406" customWidth="1"/>
    <col min="19" max="19" width="8" style="406" customWidth="1"/>
    <col min="20" max="20" width="7.7109375" style="406" customWidth="1"/>
    <col min="21" max="21" width="2.85546875" style="406" customWidth="1"/>
    <col min="22" max="22" width="10.140625" style="404" customWidth="1"/>
    <col min="23" max="24" width="21.85546875" style="402" hidden="1" customWidth="1"/>
    <col min="25" max="25" width="30.28515625" style="402" hidden="1" customWidth="1"/>
    <col min="26" max="26" width="17" style="402" hidden="1" customWidth="1"/>
    <col min="27" max="27" width="24.5703125" style="402" hidden="1" customWidth="1"/>
    <col min="28" max="28" width="3.5703125" style="403" hidden="1" customWidth="1"/>
    <col min="29" max="29" width="15.7109375" style="403" hidden="1" customWidth="1"/>
    <col min="30" max="30" width="8.7109375" style="403" hidden="1" customWidth="1"/>
    <col min="31" max="31" width="17" style="403" hidden="1" customWidth="1"/>
    <col min="32" max="32" width="5.7109375" style="403" customWidth="1"/>
    <col min="33" max="33" width="10.140625" style="404" customWidth="1"/>
    <col min="34" max="34" width="10.140625" style="405" customWidth="1"/>
    <col min="35" max="16384" width="9.140625" style="406"/>
  </cols>
  <sheetData>
    <row r="1" spans="1:34" ht="15" customHeight="1" x14ac:dyDescent="0.2">
      <c r="A1" s="24"/>
      <c r="B1" s="24"/>
      <c r="C1" s="24"/>
      <c r="D1" s="24"/>
      <c r="E1" s="24"/>
      <c r="F1" s="24"/>
      <c r="G1" s="24"/>
      <c r="H1" s="24"/>
      <c r="I1" s="24"/>
      <c r="J1" s="24"/>
      <c r="K1" s="2"/>
      <c r="L1" s="25"/>
      <c r="M1" s="25"/>
      <c r="N1" s="25"/>
      <c r="O1" s="25"/>
      <c r="P1" s="25"/>
      <c r="Q1" s="25"/>
      <c r="R1" s="25"/>
      <c r="S1" s="25"/>
      <c r="T1" s="25"/>
      <c r="U1" s="24"/>
      <c r="V1" s="532"/>
    </row>
    <row r="2" spans="1:34" ht="18.75" thickBot="1" x14ac:dyDescent="0.3">
      <c r="A2" s="40" t="s">
        <v>1</v>
      </c>
      <c r="B2" s="38"/>
      <c r="C2" s="38"/>
      <c r="D2" s="38"/>
      <c r="E2" s="38"/>
      <c r="F2" s="38"/>
      <c r="G2" s="38"/>
      <c r="H2" s="38"/>
      <c r="I2" s="38"/>
      <c r="J2" s="38"/>
      <c r="K2" s="39"/>
      <c r="L2" s="38"/>
      <c r="M2" s="38"/>
      <c r="N2" s="38"/>
      <c r="O2" s="38"/>
      <c r="P2" s="38"/>
      <c r="Q2" s="38"/>
      <c r="R2" s="38"/>
      <c r="S2" s="38"/>
      <c r="T2" s="38"/>
      <c r="U2" s="25"/>
      <c r="V2" s="532"/>
    </row>
    <row r="3" spans="1:34" ht="11.25" customHeight="1" x14ac:dyDescent="0.2">
      <c r="A3" s="25"/>
      <c r="B3" s="25"/>
      <c r="C3" s="25"/>
      <c r="D3" s="25"/>
      <c r="E3" s="25"/>
      <c r="F3" s="25"/>
      <c r="G3" s="25"/>
      <c r="H3" s="25"/>
      <c r="I3" s="25"/>
      <c r="J3" s="25"/>
      <c r="K3" s="3"/>
      <c r="L3" s="25"/>
      <c r="M3" s="25"/>
      <c r="N3" s="25"/>
      <c r="O3" s="25"/>
      <c r="P3" s="25"/>
      <c r="Q3" s="25"/>
      <c r="R3" s="25"/>
      <c r="S3" s="25"/>
      <c r="T3" s="25"/>
      <c r="U3" s="24"/>
      <c r="V3" s="532"/>
    </row>
    <row r="4" spans="1:34" ht="21" customHeight="1" thickBot="1" x14ac:dyDescent="0.25">
      <c r="A4" s="24"/>
      <c r="B4" s="24"/>
      <c r="C4" s="24"/>
      <c r="D4" s="24"/>
      <c r="E4" s="24"/>
      <c r="F4" s="24"/>
      <c r="G4" s="24"/>
      <c r="H4" s="24"/>
      <c r="I4" s="24"/>
      <c r="J4" s="24"/>
      <c r="K4" s="2"/>
      <c r="L4" s="24"/>
      <c r="M4" s="24"/>
      <c r="N4" s="24"/>
      <c r="O4" s="24"/>
      <c r="P4" s="24"/>
      <c r="Q4" s="24"/>
      <c r="R4" s="24"/>
      <c r="S4" s="24"/>
      <c r="T4" s="24"/>
      <c r="U4" s="24"/>
      <c r="V4" s="532"/>
      <c r="X4" s="407"/>
    </row>
    <row r="5" spans="1:34" ht="11.25" customHeight="1" x14ac:dyDescent="0.2">
      <c r="A5" s="30"/>
      <c r="B5" s="31"/>
      <c r="C5" s="31"/>
      <c r="D5" s="31"/>
      <c r="E5" s="31"/>
      <c r="F5" s="31"/>
      <c r="G5" s="31"/>
      <c r="H5" s="31"/>
      <c r="I5" s="31"/>
      <c r="J5" s="31"/>
      <c r="K5" s="32"/>
      <c r="L5" s="46"/>
      <c r="M5" s="46"/>
      <c r="N5" s="46"/>
      <c r="O5" s="46"/>
      <c r="P5" s="46"/>
      <c r="Q5" s="46"/>
      <c r="R5" s="46"/>
      <c r="S5" s="46"/>
      <c r="T5" s="46"/>
      <c r="U5" s="47"/>
      <c r="V5" s="532"/>
      <c r="W5" s="437" t="e">
        <f>VLOOKUP(X5,$W$12:$X$31,2,FALSE)</f>
        <v>#N/A</v>
      </c>
      <c r="X5" s="408" t="str">
        <f>Home!B12</f>
        <v>(none)</v>
      </c>
      <c r="Y5" s="408" t="str">
        <f>"Selected LA- "&amp;X5</f>
        <v>Selected LA- (none)</v>
      </c>
    </row>
    <row r="6" spans="1:34" ht="11.25" customHeight="1" x14ac:dyDescent="0.2">
      <c r="A6" s="34"/>
      <c r="B6" s="25"/>
      <c r="C6" s="25"/>
      <c r="D6" s="25"/>
      <c r="E6" s="25"/>
      <c r="F6" s="25"/>
      <c r="G6" s="25"/>
      <c r="H6" s="25"/>
      <c r="I6" s="25"/>
      <c r="J6" s="25"/>
      <c r="K6" s="87"/>
      <c r="L6" s="114"/>
      <c r="M6" s="114"/>
      <c r="N6" s="114"/>
      <c r="O6" s="114"/>
      <c r="P6" s="114"/>
      <c r="Q6" s="91"/>
      <c r="R6" s="91"/>
      <c r="S6" s="91"/>
      <c r="T6" s="91"/>
      <c r="U6" s="93"/>
      <c r="V6" s="532"/>
    </row>
    <row r="7" spans="1:34" s="411" customFormat="1" ht="11.25" customHeight="1" x14ac:dyDescent="0.2">
      <c r="A7" s="36"/>
      <c r="B7" s="642" t="s">
        <v>45</v>
      </c>
      <c r="C7" s="642"/>
      <c r="D7" s="643"/>
      <c r="E7" s="643"/>
      <c r="F7" s="643"/>
      <c r="G7" s="643"/>
      <c r="H7" s="643"/>
      <c r="I7" s="643"/>
      <c r="J7" s="643"/>
      <c r="K7" s="643"/>
      <c r="L7" s="643"/>
      <c r="M7" s="643"/>
      <c r="N7" s="643"/>
      <c r="O7" s="643"/>
      <c r="P7" s="643"/>
      <c r="Q7" s="643"/>
      <c r="R7" s="643"/>
      <c r="S7" s="643"/>
      <c r="T7" s="643"/>
      <c r="U7" s="92"/>
      <c r="V7" s="533"/>
      <c r="W7" s="402"/>
      <c r="X7" s="402"/>
      <c r="Y7" s="402"/>
      <c r="Z7" s="402"/>
      <c r="AA7" s="402"/>
      <c r="AB7" s="403"/>
      <c r="AC7" s="403"/>
      <c r="AD7" s="403"/>
      <c r="AE7" s="403"/>
      <c r="AF7" s="403"/>
      <c r="AG7" s="409"/>
      <c r="AH7" s="410"/>
    </row>
    <row r="8" spans="1:34" ht="20.25" customHeight="1" x14ac:dyDescent="0.2">
      <c r="A8" s="34"/>
      <c r="B8" s="643"/>
      <c r="C8" s="643"/>
      <c r="D8" s="643"/>
      <c r="E8" s="643"/>
      <c r="F8" s="643"/>
      <c r="G8" s="643"/>
      <c r="H8" s="643"/>
      <c r="I8" s="643"/>
      <c r="J8" s="643"/>
      <c r="K8" s="643"/>
      <c r="L8" s="643"/>
      <c r="M8" s="643"/>
      <c r="N8" s="643"/>
      <c r="O8" s="643"/>
      <c r="P8" s="643"/>
      <c r="Q8" s="643"/>
      <c r="R8" s="643"/>
      <c r="S8" s="643"/>
      <c r="T8" s="643"/>
      <c r="U8" s="93"/>
      <c r="V8" s="532"/>
      <c r="X8" s="407"/>
    </row>
    <row r="9" spans="1:34" ht="11.25" customHeight="1" x14ac:dyDescent="0.2">
      <c r="A9" s="34"/>
      <c r="B9" s="203"/>
      <c r="C9" s="203"/>
      <c r="D9" s="644" t="s">
        <v>121</v>
      </c>
      <c r="E9" s="645"/>
      <c r="F9" s="645"/>
      <c r="G9" s="645"/>
      <c r="H9" s="645"/>
      <c r="I9" s="660" t="s">
        <v>192</v>
      </c>
      <c r="J9" s="204"/>
      <c r="K9" s="647" t="s">
        <v>122</v>
      </c>
      <c r="L9" s="648"/>
      <c r="M9" s="648"/>
      <c r="N9" s="648"/>
      <c r="O9" s="648"/>
      <c r="P9" s="657" t="str">
        <f>"SE Rank"&amp;" "&amp;O11</f>
        <v>SE Rank 2015</v>
      </c>
      <c r="Q9" s="206"/>
      <c r="R9" s="650" t="s">
        <v>210</v>
      </c>
      <c r="S9" s="651"/>
      <c r="T9" s="652"/>
      <c r="U9" s="93"/>
      <c r="V9" s="532"/>
    </row>
    <row r="10" spans="1:34"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532"/>
    </row>
    <row r="11" spans="1:34" ht="11.25" customHeight="1" x14ac:dyDescent="0.2">
      <c r="A11" s="48"/>
      <c r="B11" s="154"/>
      <c r="C11" s="203"/>
      <c r="D11" s="195">
        <v>2011</v>
      </c>
      <c r="E11" s="195">
        <v>2012</v>
      </c>
      <c r="F11" s="195">
        <v>2013</v>
      </c>
      <c r="G11" s="195">
        <v>2014</v>
      </c>
      <c r="H11" s="195">
        <v>2015</v>
      </c>
      <c r="I11" s="662"/>
      <c r="J11" s="205"/>
      <c r="K11" s="218">
        <f>D11</f>
        <v>2011</v>
      </c>
      <c r="L11" s="218">
        <f>E11</f>
        <v>2012</v>
      </c>
      <c r="M11" s="218">
        <f>F11</f>
        <v>2013</v>
      </c>
      <c r="N11" s="218">
        <f>G11</f>
        <v>2014</v>
      </c>
      <c r="O11" s="218">
        <f>H11</f>
        <v>2015</v>
      </c>
      <c r="P11" s="659"/>
      <c r="Q11" s="196"/>
      <c r="R11" s="251" t="s">
        <v>123</v>
      </c>
      <c r="S11" s="252" t="s">
        <v>124</v>
      </c>
      <c r="T11" s="253" t="s">
        <v>88</v>
      </c>
      <c r="U11" s="93"/>
      <c r="V11" s="532"/>
      <c r="AA11" s="414"/>
      <c r="AB11" s="406"/>
      <c r="AC11" s="406"/>
      <c r="AD11" s="406"/>
      <c r="AE11" s="406"/>
      <c r="AF11" s="406"/>
      <c r="AG11" s="406"/>
      <c r="AH11" s="406"/>
    </row>
    <row r="12" spans="1:34" ht="11.25" customHeight="1" x14ac:dyDescent="0.2">
      <c r="A12" s="48"/>
      <c r="B12" s="233" t="s">
        <v>2</v>
      </c>
      <c r="C12" s="203"/>
      <c r="D12" s="219">
        <v>14</v>
      </c>
      <c r="E12" s="219">
        <v>15</v>
      </c>
      <c r="F12" s="219">
        <v>18</v>
      </c>
      <c r="G12" s="219">
        <v>22</v>
      </c>
      <c r="H12" s="219">
        <v>16</v>
      </c>
      <c r="I12" s="242">
        <f t="shared" ref="I12:I33" si="0">IF(H12=0,"",(H12-E12)/E12)</f>
        <v>6.6666666666666666E-2</v>
      </c>
      <c r="J12" s="220"/>
      <c r="K12" s="221">
        <f>IF(ISBLANK(D12),NA(),D12/Population!C12*10000)</f>
        <v>5.1489518205222513</v>
      </c>
      <c r="L12" s="221">
        <f>IF(ISBLANK(E12),NA(),E12/Population!D12*10000)</f>
        <v>5.6390977443609023</v>
      </c>
      <c r="M12" s="221">
        <f>IF(ISBLANK(F12),NA(),F12/Population!E12*10000)</f>
        <v>6.7669172932330826</v>
      </c>
      <c r="N12" s="221">
        <f>IF(ISBLANK(G12),NA(),G12/Population!F12*10000)</f>
        <v>8.1180811808118083</v>
      </c>
      <c r="O12" s="221">
        <f>IF(ISBLANK(H12),NA(),H12/Population!G12*10000)</f>
        <v>5.7553956834532372</v>
      </c>
      <c r="P12" s="287">
        <f>RANK(O12,($O$26:$O$31,$O$12:$O$24))</f>
        <v>14</v>
      </c>
      <c r="Q12" s="222"/>
      <c r="R12" s="238">
        <f>IDACI!C12</f>
        <v>11</v>
      </c>
      <c r="S12" s="223">
        <f>(R12*$X$82)+$Y$82</f>
        <v>6.6558999999999999</v>
      </c>
      <c r="T12" s="224">
        <f>O12-S12</f>
        <v>-0.90050431654676277</v>
      </c>
      <c r="U12" s="93"/>
      <c r="V12" s="532"/>
      <c r="W12" s="438" t="str">
        <f>B12</f>
        <v>Bracknell Forest</v>
      </c>
      <c r="X12" s="194">
        <v>1</v>
      </c>
      <c r="AA12" s="414"/>
      <c r="AB12" s="406"/>
      <c r="AC12" s="406"/>
      <c r="AD12" s="406"/>
      <c r="AE12" s="406"/>
      <c r="AF12" s="406"/>
      <c r="AG12" s="406"/>
      <c r="AH12" s="406"/>
    </row>
    <row r="13" spans="1:34" ht="11.25" customHeight="1" x14ac:dyDescent="0.2">
      <c r="A13" s="48"/>
      <c r="B13" s="233" t="s">
        <v>78</v>
      </c>
      <c r="C13" s="203"/>
      <c r="D13" s="219">
        <v>105</v>
      </c>
      <c r="E13" s="219">
        <v>96</v>
      </c>
      <c r="F13" s="219">
        <v>75</v>
      </c>
      <c r="G13" s="219">
        <v>69</v>
      </c>
      <c r="H13" s="219">
        <v>80</v>
      </c>
      <c r="I13" s="242">
        <f t="shared" si="0"/>
        <v>-0.16666666666666666</v>
      </c>
      <c r="J13" s="220"/>
      <c r="K13" s="221">
        <f>IF(ISBLANK(D13),NA(),D13/Population!C13*10000)</f>
        <v>22.364217252396166</v>
      </c>
      <c r="L13" s="221">
        <f>IF(ISBLANK(E13),NA(),E13/Population!D13*10000)</f>
        <v>19.238476953907817</v>
      </c>
      <c r="M13" s="221">
        <f>IF(ISBLANK(F13),NA(),F13/Population!E13*10000)</f>
        <v>14.9402390438247</v>
      </c>
      <c r="N13" s="221">
        <f>IF(ISBLANK(G13),NA(),G13/Population!F13*10000)</f>
        <v>13.663366336633663</v>
      </c>
      <c r="O13" s="221">
        <f>IF(ISBLANK(H13),NA(),H13/Population!G13*10000)</f>
        <v>15.686274509803921</v>
      </c>
      <c r="P13" s="287">
        <f>RANK(O13,($O$26:$O$31,$O$12:$O$24))</f>
        <v>2</v>
      </c>
      <c r="Q13" s="222"/>
      <c r="R13" s="238">
        <f>IDACI!C13</f>
        <v>18.3</v>
      </c>
      <c r="S13" s="223">
        <f t="shared" ref="S13:S32" si="1">(R13*$X$82)+$Y$82</f>
        <v>9.3933999999999997</v>
      </c>
      <c r="T13" s="224">
        <f t="shared" ref="T13:T32" si="2">O13-S13</f>
        <v>6.2928745098039212</v>
      </c>
      <c r="U13" s="93"/>
      <c r="V13" s="532"/>
      <c r="W13" s="438" t="str">
        <f t="shared" ref="W13:W32" si="3">B13</f>
        <v>Brighton &amp; Hove</v>
      </c>
      <c r="X13" s="194">
        <v>2</v>
      </c>
      <c r="AA13" s="414"/>
      <c r="AB13" s="406"/>
      <c r="AC13" s="406"/>
      <c r="AD13" s="406"/>
      <c r="AE13" s="406"/>
      <c r="AF13" s="406"/>
      <c r="AG13" s="406"/>
      <c r="AH13" s="406"/>
    </row>
    <row r="14" spans="1:34" ht="11.25" customHeight="1" x14ac:dyDescent="0.2">
      <c r="A14" s="48"/>
      <c r="B14" s="233" t="s">
        <v>12</v>
      </c>
      <c r="C14" s="203"/>
      <c r="D14" s="219">
        <v>68</v>
      </c>
      <c r="E14" s="219">
        <v>58</v>
      </c>
      <c r="F14" s="219">
        <v>51</v>
      </c>
      <c r="G14" s="219">
        <v>61</v>
      </c>
      <c r="H14" s="219">
        <v>55</v>
      </c>
      <c r="I14" s="242">
        <f t="shared" si="0"/>
        <v>-5.1724137931034482E-2</v>
      </c>
      <c r="J14" s="220"/>
      <c r="K14" s="221">
        <f>IF(ISBLANK(D14),NA(),D14/Population!C14*10000)</f>
        <v>5.8991931985772537</v>
      </c>
      <c r="L14" s="221">
        <f>IF(ISBLANK(E14),NA(),E14/Population!D14*10000)</f>
        <v>5.0216450216450221</v>
      </c>
      <c r="M14" s="221">
        <f>IF(ISBLANK(F14),NA(),F14/Population!E14*10000)</f>
        <v>4.3852106620808255</v>
      </c>
      <c r="N14" s="221">
        <f>IF(ISBLANK(G14),NA(),G14/Population!F14*10000)</f>
        <v>5.1870748299319729</v>
      </c>
      <c r="O14" s="221">
        <f>IF(ISBLANK(H14),NA(),H14/Population!G14*10000)</f>
        <v>4.6257359125315389</v>
      </c>
      <c r="P14" s="287">
        <f>RANK(O14,($O$26:$O$31,$O$12:$O$24))</f>
        <v>16</v>
      </c>
      <c r="Q14" s="222"/>
      <c r="R14" s="238">
        <f>IDACI!C14</f>
        <v>9.8000000000000007</v>
      </c>
      <c r="S14" s="223">
        <f t="shared" si="1"/>
        <v>6.2058999999999997</v>
      </c>
      <c r="T14" s="224">
        <f t="shared" si="2"/>
        <v>-1.5801640874684608</v>
      </c>
      <c r="U14" s="93"/>
      <c r="V14" s="532"/>
      <c r="W14" s="438" t="str">
        <f t="shared" si="3"/>
        <v>Buckinghamshire</v>
      </c>
      <c r="X14" s="194">
        <v>3</v>
      </c>
      <c r="AA14" s="414"/>
      <c r="AB14" s="406"/>
      <c r="AC14" s="406"/>
      <c r="AD14" s="406"/>
      <c r="AE14" s="406"/>
      <c r="AF14" s="406"/>
      <c r="AG14" s="406"/>
      <c r="AH14" s="406"/>
    </row>
    <row r="15" spans="1:34" ht="11.25" customHeight="1" x14ac:dyDescent="0.2">
      <c r="A15" s="48"/>
      <c r="B15" s="233" t="s">
        <v>6</v>
      </c>
      <c r="C15" s="203"/>
      <c r="D15" s="219">
        <v>127</v>
      </c>
      <c r="E15" s="219">
        <v>114</v>
      </c>
      <c r="F15" s="219">
        <v>87</v>
      </c>
      <c r="G15" s="219">
        <v>77</v>
      </c>
      <c r="H15" s="219">
        <v>64</v>
      </c>
      <c r="I15" s="242">
        <f t="shared" si="0"/>
        <v>-0.43859649122807015</v>
      </c>
      <c r="J15" s="220"/>
      <c r="K15" s="221">
        <f>IF(ISBLANK(D15),NA(),D15/Population!C15*10000)</f>
        <v>12.227999229732331</v>
      </c>
      <c r="L15" s="221">
        <f>IF(ISBLANK(E15),NA(),E15/Population!D15*10000)</f>
        <v>10.930009587727708</v>
      </c>
      <c r="M15" s="221">
        <f>IF(ISBLANK(F15),NA(),F15/Population!E15*10000)</f>
        <v>8.3333333333333339</v>
      </c>
      <c r="N15" s="221">
        <f>IF(ISBLANK(G15),NA(),G15/Population!F15*10000)</f>
        <v>7.3473282442748094</v>
      </c>
      <c r="O15" s="221">
        <f>IF(ISBLANK(H15),NA(),H15/Population!G15*10000)</f>
        <v>6.0721062618595827</v>
      </c>
      <c r="P15" s="287">
        <f>RANK(O15,($O$26:$O$31,$O$12:$O$24))</f>
        <v>12</v>
      </c>
      <c r="Q15" s="222"/>
      <c r="R15" s="238">
        <f>IDACI!C15</f>
        <v>17.399999999999999</v>
      </c>
      <c r="S15" s="223">
        <f t="shared" si="1"/>
        <v>9.0558999999999994</v>
      </c>
      <c r="T15" s="224">
        <f t="shared" si="2"/>
        <v>-2.9837937381404167</v>
      </c>
      <c r="U15" s="93"/>
      <c r="V15" s="532"/>
      <c r="W15" s="438" t="str">
        <f t="shared" si="3"/>
        <v>East Sussex</v>
      </c>
      <c r="X15" s="194">
        <v>4</v>
      </c>
      <c r="AA15" s="414"/>
      <c r="AB15" s="406"/>
      <c r="AC15" s="406"/>
      <c r="AD15" s="406"/>
      <c r="AE15" s="406"/>
      <c r="AF15" s="406"/>
      <c r="AG15" s="406"/>
      <c r="AH15" s="406"/>
    </row>
    <row r="16" spans="1:34" ht="11.25" customHeight="1" x14ac:dyDescent="0.2">
      <c r="A16" s="48"/>
      <c r="B16" s="233" t="s">
        <v>9</v>
      </c>
      <c r="C16" s="203"/>
      <c r="D16" s="219">
        <v>96</v>
      </c>
      <c r="E16" s="219">
        <v>128</v>
      </c>
      <c r="F16" s="219">
        <v>159</v>
      </c>
      <c r="G16" s="219">
        <v>167</v>
      </c>
      <c r="H16" s="219">
        <v>173</v>
      </c>
      <c r="I16" s="242">
        <f t="shared" si="0"/>
        <v>0.3515625</v>
      </c>
      <c r="J16" s="220"/>
      <c r="K16" s="221">
        <f>IF(ISBLANK(D16),NA(),D16/Population!C16*10000)</f>
        <v>3.4853325588149873</v>
      </c>
      <c r="L16" s="221">
        <f>IF(ISBLANK(E16),NA(),E16/Population!D16*10000)</f>
        <v>4.5681655960028555</v>
      </c>
      <c r="M16" s="221">
        <f>IF(ISBLANK(F16),NA(),F16/Population!E16*10000)</f>
        <v>5.6603773584905666</v>
      </c>
      <c r="N16" s="221">
        <f>IF(ISBLANK(G16),NA(),G16/Population!F16*10000)</f>
        <v>5.9240865555161406</v>
      </c>
      <c r="O16" s="221">
        <f>IF(ISBLANK(H16),NA(),H16/Population!G16*10000)</f>
        <v>6.1456483126110122</v>
      </c>
      <c r="P16" s="287">
        <f>RANK(O16,($O$26:$O$31,$O$12:$O$24))</f>
        <v>11</v>
      </c>
      <c r="Q16" s="222"/>
      <c r="R16" s="238">
        <f>IDACI!C16</f>
        <v>11.799999999999999</v>
      </c>
      <c r="S16" s="223">
        <f t="shared" si="1"/>
        <v>6.9558999999999997</v>
      </c>
      <c r="T16" s="224">
        <f t="shared" si="2"/>
        <v>-0.81025168738898756</v>
      </c>
      <c r="U16" s="93"/>
      <c r="V16" s="532"/>
      <c r="W16" s="438" t="str">
        <f t="shared" si="3"/>
        <v>Hampshire</v>
      </c>
      <c r="X16" s="194">
        <v>5</v>
      </c>
      <c r="AA16" s="414"/>
      <c r="AB16" s="406"/>
      <c r="AC16" s="406"/>
      <c r="AD16" s="406"/>
      <c r="AE16" s="406"/>
      <c r="AF16" s="406"/>
      <c r="AG16" s="406"/>
      <c r="AH16" s="406"/>
    </row>
    <row r="17" spans="1:34" ht="11.25" customHeight="1" x14ac:dyDescent="0.2">
      <c r="A17" s="48"/>
      <c r="B17" s="233" t="s">
        <v>3</v>
      </c>
      <c r="C17" s="203"/>
      <c r="D17" s="219">
        <v>25</v>
      </c>
      <c r="E17" s="219">
        <v>18</v>
      </c>
      <c r="F17" s="219">
        <v>30</v>
      </c>
      <c r="G17" s="219">
        <v>39</v>
      </c>
      <c r="H17" s="219">
        <v>38</v>
      </c>
      <c r="I17" s="242">
        <f t="shared" si="0"/>
        <v>1.1111111111111112</v>
      </c>
      <c r="J17" s="220"/>
      <c r="K17" s="221">
        <f>IF(ISBLANK(D17),NA(),D17/Population!C17*10000)</f>
        <v>9.5201827875095208</v>
      </c>
      <c r="L17" s="221">
        <f>IF(ISBLANK(E17),NA(),E17/Population!D17*10000)</f>
        <v>6.8965517241379306</v>
      </c>
      <c r="M17" s="221">
        <f>IF(ISBLANK(F17),NA(),F17/Population!E17*10000)</f>
        <v>11.53846153846154</v>
      </c>
      <c r="N17" s="221">
        <f>IF(ISBLANK(G17),NA(),G17/Population!F17*10000)</f>
        <v>15.116279069767442</v>
      </c>
      <c r="O17" s="221">
        <f>IF(ISBLANK(H17),NA(),H17/Population!G17*10000)</f>
        <v>14.901960784313726</v>
      </c>
      <c r="P17" s="287">
        <f>RANK(O17,($O$26:$O$31,$O$12:$O$24))</f>
        <v>3</v>
      </c>
      <c r="Q17" s="222"/>
      <c r="R17" s="238">
        <f>IDACI!C17</f>
        <v>20.399999999999999</v>
      </c>
      <c r="S17" s="223">
        <f t="shared" si="1"/>
        <v>10.180899999999999</v>
      </c>
      <c r="T17" s="224">
        <f t="shared" si="2"/>
        <v>4.7210607843137264</v>
      </c>
      <c r="U17" s="93"/>
      <c r="V17" s="532"/>
      <c r="W17" s="438" t="str">
        <f t="shared" si="3"/>
        <v>Isle of Wight</v>
      </c>
      <c r="X17" s="194">
        <v>6</v>
      </c>
      <c r="AA17" s="414"/>
      <c r="AB17" s="406"/>
      <c r="AC17" s="406"/>
      <c r="AD17" s="406"/>
      <c r="AE17" s="406"/>
      <c r="AF17" s="406"/>
      <c r="AG17" s="406"/>
      <c r="AH17" s="406"/>
    </row>
    <row r="18" spans="1:34" ht="11.25" customHeight="1" x14ac:dyDescent="0.2">
      <c r="A18" s="48"/>
      <c r="B18" s="233" t="s">
        <v>13</v>
      </c>
      <c r="C18" s="203"/>
      <c r="D18" s="219">
        <v>257</v>
      </c>
      <c r="E18" s="219">
        <v>321</v>
      </c>
      <c r="F18" s="219">
        <v>285</v>
      </c>
      <c r="G18" s="219">
        <v>276</v>
      </c>
      <c r="H18" s="219">
        <v>245</v>
      </c>
      <c r="I18" s="242">
        <f t="shared" si="0"/>
        <v>-0.2367601246105919</v>
      </c>
      <c r="J18" s="220"/>
      <c r="K18" s="221">
        <f>IF(ISBLANK(D18),NA(),D18/Population!C18*10000)</f>
        <v>8.2132242497842824</v>
      </c>
      <c r="L18" s="221">
        <f>IF(ISBLANK(E18),NA(),E18/Population!D18*10000)</f>
        <v>9.9473194917880399</v>
      </c>
      <c r="M18" s="221">
        <f>IF(ISBLANK(F18),NA(),F18/Population!E18*10000)</f>
        <v>8.7990120407533201</v>
      </c>
      <c r="N18" s="221">
        <f>IF(ISBLANK(G18),NA(),G18/Population!F18*10000)</f>
        <v>8.4766584766584767</v>
      </c>
      <c r="O18" s="221">
        <f>IF(ISBLANK(H18),NA(),H18/Population!G18*10000)</f>
        <v>7.4626865671641793</v>
      </c>
      <c r="P18" s="287">
        <f>RANK(O18,($O$26:$O$31,$O$12:$O$24))</f>
        <v>10</v>
      </c>
      <c r="Q18" s="222"/>
      <c r="R18" s="238">
        <f>IDACI!C18</f>
        <v>17.8</v>
      </c>
      <c r="S18" s="223">
        <f t="shared" si="1"/>
        <v>9.2058999999999997</v>
      </c>
      <c r="T18" s="224">
        <f t="shared" si="2"/>
        <v>-1.7432134328358204</v>
      </c>
      <c r="U18" s="93"/>
      <c r="V18" s="532"/>
      <c r="W18" s="438" t="str">
        <f t="shared" si="3"/>
        <v>Kent</v>
      </c>
      <c r="X18" s="194">
        <v>7</v>
      </c>
      <c r="AA18" s="414"/>
      <c r="AB18" s="406"/>
      <c r="AC18" s="406"/>
      <c r="AD18" s="406"/>
      <c r="AE18" s="406"/>
      <c r="AF18" s="406"/>
      <c r="AG18" s="406"/>
      <c r="AH18" s="406"/>
    </row>
    <row r="19" spans="1:34" ht="11.25" customHeight="1" x14ac:dyDescent="0.2">
      <c r="A19" s="48"/>
      <c r="B19" s="233" t="s">
        <v>4</v>
      </c>
      <c r="C19" s="203"/>
      <c r="D19" s="219">
        <v>52</v>
      </c>
      <c r="E19" s="219">
        <v>56</v>
      </c>
      <c r="F19" s="219">
        <v>53</v>
      </c>
      <c r="G19" s="219">
        <v>49</v>
      </c>
      <c r="H19" s="219">
        <v>90</v>
      </c>
      <c r="I19" s="242">
        <f t="shared" si="0"/>
        <v>0.6071428571428571</v>
      </c>
      <c r="J19" s="220"/>
      <c r="K19" s="221">
        <f>IF(ISBLANK(D19),NA(),D19/Population!C19*10000)</f>
        <v>8.8540779839945518</v>
      </c>
      <c r="L19" s="221">
        <f>IF(ISBLANK(E19),NA(),E19/Population!D19*10000)</f>
        <v>9.1803278688524586</v>
      </c>
      <c r="M19" s="221">
        <f>IF(ISBLANK(F19),NA(),F19/Population!E19*10000)</f>
        <v>8.7027914614121507</v>
      </c>
      <c r="N19" s="221">
        <f>IF(ISBLANK(G19),NA(),G19/Population!F19*10000)</f>
        <v>7.954545454545455</v>
      </c>
      <c r="O19" s="221">
        <f>IF(ISBLANK(H19),NA(),H19/Population!G19*10000)</f>
        <v>14.4</v>
      </c>
      <c r="P19" s="287">
        <f>RANK(O19,($O$26:$O$31,$O$12:$O$24))</f>
        <v>4</v>
      </c>
      <c r="Q19" s="222"/>
      <c r="R19" s="238">
        <f>IDACI!C19</f>
        <v>22</v>
      </c>
      <c r="S19" s="223">
        <f t="shared" si="1"/>
        <v>10.780899999999999</v>
      </c>
      <c r="T19" s="224">
        <f t="shared" si="2"/>
        <v>3.6191000000000013</v>
      </c>
      <c r="U19" s="93"/>
      <c r="V19" s="532"/>
      <c r="W19" s="438" t="str">
        <f t="shared" si="3"/>
        <v>Medway</v>
      </c>
      <c r="X19" s="194">
        <v>8</v>
      </c>
      <c r="AA19" s="414"/>
      <c r="AB19" s="406"/>
      <c r="AC19" s="406"/>
      <c r="AD19" s="406"/>
      <c r="AE19" s="406"/>
      <c r="AF19" s="406"/>
      <c r="AG19" s="406"/>
      <c r="AH19" s="406"/>
    </row>
    <row r="20" spans="1:34" ht="11.25" customHeight="1" x14ac:dyDescent="0.2">
      <c r="A20" s="48"/>
      <c r="B20" s="233" t="s">
        <v>14</v>
      </c>
      <c r="C20" s="203"/>
      <c r="D20" s="219">
        <v>38</v>
      </c>
      <c r="E20" s="219">
        <v>39</v>
      </c>
      <c r="F20" s="219">
        <v>39</v>
      </c>
      <c r="G20" s="219">
        <v>49</v>
      </c>
      <c r="H20" s="219">
        <v>39</v>
      </c>
      <c r="I20" s="242">
        <f t="shared" si="0"/>
        <v>0</v>
      </c>
      <c r="J20" s="220"/>
      <c r="K20" s="221">
        <f>IF(ISBLANK(D20),NA(),D20/Population!C20*10000)</f>
        <v>6.4802182810368354</v>
      </c>
      <c r="L20" s="221">
        <f>IF(ISBLANK(E20),NA(),E20/Population!D20*10000)</f>
        <v>6.290322580645161</v>
      </c>
      <c r="M20" s="221">
        <f>IF(ISBLANK(F20),NA(),F20/Population!E20*10000)</f>
        <v>6.1514195583596214</v>
      </c>
      <c r="N20" s="221">
        <f>IF(ISBLANK(G20),NA(),G20/Population!F20*10000)</f>
        <v>7.65625</v>
      </c>
      <c r="O20" s="221">
        <f>IF(ISBLANK(H20),NA(),H20/Population!G20*10000)</f>
        <v>5.9815950920245395</v>
      </c>
      <c r="P20" s="287">
        <f>RANK(O20,($O$26:$O$31,$O$12:$O$24))</f>
        <v>13</v>
      </c>
      <c r="Q20" s="222"/>
      <c r="R20" s="238">
        <f>IDACI!C20</f>
        <v>19.7</v>
      </c>
      <c r="S20" s="223">
        <f t="shared" si="1"/>
        <v>9.9183999999999983</v>
      </c>
      <c r="T20" s="224">
        <f t="shared" si="2"/>
        <v>-3.9368049079754588</v>
      </c>
      <c r="U20" s="93"/>
      <c r="V20" s="532"/>
      <c r="W20" s="438" t="str">
        <f t="shared" si="3"/>
        <v>Milton Keynes</v>
      </c>
      <c r="X20" s="194">
        <v>9</v>
      </c>
      <c r="AA20" s="414"/>
      <c r="AB20" s="406"/>
      <c r="AC20" s="406"/>
      <c r="AD20" s="406"/>
      <c r="AE20" s="406"/>
      <c r="AF20" s="406"/>
      <c r="AG20" s="406"/>
      <c r="AH20" s="406"/>
    </row>
    <row r="21" spans="1:34" ht="11.25" customHeight="1" x14ac:dyDescent="0.2">
      <c r="A21" s="48"/>
      <c r="B21" s="233" t="s">
        <v>15</v>
      </c>
      <c r="C21" s="203"/>
      <c r="D21" s="219">
        <v>62</v>
      </c>
      <c r="E21" s="219">
        <v>73</v>
      </c>
      <c r="F21" s="219">
        <v>90</v>
      </c>
      <c r="G21" s="219">
        <v>88</v>
      </c>
      <c r="H21" s="219">
        <v>112</v>
      </c>
      <c r="I21" s="242">
        <f t="shared" si="0"/>
        <v>0.53424657534246578</v>
      </c>
      <c r="J21" s="220"/>
      <c r="K21" s="221">
        <f>IF(ISBLANK(D21),NA(),D21/Population!C21*10000)</f>
        <v>4.4765342960288814</v>
      </c>
      <c r="L21" s="221">
        <f>IF(ISBLANK(E21),NA(),E21/Population!D21*10000)</f>
        <v>5.2898550724637676</v>
      </c>
      <c r="M21" s="221">
        <f>IF(ISBLANK(F21),NA(),F21/Population!E21*10000)</f>
        <v>6.4655172413793105</v>
      </c>
      <c r="N21" s="221">
        <f>IF(ISBLANK(G21),NA(),G21/Population!F21*10000)</f>
        <v>6.2722736992159653</v>
      </c>
      <c r="O21" s="221">
        <f>IF(ISBLANK(H21),NA(),H21/Population!G21*10000)</f>
        <v>7.9320113314447589</v>
      </c>
      <c r="P21" s="287">
        <f>RANK(O21,($O$26:$O$31,$O$12:$O$24))</f>
        <v>9</v>
      </c>
      <c r="Q21" s="222"/>
      <c r="R21" s="238">
        <f>IDACI!C21</f>
        <v>11.799999999999999</v>
      </c>
      <c r="S21" s="223">
        <f t="shared" si="1"/>
        <v>6.9558999999999997</v>
      </c>
      <c r="T21" s="224">
        <f t="shared" si="2"/>
        <v>0.97611133144475914</v>
      </c>
      <c r="U21" s="93"/>
      <c r="V21" s="532"/>
      <c r="W21" s="438" t="str">
        <f t="shared" si="3"/>
        <v>Oxfordshire</v>
      </c>
      <c r="X21" s="194">
        <v>10</v>
      </c>
      <c r="AA21" s="414"/>
      <c r="AB21" s="406"/>
      <c r="AC21" s="406"/>
      <c r="AD21" s="406"/>
      <c r="AE21" s="406"/>
      <c r="AF21" s="406"/>
      <c r="AG21" s="406"/>
      <c r="AH21" s="406"/>
    </row>
    <row r="22" spans="1:34" ht="11.25" customHeight="1" x14ac:dyDescent="0.2">
      <c r="A22" s="48"/>
      <c r="B22" s="233" t="s">
        <v>16</v>
      </c>
      <c r="C22" s="203"/>
      <c r="D22" s="219">
        <v>74</v>
      </c>
      <c r="E22" s="219">
        <v>37</v>
      </c>
      <c r="F22" s="219">
        <v>49</v>
      </c>
      <c r="G22" s="219">
        <v>47</v>
      </c>
      <c r="H22" s="219">
        <v>59</v>
      </c>
      <c r="I22" s="242">
        <f t="shared" si="0"/>
        <v>0.59459459459459463</v>
      </c>
      <c r="J22" s="220"/>
      <c r="K22" s="221">
        <f>IF(ISBLANK(D22),NA(),D22/Population!C22*10000)</f>
        <v>19.195849546044098</v>
      </c>
      <c r="L22" s="221">
        <f>IF(ISBLANK(E22),NA(),E22/Population!D22*10000)</f>
        <v>8.7058823529411775</v>
      </c>
      <c r="M22" s="221">
        <f>IF(ISBLANK(F22),NA(),F22/Population!E22*10000)</f>
        <v>11.583924349881796</v>
      </c>
      <c r="N22" s="221">
        <f>IF(ISBLANK(G22),NA(),G22/Population!F22*10000)</f>
        <v>11.03286384976526</v>
      </c>
      <c r="O22" s="221">
        <f>IF(ISBLANK(H22),NA(),H22/Population!G22*10000)</f>
        <v>13.59447004608295</v>
      </c>
      <c r="P22" s="287">
        <f>RANK(O22,($O$26:$O$31,$O$12:$O$24))</f>
        <v>5</v>
      </c>
      <c r="Q22" s="222"/>
      <c r="R22" s="238">
        <f>IDACI!C22</f>
        <v>23.799999999999997</v>
      </c>
      <c r="S22" s="223">
        <f t="shared" si="1"/>
        <v>11.4559</v>
      </c>
      <c r="T22" s="224">
        <f t="shared" si="2"/>
        <v>2.1385700460829504</v>
      </c>
      <c r="U22" s="93"/>
      <c r="V22" s="532"/>
      <c r="W22" s="438" t="str">
        <f t="shared" si="3"/>
        <v>Portsmouth</v>
      </c>
      <c r="X22" s="194">
        <v>11</v>
      </c>
      <c r="AA22" s="414"/>
      <c r="AB22" s="406"/>
      <c r="AC22" s="406"/>
      <c r="AD22" s="406"/>
      <c r="AE22" s="406"/>
      <c r="AF22" s="406"/>
      <c r="AG22" s="406"/>
      <c r="AH22" s="406"/>
    </row>
    <row r="23" spans="1:34" ht="11.25" customHeight="1" x14ac:dyDescent="0.2">
      <c r="A23" s="48"/>
      <c r="B23" s="233" t="s">
        <v>5</v>
      </c>
      <c r="C23" s="203"/>
      <c r="D23" s="219">
        <v>52</v>
      </c>
      <c r="E23" s="219">
        <v>46</v>
      </c>
      <c r="F23" s="219">
        <v>58</v>
      </c>
      <c r="G23" s="219">
        <v>25</v>
      </c>
      <c r="H23" s="219">
        <v>38</v>
      </c>
      <c r="I23" s="242">
        <f t="shared" si="0"/>
        <v>-0.17391304347826086</v>
      </c>
      <c r="J23" s="220"/>
      <c r="K23" s="221">
        <f>IF(ISBLANK(D23),NA(),D23/Population!C23*10000)</f>
        <v>16.844833171363785</v>
      </c>
      <c r="L23" s="221">
        <f>IF(ISBLANK(E23),NA(),E23/Population!D23*10000)</f>
        <v>13.77245508982036</v>
      </c>
      <c r="M23" s="221">
        <f>IF(ISBLANK(F23),NA(),F23/Population!E23*10000)</f>
        <v>17.058823529411764</v>
      </c>
      <c r="N23" s="221">
        <f>IF(ISBLANK(G23),NA(),G23/Population!F23*10000)</f>
        <v>7.2046109510086449</v>
      </c>
      <c r="O23" s="221">
        <f>IF(ISBLANK(H23),NA(),H23/Population!G23*10000)</f>
        <v>10.584958217270195</v>
      </c>
      <c r="P23" s="287">
        <f>RANK(O23,($O$26:$O$31,$O$12:$O$24))</f>
        <v>6</v>
      </c>
      <c r="Q23" s="222"/>
      <c r="R23" s="238">
        <f>IDACI!C23</f>
        <v>19.8</v>
      </c>
      <c r="S23" s="223">
        <f t="shared" si="1"/>
        <v>9.9558999999999997</v>
      </c>
      <c r="T23" s="224">
        <f t="shared" si="2"/>
        <v>0.62905821727019529</v>
      </c>
      <c r="U23" s="93"/>
      <c r="V23" s="532"/>
      <c r="W23" s="438" t="str">
        <f t="shared" si="3"/>
        <v>Reading</v>
      </c>
      <c r="X23" s="194">
        <v>12</v>
      </c>
      <c r="AA23" s="414"/>
      <c r="AB23" s="406"/>
      <c r="AC23" s="406"/>
      <c r="AD23" s="406"/>
      <c r="AE23" s="406"/>
      <c r="AF23" s="406"/>
      <c r="AG23" s="406"/>
      <c r="AH23" s="406"/>
    </row>
    <row r="24" spans="1:34" ht="11.25" customHeight="1" x14ac:dyDescent="0.2">
      <c r="A24" s="48"/>
      <c r="B24" s="233" t="s">
        <v>17</v>
      </c>
      <c r="C24" s="203"/>
      <c r="D24" s="219">
        <v>22</v>
      </c>
      <c r="E24" s="219">
        <v>28</v>
      </c>
      <c r="F24" s="219">
        <v>30</v>
      </c>
      <c r="G24" s="219">
        <v>39</v>
      </c>
      <c r="H24" s="219">
        <v>37</v>
      </c>
      <c r="I24" s="242">
        <f t="shared" si="0"/>
        <v>0.32142857142857145</v>
      </c>
      <c r="J24" s="220"/>
      <c r="K24" s="221">
        <f>IF(ISBLANK(D24),NA(),D24/Population!C24*10000)</f>
        <v>6.9335014182161991</v>
      </c>
      <c r="L24" s="221">
        <f>IF(ISBLANK(E24),NA(),E24/Population!D24*10000)</f>
        <v>7.4866310160427805</v>
      </c>
      <c r="M24" s="221">
        <f>IF(ISBLANK(F24),NA(),F24/Population!E24*10000)</f>
        <v>7.8947368421052628</v>
      </c>
      <c r="N24" s="221">
        <f>IF(ISBLANK(G24),NA(),G24/Population!F24*10000)</f>
        <v>10.025706940874036</v>
      </c>
      <c r="O24" s="221">
        <f>IF(ISBLANK(H24),NA(),H24/Population!G24*10000)</f>
        <v>9.2731829573934839</v>
      </c>
      <c r="P24" s="287">
        <f>RANK(O24,($O$26:$O$31,$O$12:$O$24))</f>
        <v>7</v>
      </c>
      <c r="Q24" s="222"/>
      <c r="R24" s="238">
        <f>IDACI!C24</f>
        <v>19.5</v>
      </c>
      <c r="S24" s="223">
        <f t="shared" si="1"/>
        <v>9.843399999999999</v>
      </c>
      <c r="T24" s="224">
        <f t="shared" si="2"/>
        <v>-0.57021704260651518</v>
      </c>
      <c r="U24" s="93"/>
      <c r="V24" s="532"/>
      <c r="W24" s="438" t="str">
        <f t="shared" si="3"/>
        <v>Slough</v>
      </c>
      <c r="X24" s="194">
        <v>13</v>
      </c>
      <c r="AA24" s="414"/>
      <c r="AB24" s="406"/>
      <c r="AC24" s="406"/>
      <c r="AD24" s="406"/>
      <c r="AE24" s="406"/>
      <c r="AF24" s="406"/>
      <c r="AG24" s="406"/>
      <c r="AH24" s="406"/>
    </row>
    <row r="25" spans="1:34" ht="11.25" customHeight="1" x14ac:dyDescent="0.2">
      <c r="A25" s="48"/>
      <c r="B25" s="233" t="s">
        <v>191</v>
      </c>
      <c r="C25" s="203"/>
      <c r="D25" s="219">
        <v>86</v>
      </c>
      <c r="E25" s="219">
        <v>109</v>
      </c>
      <c r="F25" s="219">
        <v>123</v>
      </c>
      <c r="G25" s="219">
        <v>104</v>
      </c>
      <c r="H25" s="219">
        <v>130</v>
      </c>
      <c r="I25" s="242">
        <f>IF(H25=0,"",(H25-E25)/E25)</f>
        <v>0.19266055045871561</v>
      </c>
      <c r="J25" s="220"/>
      <c r="K25" s="221">
        <f>IF(ISBLANK(D25),NA(),D25/Population!C25*10000)</f>
        <v>7.8039927404718696</v>
      </c>
      <c r="L25" s="221">
        <f>IF(ISBLANK(E25),NA(),E25/Population!D25*10000)</f>
        <v>10.018382352941176</v>
      </c>
      <c r="M25" s="221">
        <f>IF(ISBLANK(F25),NA(),F25/Population!E25*10000)</f>
        <v>11.305147058823531</v>
      </c>
      <c r="N25" s="221">
        <f>IF(ISBLANK(G25),NA(),G25/Population!F25*10000)</f>
        <v>9.5588235294117645</v>
      </c>
      <c r="O25" s="221">
        <f>IF(ISBLANK(H25),NA(),H25/Population!G25*10000)</f>
        <v>11.937557392102846</v>
      </c>
      <c r="P25" s="367" t="s">
        <v>128</v>
      </c>
      <c r="Q25" s="222"/>
      <c r="R25" s="238">
        <f>IDACI!C25</f>
        <v>14.8</v>
      </c>
      <c r="S25" s="223">
        <f t="shared" si="1"/>
        <v>8.0808999999999997</v>
      </c>
      <c r="T25" s="224">
        <f>O25-S25</f>
        <v>3.8566573921028464</v>
      </c>
      <c r="U25" s="93"/>
      <c r="V25" s="532"/>
      <c r="W25" s="438" t="str">
        <f t="shared" si="3"/>
        <v>Somerset</v>
      </c>
      <c r="X25" s="194">
        <v>14</v>
      </c>
      <c r="AA25" s="414"/>
      <c r="AB25" s="406"/>
      <c r="AC25" s="406"/>
      <c r="AD25" s="406"/>
      <c r="AE25" s="406"/>
      <c r="AF25" s="406"/>
      <c r="AG25" s="406"/>
      <c r="AH25" s="406"/>
    </row>
    <row r="26" spans="1:34" ht="11.25" customHeight="1" x14ac:dyDescent="0.2">
      <c r="A26" s="48"/>
      <c r="B26" s="233" t="s">
        <v>18</v>
      </c>
      <c r="C26" s="203"/>
      <c r="D26" s="219">
        <v>80</v>
      </c>
      <c r="E26" s="219">
        <v>83</v>
      </c>
      <c r="F26" s="219">
        <v>101</v>
      </c>
      <c r="G26" s="219">
        <v>101</v>
      </c>
      <c r="H26" s="219">
        <v>96</v>
      </c>
      <c r="I26" s="242">
        <f t="shared" si="0"/>
        <v>0.15662650602409639</v>
      </c>
      <c r="J26" s="220"/>
      <c r="K26" s="221">
        <f>IF(ISBLANK(D26),NA(),D26/Population!C26*10000)</f>
        <v>18.467220683287163</v>
      </c>
      <c r="L26" s="221">
        <f>IF(ISBLANK(E26),NA(),E26/Population!D26*10000)</f>
        <v>17.965367965367967</v>
      </c>
      <c r="M26" s="221">
        <f>IF(ISBLANK(F26),NA(),F26/Population!E26*10000)</f>
        <v>21.72043010752688</v>
      </c>
      <c r="N26" s="221">
        <f>IF(ISBLANK(G26),NA(),G26/Population!F26*10000)</f>
        <v>21.308016877637129</v>
      </c>
      <c r="O26" s="221">
        <f>IF(ISBLANK(H26),NA(),H26/Population!G26*10000)</f>
        <v>19.753086419753085</v>
      </c>
      <c r="P26" s="287">
        <f>RANK(O26,($O$26:$O$31,$O$12:$O$24))</f>
        <v>1</v>
      </c>
      <c r="Q26" s="222"/>
      <c r="R26" s="238">
        <f>IDACI!C26</f>
        <v>25</v>
      </c>
      <c r="S26" s="223">
        <f t="shared" si="1"/>
        <v>11.905899999999999</v>
      </c>
      <c r="T26" s="224">
        <f t="shared" si="2"/>
        <v>7.8471864197530863</v>
      </c>
      <c r="U26" s="93"/>
      <c r="V26" s="532"/>
      <c r="W26" s="438" t="str">
        <f t="shared" si="3"/>
        <v>Southampton</v>
      </c>
      <c r="X26" s="194">
        <v>15</v>
      </c>
      <c r="AA26" s="414"/>
      <c r="AB26" s="406"/>
      <c r="AC26" s="406"/>
      <c r="AD26" s="406"/>
      <c r="AE26" s="406"/>
      <c r="AF26" s="406"/>
      <c r="AG26" s="406"/>
      <c r="AH26" s="406"/>
    </row>
    <row r="27" spans="1:34" ht="11.25" customHeight="1" x14ac:dyDescent="0.2">
      <c r="A27" s="48"/>
      <c r="B27" s="233" t="s">
        <v>10</v>
      </c>
      <c r="C27" s="203"/>
      <c r="D27" s="219">
        <v>103</v>
      </c>
      <c r="E27" s="219">
        <v>131</v>
      </c>
      <c r="F27" s="219">
        <v>125</v>
      </c>
      <c r="G27" s="219">
        <v>120</v>
      </c>
      <c r="H27" s="219">
        <v>107</v>
      </c>
      <c r="I27" s="242">
        <f t="shared" si="0"/>
        <v>-0.18320610687022901</v>
      </c>
      <c r="J27" s="220"/>
      <c r="K27" s="221">
        <f>IF(ISBLANK(D27),NA(),D27/Population!C27*10000)</f>
        <v>4.1854606038441222</v>
      </c>
      <c r="L27" s="221">
        <f>IF(ISBLANK(E27),NA(),E27/Population!D27*10000)</f>
        <v>5.3036437246963564</v>
      </c>
      <c r="M27" s="221">
        <f>IF(ISBLANK(F27),NA(),F27/Population!E27*10000)</f>
        <v>5.0080128205128203</v>
      </c>
      <c r="N27" s="221">
        <f>IF(ISBLANK(G27),NA(),G27/Population!F27*10000)</f>
        <v>4.7619047619047619</v>
      </c>
      <c r="O27" s="221">
        <f>IF(ISBLANK(H27),NA(),H27/Population!G27*10000)</f>
        <v>4.2026708562450903</v>
      </c>
      <c r="P27" s="287">
        <f>RANK(O27,($O$26:$O$31,$O$12:$O$24))</f>
        <v>17</v>
      </c>
      <c r="Q27" s="222"/>
      <c r="R27" s="238">
        <f>IDACI!C27</f>
        <v>9.7000000000000011</v>
      </c>
      <c r="S27" s="223">
        <f t="shared" si="1"/>
        <v>6.1684000000000001</v>
      </c>
      <c r="T27" s="224">
        <f t="shared" si="2"/>
        <v>-1.9657291437549098</v>
      </c>
      <c r="U27" s="93"/>
      <c r="V27" s="532"/>
      <c r="W27" s="438" t="str">
        <f t="shared" si="3"/>
        <v>Surrey</v>
      </c>
      <c r="X27" s="194">
        <v>16</v>
      </c>
      <c r="AA27" s="414"/>
      <c r="AB27" s="406"/>
      <c r="AC27" s="406"/>
      <c r="AD27" s="406"/>
      <c r="AE27" s="406"/>
      <c r="AF27" s="406"/>
      <c r="AG27" s="406"/>
      <c r="AH27" s="406"/>
    </row>
    <row r="28" spans="1:34" ht="11.25" customHeight="1" x14ac:dyDescent="0.2">
      <c r="A28" s="48"/>
      <c r="B28" s="233" t="s">
        <v>19</v>
      </c>
      <c r="C28" s="203"/>
      <c r="D28" s="219">
        <v>14</v>
      </c>
      <c r="E28" s="219">
        <v>12</v>
      </c>
      <c r="F28" s="219">
        <v>11</v>
      </c>
      <c r="G28" s="219">
        <v>21</v>
      </c>
      <c r="H28" s="219">
        <v>30</v>
      </c>
      <c r="I28" s="242">
        <f t="shared" si="0"/>
        <v>1.5</v>
      </c>
      <c r="J28" s="220"/>
      <c r="K28" s="221">
        <f>IF(ISBLANK(D28),NA(),D28/Population!C28*10000)</f>
        <v>3.8105606967882419</v>
      </c>
      <c r="L28" s="221">
        <f>IF(ISBLANK(E28),NA(),E28/Population!D28*10000)</f>
        <v>3.3898305084745766</v>
      </c>
      <c r="M28" s="221">
        <f>IF(ISBLANK(F28),NA(),F28/Population!E28*10000)</f>
        <v>3.0640668523676879</v>
      </c>
      <c r="N28" s="221">
        <f>IF(ISBLANK(G28),NA(),G28/Population!F28*10000)</f>
        <v>5.8823529411764701</v>
      </c>
      <c r="O28" s="221">
        <f>IF(ISBLANK(H28),NA(),H28/Population!G28*10000)</f>
        <v>8.4269662921348321</v>
      </c>
      <c r="P28" s="287">
        <f>RANK(O28,($O$26:$O$31,$O$12:$O$24))</f>
        <v>8</v>
      </c>
      <c r="Q28" s="222"/>
      <c r="R28" s="238">
        <f>IDACI!C28</f>
        <v>10.4</v>
      </c>
      <c r="S28" s="223">
        <f t="shared" si="1"/>
        <v>6.4309000000000003</v>
      </c>
      <c r="T28" s="224">
        <f t="shared" si="2"/>
        <v>1.9960662921348318</v>
      </c>
      <c r="U28" s="93"/>
      <c r="V28" s="532"/>
      <c r="W28" s="438" t="str">
        <f t="shared" si="3"/>
        <v>West Berkshire</v>
      </c>
      <c r="X28" s="194">
        <v>17</v>
      </c>
      <c r="AA28" s="414"/>
      <c r="AB28" s="406"/>
      <c r="AC28" s="406"/>
      <c r="AD28" s="406"/>
      <c r="AE28" s="406"/>
      <c r="AF28" s="406"/>
      <c r="AG28" s="406"/>
      <c r="AH28" s="406"/>
    </row>
    <row r="29" spans="1:34" ht="11.25" customHeight="1" x14ac:dyDescent="0.2">
      <c r="A29" s="48"/>
      <c r="B29" s="233" t="s">
        <v>8</v>
      </c>
      <c r="C29" s="203"/>
      <c r="D29" s="219">
        <v>89</v>
      </c>
      <c r="E29" s="219">
        <v>76</v>
      </c>
      <c r="F29" s="219">
        <v>70</v>
      </c>
      <c r="G29" s="219">
        <v>68</v>
      </c>
      <c r="H29" s="219">
        <v>88</v>
      </c>
      <c r="I29" s="242">
        <f t="shared" si="0"/>
        <v>0.15789473684210525</v>
      </c>
      <c r="J29" s="220"/>
      <c r="K29" s="221">
        <f>IF(ISBLANK(D29),NA(),D29/Population!C29*10000)</f>
        <v>5.3883877217412364</v>
      </c>
      <c r="L29" s="221">
        <f>IF(ISBLANK(E29),NA(),E29/Population!D29*10000)</f>
        <v>4.6228710462287106</v>
      </c>
      <c r="M29" s="221">
        <f>IF(ISBLANK(F29),NA(),F29/Population!E29*10000)</f>
        <v>4.2270531400966185</v>
      </c>
      <c r="N29" s="221">
        <f>IF(ISBLANK(G29),NA(),G29/Population!F29*10000)</f>
        <v>4.0718562874251498</v>
      </c>
      <c r="O29" s="221">
        <f>IF(ISBLANK(H29),NA(),H29/Population!G29*10000)</f>
        <v>5.2132701421800949</v>
      </c>
      <c r="P29" s="287">
        <f>RANK(O29,($O$26:$O$31,$O$12:$O$24))</f>
        <v>15</v>
      </c>
      <c r="Q29" s="222"/>
      <c r="R29" s="238">
        <f>IDACI!C29</f>
        <v>12.9</v>
      </c>
      <c r="S29" s="223">
        <f t="shared" si="1"/>
        <v>7.3684000000000003</v>
      </c>
      <c r="T29" s="224">
        <f t="shared" si="2"/>
        <v>-2.1551298578199054</v>
      </c>
      <c r="U29" s="93"/>
      <c r="V29" s="532"/>
      <c r="W29" s="438" t="str">
        <f t="shared" si="3"/>
        <v>West Sussex</v>
      </c>
      <c r="X29" s="194">
        <v>18</v>
      </c>
      <c r="AA29" s="414"/>
      <c r="AB29" s="406"/>
      <c r="AC29" s="406"/>
      <c r="AD29" s="406"/>
      <c r="AE29" s="406"/>
      <c r="AF29" s="406"/>
      <c r="AG29" s="406"/>
      <c r="AH29" s="406"/>
    </row>
    <row r="30" spans="1:34" ht="11.25" customHeight="1" x14ac:dyDescent="0.2">
      <c r="A30" s="48"/>
      <c r="B30" s="233" t="s">
        <v>77</v>
      </c>
      <c r="C30" s="203"/>
      <c r="D30" s="219">
        <v>20</v>
      </c>
      <c r="E30" s="219">
        <v>14</v>
      </c>
      <c r="F30" s="219">
        <v>22</v>
      </c>
      <c r="G30" s="219">
        <v>18</v>
      </c>
      <c r="H30" s="219">
        <v>12</v>
      </c>
      <c r="I30" s="242">
        <f t="shared" si="0"/>
        <v>-0.14285714285714285</v>
      </c>
      <c r="J30" s="220"/>
      <c r="K30" s="221">
        <f>IF(ISBLANK(D30),NA(),D30/Population!C30*10000)</f>
        <v>5.8858151854031782</v>
      </c>
      <c r="L30" s="221">
        <f>IF(ISBLANK(E30),NA(),E30/Population!D30*10000)</f>
        <v>4.294478527607362</v>
      </c>
      <c r="M30" s="221">
        <f>IF(ISBLANK(F30),NA(),F30/Population!E30*10000)</f>
        <v>6.6465256797583079</v>
      </c>
      <c r="N30" s="221">
        <f>IF(ISBLANK(G30),NA(),G30/Population!F30*10000)</f>
        <v>5.4054054054054053</v>
      </c>
      <c r="O30" s="221">
        <f>IF(ISBLANK(H30),NA(),H30/Population!G30*10000)</f>
        <v>3.5928143712574849</v>
      </c>
      <c r="P30" s="287">
        <f>RANK(O30,($O$26:$O$31,$O$12:$O$24))</f>
        <v>18</v>
      </c>
      <c r="Q30" s="222"/>
      <c r="R30" s="238">
        <f>IDACI!C30</f>
        <v>8.4</v>
      </c>
      <c r="S30" s="223">
        <f t="shared" si="1"/>
        <v>5.6809000000000003</v>
      </c>
      <c r="T30" s="224">
        <f t="shared" si="2"/>
        <v>-2.0880856287425154</v>
      </c>
      <c r="U30" s="93"/>
      <c r="V30" s="532"/>
      <c r="W30" s="438" t="str">
        <f t="shared" si="3"/>
        <v>Windsor &amp; Maidenhead</v>
      </c>
      <c r="X30" s="194">
        <v>19</v>
      </c>
      <c r="AA30" s="414"/>
      <c r="AB30" s="406"/>
      <c r="AC30" s="406"/>
      <c r="AD30" s="406"/>
      <c r="AE30" s="406"/>
      <c r="AF30" s="406"/>
      <c r="AG30" s="406"/>
      <c r="AH30" s="406"/>
    </row>
    <row r="31" spans="1:34" ht="11.25" customHeight="1" x14ac:dyDescent="0.2">
      <c r="A31" s="48"/>
      <c r="B31" s="233" t="s">
        <v>20</v>
      </c>
      <c r="C31" s="203"/>
      <c r="D31" s="219">
        <v>11</v>
      </c>
      <c r="E31" s="219">
        <v>15</v>
      </c>
      <c r="F31" s="219">
        <v>15</v>
      </c>
      <c r="G31" s="219">
        <v>19</v>
      </c>
      <c r="H31" s="219">
        <v>12</v>
      </c>
      <c r="I31" s="242">
        <f t="shared" si="0"/>
        <v>-0.2</v>
      </c>
      <c r="J31" s="220"/>
      <c r="K31" s="221">
        <f>IF(ISBLANK(D31),NA(),D31/Population!C31*10000)</f>
        <v>3.0420353982300883</v>
      </c>
      <c r="L31" s="221">
        <f>IF(ISBLANK(E31),NA(),E31/Population!D31*10000)</f>
        <v>4.213483146067416</v>
      </c>
      <c r="M31" s="221">
        <f>IF(ISBLANK(F31),NA(),F31/Population!E31*10000)</f>
        <v>4.1899441340782122</v>
      </c>
      <c r="N31" s="221">
        <f>IF(ISBLANK(G31),NA(),G31/Population!F31*10000)</f>
        <v>5.2486187845303869</v>
      </c>
      <c r="O31" s="221">
        <f>IF(ISBLANK(H31),NA(),H31/Population!G31*10000)</f>
        <v>3.2520325203252032</v>
      </c>
      <c r="P31" s="287">
        <f>RANK(O31,($O$26:$O$31,$O$12:$O$24))</f>
        <v>19</v>
      </c>
      <c r="Q31" s="222"/>
      <c r="R31" s="238">
        <f>IDACI!C31</f>
        <v>6.8000000000000007</v>
      </c>
      <c r="S31" s="223">
        <f t="shared" si="1"/>
        <v>5.0808999999999997</v>
      </c>
      <c r="T31" s="224">
        <f t="shared" si="2"/>
        <v>-1.8288674796747966</v>
      </c>
      <c r="U31" s="93"/>
      <c r="V31" s="532"/>
      <c r="W31" s="438" t="str">
        <f t="shared" si="3"/>
        <v>Wokingham</v>
      </c>
      <c r="X31" s="194">
        <v>20</v>
      </c>
      <c r="AA31" s="414"/>
      <c r="AB31" s="406"/>
      <c r="AC31" s="406"/>
      <c r="AD31" s="406"/>
      <c r="AE31" s="406"/>
      <c r="AF31" s="406"/>
      <c r="AG31" s="406"/>
      <c r="AH31" s="406"/>
    </row>
    <row r="32" spans="1:34" ht="11.25" customHeight="1" x14ac:dyDescent="0.2">
      <c r="A32" s="48"/>
      <c r="B32" s="234" t="s">
        <v>112</v>
      </c>
      <c r="C32" s="203"/>
      <c r="D32" s="225">
        <f>SUM(D26:D31,D12:D24)</f>
        <v>1309</v>
      </c>
      <c r="E32" s="225">
        <f>SUM(E26:E31,E12:E24)</f>
        <v>1360</v>
      </c>
      <c r="F32" s="225">
        <f>SUM(F26:F31,F12:F24)</f>
        <v>1368</v>
      </c>
      <c r="G32" s="225">
        <f>SUM(G26:G31,G12:G24)</f>
        <v>1355</v>
      </c>
      <c r="H32" s="225">
        <f>SUM(H26:H31,H12:H24)</f>
        <v>1391</v>
      </c>
      <c r="I32" s="231">
        <f t="shared" si="0"/>
        <v>2.2794117647058822E-2</v>
      </c>
      <c r="J32" s="220"/>
      <c r="K32" s="226">
        <f>IF(ISBLANK(D32),NA(),D32/Population!C32*10000)</f>
        <v>7.1674971253353776</v>
      </c>
      <c r="L32" s="226">
        <f>IF(ISBLANK(E32),NA(),E32/Population!D32*10000)</f>
        <v>7.3086844368013759</v>
      </c>
      <c r="M32" s="226">
        <f>IF(ISBLANK(F32),NA(),F32/Population!E32*10000)</f>
        <v>7.3053508490868309</v>
      </c>
      <c r="N32" s="226">
        <f>IF(ISBLANK(G32),NA(),G32/Population!F32*10000)</f>
        <v>7.1814712741149034</v>
      </c>
      <c r="O32" s="226">
        <f>IF(ISBLANK(H32),NA(),H32/Population!G32*10000)</f>
        <v>7.3049049469593532</v>
      </c>
      <c r="P32" s="236" t="s">
        <v>128</v>
      </c>
      <c r="Q32" s="222"/>
      <c r="R32" s="239">
        <f>IDACI!C32</f>
        <v>14.452234633847041</v>
      </c>
      <c r="S32" s="227">
        <f t="shared" si="1"/>
        <v>7.9504879876926404</v>
      </c>
      <c r="T32" s="228">
        <f t="shared" si="2"/>
        <v>-0.64558304073328721</v>
      </c>
      <c r="U32" s="93"/>
      <c r="V32" s="532"/>
      <c r="W32" s="438" t="str">
        <f t="shared" si="3"/>
        <v>South East</v>
      </c>
      <c r="X32" s="536"/>
      <c r="AA32" s="414"/>
      <c r="AB32" s="406"/>
      <c r="AC32" s="406"/>
      <c r="AD32" s="406"/>
      <c r="AE32" s="406"/>
      <c r="AF32" s="406"/>
      <c r="AG32" s="406"/>
      <c r="AH32" s="406"/>
    </row>
    <row r="33" spans="1:34" ht="11.25" customHeight="1" x14ac:dyDescent="0.2">
      <c r="A33" s="34"/>
      <c r="B33" s="235" t="s">
        <v>95</v>
      </c>
      <c r="C33" s="203"/>
      <c r="D33" s="229">
        <v>9204</v>
      </c>
      <c r="E33" s="229">
        <v>10216</v>
      </c>
      <c r="F33" s="229">
        <v>11107</v>
      </c>
      <c r="G33" s="229">
        <v>10617</v>
      </c>
      <c r="H33" s="229">
        <v>11142</v>
      </c>
      <c r="I33" s="232">
        <f t="shared" si="0"/>
        <v>9.064212999216914E-2</v>
      </c>
      <c r="J33" s="220"/>
      <c r="K33" s="230">
        <f>IF(ISBLANK(D33),NA(),D33/Population!C33*10000)</f>
        <v>8.3328806562007713</v>
      </c>
      <c r="L33" s="230">
        <f>IF(ISBLANK(E33),NA(),E33/Population!D33*10000)</f>
        <v>9.008182844243791</v>
      </c>
      <c r="M33" s="230">
        <f>IF(ISBLANK(F33),NA(),F33/Population!E33*10000)</f>
        <v>9.7451195437595963</v>
      </c>
      <c r="N33" s="230">
        <f>IF(ISBLANK(G33),NA(),G33/Population!F33*10000)</f>
        <v>9.2491440817499928</v>
      </c>
      <c r="O33" s="230">
        <f>IF(ISBLANK(H33),NA(),H33/Population!G33*10000)</f>
        <v>9.6120500012940298</v>
      </c>
      <c r="P33" s="237" t="s">
        <v>128</v>
      </c>
      <c r="Q33" s="222"/>
      <c r="R33" s="240">
        <f>IDACI!C33</f>
        <v>16.383347604252442</v>
      </c>
      <c r="S33" s="207" t="s">
        <v>128</v>
      </c>
      <c r="T33" s="208" t="s">
        <v>128</v>
      </c>
      <c r="U33" s="93"/>
      <c r="V33" s="532"/>
      <c r="W33" s="414"/>
      <c r="X33" s="414"/>
      <c r="AA33" s="414"/>
      <c r="AB33" s="406"/>
      <c r="AC33" s="406"/>
      <c r="AD33" s="406"/>
      <c r="AE33" s="406"/>
      <c r="AF33" s="406"/>
      <c r="AG33" s="406"/>
      <c r="AH33" s="406"/>
    </row>
    <row r="34" spans="1:34" ht="11.25" customHeight="1" x14ac:dyDescent="0.2">
      <c r="A34" s="34"/>
      <c r="B34" s="1"/>
      <c r="C34" s="202"/>
      <c r="D34" s="27"/>
      <c r="E34" s="27"/>
      <c r="F34" s="27"/>
      <c r="G34" s="27"/>
      <c r="H34" s="27"/>
      <c r="I34" s="27"/>
      <c r="J34" s="27"/>
      <c r="K34" s="87"/>
      <c r="L34" s="79"/>
      <c r="M34" s="79"/>
      <c r="N34" s="79"/>
      <c r="O34" s="79"/>
      <c r="P34" s="79"/>
      <c r="Q34" s="79"/>
      <c r="R34" s="79"/>
      <c r="S34" s="79"/>
      <c r="T34" s="79"/>
      <c r="U34" s="93"/>
      <c r="V34" s="532"/>
      <c r="W34" s="418"/>
      <c r="X34" s="418"/>
      <c r="AA34" s="414"/>
      <c r="AB34" s="406"/>
      <c r="AC34" s="406"/>
      <c r="AD34" s="406"/>
      <c r="AE34" s="406"/>
      <c r="AF34" s="406"/>
      <c r="AG34" s="406"/>
      <c r="AH34" s="406"/>
    </row>
    <row r="35" spans="1:34" ht="11.25" customHeight="1" x14ac:dyDescent="0.2">
      <c r="A35" s="34"/>
      <c r="B35" s="24"/>
      <c r="C35" s="24"/>
      <c r="D35" s="24"/>
      <c r="E35" s="24"/>
      <c r="F35" s="24"/>
      <c r="G35" s="24"/>
      <c r="H35" s="24"/>
      <c r="I35" s="24"/>
      <c r="J35" s="24"/>
      <c r="K35" s="87"/>
      <c r="L35" s="79"/>
      <c r="M35" s="79"/>
      <c r="N35" s="79"/>
      <c r="O35" s="79"/>
      <c r="P35" s="299" t="s">
        <v>203</v>
      </c>
      <c r="Q35" s="79"/>
      <c r="R35" s="79"/>
      <c r="S35" s="79"/>
      <c r="T35" s="79"/>
      <c r="U35" s="93"/>
      <c r="V35" s="532"/>
      <c r="W35" s="418"/>
      <c r="X35" s="418"/>
      <c r="AA35" s="414"/>
      <c r="AB35" s="406"/>
      <c r="AC35" s="406"/>
      <c r="AD35" s="406"/>
      <c r="AE35" s="406"/>
      <c r="AF35" s="406"/>
      <c r="AG35" s="406"/>
      <c r="AH35" s="406"/>
    </row>
    <row r="36" spans="1:34" ht="11.25" customHeight="1" x14ac:dyDescent="0.2">
      <c r="A36" s="34"/>
      <c r="B36" s="24"/>
      <c r="C36" s="24"/>
      <c r="D36" s="24"/>
      <c r="E36" s="24"/>
      <c r="F36" s="24"/>
      <c r="G36" s="24"/>
      <c r="H36" s="24"/>
      <c r="I36" s="24"/>
      <c r="J36" s="24"/>
      <c r="K36" s="87"/>
      <c r="L36" s="79"/>
      <c r="M36" s="79"/>
      <c r="N36" s="79"/>
      <c r="O36" s="79"/>
      <c r="P36" s="79"/>
      <c r="Q36" s="79"/>
      <c r="R36" s="79"/>
      <c r="S36" s="79"/>
      <c r="T36" s="79"/>
      <c r="U36" s="93"/>
      <c r="V36" s="532"/>
      <c r="W36" s="418"/>
      <c r="X36" s="418"/>
      <c r="AA36" s="414"/>
      <c r="AB36" s="406"/>
      <c r="AC36" s="406"/>
      <c r="AD36" s="406"/>
      <c r="AE36" s="406"/>
      <c r="AF36" s="406"/>
      <c r="AG36" s="406"/>
      <c r="AH36" s="406"/>
    </row>
    <row r="37" spans="1:34" ht="11.25" customHeight="1" x14ac:dyDescent="0.2">
      <c r="A37" s="34"/>
      <c r="B37" s="24"/>
      <c r="C37" s="24"/>
      <c r="D37" s="24"/>
      <c r="E37" s="24"/>
      <c r="F37" s="24"/>
      <c r="G37" s="24"/>
      <c r="H37" s="24"/>
      <c r="I37" s="24"/>
      <c r="J37" s="24"/>
      <c r="K37" s="87"/>
      <c r="L37" s="79"/>
      <c r="M37" s="79"/>
      <c r="N37" s="79"/>
      <c r="O37" s="79"/>
      <c r="P37" s="79"/>
      <c r="Q37" s="79"/>
      <c r="R37" s="79"/>
      <c r="S37" s="79"/>
      <c r="T37" s="79"/>
      <c r="U37" s="93"/>
      <c r="V37" s="532"/>
      <c r="W37" s="418"/>
      <c r="X37" s="418"/>
      <c r="AA37" s="414"/>
      <c r="AB37" s="406"/>
      <c r="AC37" s="406"/>
      <c r="AD37" s="406"/>
      <c r="AE37" s="406"/>
      <c r="AF37" s="406"/>
      <c r="AG37" s="406"/>
      <c r="AH37" s="406"/>
    </row>
    <row r="38" spans="1:34" ht="11.25" customHeight="1" x14ac:dyDescent="0.2">
      <c r="A38" s="34"/>
      <c r="B38" s="24"/>
      <c r="C38" s="24"/>
      <c r="D38" s="24"/>
      <c r="E38" s="24"/>
      <c r="F38" s="24"/>
      <c r="G38" s="24"/>
      <c r="H38" s="24"/>
      <c r="I38" s="24"/>
      <c r="J38" s="24"/>
      <c r="K38" s="87"/>
      <c r="L38" s="79"/>
      <c r="M38" s="79"/>
      <c r="N38" s="79"/>
      <c r="O38" s="79"/>
      <c r="P38" s="79"/>
      <c r="Q38" s="79"/>
      <c r="R38" s="79"/>
      <c r="S38" s="79"/>
      <c r="T38" s="79"/>
      <c r="U38" s="93"/>
      <c r="V38" s="532"/>
      <c r="W38" s="418"/>
      <c r="X38" s="418"/>
      <c r="AA38" s="414"/>
      <c r="AB38" s="406"/>
      <c r="AC38" s="406"/>
      <c r="AD38" s="406"/>
      <c r="AE38" s="406"/>
      <c r="AF38" s="406"/>
      <c r="AG38" s="406"/>
      <c r="AH38" s="406"/>
    </row>
    <row r="39" spans="1:34" ht="11.25" customHeight="1" x14ac:dyDescent="0.2">
      <c r="A39" s="34"/>
      <c r="B39" s="24"/>
      <c r="C39" s="24"/>
      <c r="D39" s="24"/>
      <c r="E39" s="24"/>
      <c r="F39" s="24"/>
      <c r="G39" s="24"/>
      <c r="H39" s="24"/>
      <c r="I39" s="24"/>
      <c r="J39" s="24"/>
      <c r="K39" s="87"/>
      <c r="L39" s="79"/>
      <c r="M39" s="79"/>
      <c r="N39" s="79"/>
      <c r="O39" s="79"/>
      <c r="P39" s="79"/>
      <c r="Q39" s="79"/>
      <c r="R39" s="79"/>
      <c r="S39" s="79"/>
      <c r="T39" s="79"/>
      <c r="U39" s="93"/>
      <c r="V39" s="532"/>
      <c r="W39" s="418"/>
      <c r="X39" s="418"/>
      <c r="Y39" s="414"/>
      <c r="Z39" s="414"/>
      <c r="AA39" s="414"/>
      <c r="AB39" s="406"/>
      <c r="AC39" s="406"/>
      <c r="AD39" s="406"/>
      <c r="AE39" s="406"/>
      <c r="AF39" s="406"/>
      <c r="AG39" s="406"/>
      <c r="AH39" s="406"/>
    </row>
    <row r="40" spans="1:34" ht="11.25" customHeight="1" x14ac:dyDescent="0.2">
      <c r="A40" s="34"/>
      <c r="B40" s="24"/>
      <c r="C40" s="24"/>
      <c r="D40" s="24"/>
      <c r="E40" s="24"/>
      <c r="F40" s="24"/>
      <c r="G40" s="24"/>
      <c r="H40" s="24"/>
      <c r="I40" s="24"/>
      <c r="J40" s="24"/>
      <c r="K40" s="87"/>
      <c r="L40" s="91"/>
      <c r="M40" s="91"/>
      <c r="N40" s="91"/>
      <c r="O40" s="91"/>
      <c r="P40" s="91"/>
      <c r="Q40" s="79"/>
      <c r="R40" s="79"/>
      <c r="S40" s="79"/>
      <c r="T40" s="79"/>
      <c r="U40" s="93"/>
      <c r="V40" s="532"/>
      <c r="X40" s="407"/>
    </row>
    <row r="41" spans="1:34" ht="11.25" customHeight="1" x14ac:dyDescent="0.2">
      <c r="A41" s="34"/>
      <c r="B41" s="24"/>
      <c r="C41" s="24"/>
      <c r="D41" s="24"/>
      <c r="E41" s="24"/>
      <c r="F41" s="24"/>
      <c r="G41" s="24"/>
      <c r="H41" s="24"/>
      <c r="I41" s="24"/>
      <c r="J41" s="24"/>
      <c r="K41" s="87"/>
      <c r="L41" s="91"/>
      <c r="M41" s="91"/>
      <c r="N41" s="91"/>
      <c r="O41" s="91"/>
      <c r="P41" s="91"/>
      <c r="Q41" s="79"/>
      <c r="R41" s="79"/>
      <c r="S41" s="79"/>
      <c r="T41" s="79"/>
      <c r="U41" s="93"/>
      <c r="V41" s="532"/>
      <c r="X41" s="407"/>
    </row>
    <row r="42" spans="1:34"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532"/>
      <c r="X42" s="407"/>
    </row>
    <row r="43" spans="1:34"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532"/>
      <c r="X43" s="407"/>
    </row>
    <row r="44" spans="1:34"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532"/>
      <c r="X44" s="407"/>
    </row>
    <row r="45" spans="1:34" ht="15" customHeight="1" x14ac:dyDescent="0.2">
      <c r="A45" s="24"/>
      <c r="B45" s="24"/>
      <c r="C45" s="24"/>
      <c r="D45" s="24"/>
      <c r="E45" s="24"/>
      <c r="F45" s="24"/>
      <c r="G45" s="24"/>
      <c r="H45" s="24"/>
      <c r="I45" s="24"/>
      <c r="J45" s="24"/>
      <c r="K45" s="2"/>
      <c r="L45" s="25"/>
      <c r="M45" s="25"/>
      <c r="N45" s="25"/>
      <c r="O45" s="25"/>
      <c r="P45" s="25"/>
      <c r="Q45" s="25"/>
      <c r="R45" s="25"/>
      <c r="S45" s="25"/>
      <c r="T45" s="25"/>
      <c r="U45" s="24"/>
      <c r="V45" s="532"/>
      <c r="X45" s="407"/>
    </row>
    <row r="46" spans="1:34"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532"/>
      <c r="X46" s="407"/>
    </row>
    <row r="47" spans="1:34" ht="11.25" customHeight="1" x14ac:dyDescent="0.2">
      <c r="A47" s="24"/>
      <c r="B47" s="24"/>
      <c r="C47" s="24"/>
      <c r="D47" s="24"/>
      <c r="E47" s="24"/>
      <c r="F47" s="24"/>
      <c r="G47" s="24"/>
      <c r="H47" s="24"/>
      <c r="I47" s="24"/>
      <c r="J47" s="24"/>
      <c r="K47" s="2"/>
      <c r="L47" s="24"/>
      <c r="M47" s="24"/>
      <c r="N47" s="24"/>
      <c r="O47" s="24"/>
      <c r="P47" s="24"/>
      <c r="Q47" s="25"/>
      <c r="R47" s="25"/>
      <c r="S47" s="25"/>
      <c r="T47" s="25"/>
      <c r="U47" s="24"/>
      <c r="V47" s="532"/>
      <c r="X47" s="407"/>
    </row>
    <row r="48" spans="1:34"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532"/>
      <c r="X48" s="407"/>
    </row>
    <row r="49" spans="1:34" ht="15" customHeight="1" x14ac:dyDescent="0.2">
      <c r="A49" s="30"/>
      <c r="B49" s="31"/>
      <c r="C49" s="31"/>
      <c r="D49" s="31"/>
      <c r="E49" s="31"/>
      <c r="F49" s="31"/>
      <c r="G49" s="31"/>
      <c r="H49" s="31"/>
      <c r="I49" s="31"/>
      <c r="J49" s="31"/>
      <c r="K49" s="31"/>
      <c r="L49" s="31"/>
      <c r="M49" s="31"/>
      <c r="N49" s="31"/>
      <c r="O49" s="31"/>
      <c r="P49" s="31"/>
      <c r="Q49" s="46"/>
      <c r="R49" s="46"/>
      <c r="S49" s="46"/>
      <c r="T49" s="46"/>
      <c r="U49" s="47"/>
      <c r="V49" s="534"/>
      <c r="X49" s="407"/>
    </row>
    <row r="50" spans="1:34"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534"/>
      <c r="X50" s="407"/>
    </row>
    <row r="51" spans="1:34" s="411" customFormat="1" ht="11.25" customHeight="1" x14ac:dyDescent="0.2">
      <c r="A51" s="36"/>
      <c r="B51" s="671"/>
      <c r="C51" s="671"/>
      <c r="D51" s="672"/>
      <c r="E51" s="672"/>
      <c r="F51" s="672"/>
      <c r="G51" s="672"/>
      <c r="H51" s="672"/>
      <c r="I51" s="255"/>
      <c r="J51" s="255"/>
      <c r="K51" s="115"/>
      <c r="L51" s="79"/>
      <c r="M51" s="79"/>
      <c r="N51" s="79"/>
      <c r="O51" s="79"/>
      <c r="P51" s="79"/>
      <c r="Q51" s="79"/>
      <c r="R51" s="79"/>
      <c r="S51" s="79"/>
      <c r="T51" s="79"/>
      <c r="U51" s="92"/>
      <c r="V51" s="535"/>
      <c r="W51" s="402"/>
      <c r="X51" s="407"/>
      <c r="Y51" s="402"/>
      <c r="Z51" s="402"/>
      <c r="AA51" s="402"/>
      <c r="AB51" s="403"/>
      <c r="AC51" s="403"/>
      <c r="AD51" s="403"/>
      <c r="AE51" s="403"/>
      <c r="AF51" s="403"/>
      <c r="AG51" s="409"/>
      <c r="AH51" s="410"/>
    </row>
    <row r="52" spans="1:34" ht="20.25" customHeight="1" x14ac:dyDescent="0.2">
      <c r="A52" s="34"/>
      <c r="B52" s="672"/>
      <c r="C52" s="672"/>
      <c r="D52" s="672"/>
      <c r="E52" s="672"/>
      <c r="F52" s="672"/>
      <c r="G52" s="672"/>
      <c r="H52" s="672"/>
      <c r="I52" s="255"/>
      <c r="J52" s="255"/>
      <c r="K52" s="87"/>
      <c r="L52" s="91"/>
      <c r="M52" s="91"/>
      <c r="N52" s="91"/>
      <c r="O52" s="91"/>
      <c r="P52" s="91"/>
      <c r="Q52" s="79"/>
      <c r="R52" s="79"/>
      <c r="S52" s="79"/>
      <c r="T52" s="79"/>
      <c r="U52" s="93"/>
      <c r="V52" s="532"/>
      <c r="W52" s="439" t="s">
        <v>76</v>
      </c>
      <c r="X52" s="346" t="s">
        <v>206</v>
      </c>
      <c r="Y52" s="347" t="s">
        <v>197</v>
      </c>
      <c r="Z52" s="673" t="s">
        <v>194</v>
      </c>
      <c r="AA52" s="673" t="s">
        <v>195</v>
      </c>
    </row>
    <row r="53" spans="1:34" ht="11.25" customHeight="1" x14ac:dyDescent="0.2">
      <c r="A53" s="34"/>
      <c r="B53" s="675"/>
      <c r="C53" s="675"/>
      <c r="D53" s="676"/>
      <c r="E53" s="676"/>
      <c r="F53" s="676"/>
      <c r="G53" s="676"/>
      <c r="H53" s="676"/>
      <c r="I53" s="256"/>
      <c r="J53" s="256"/>
      <c r="K53" s="87"/>
      <c r="L53" s="91"/>
      <c r="M53" s="91"/>
      <c r="N53" s="91"/>
      <c r="O53" s="91"/>
      <c r="P53" s="91"/>
      <c r="Q53" s="79"/>
      <c r="R53" s="79"/>
      <c r="S53" s="79"/>
      <c r="T53" s="79"/>
      <c r="U53" s="93"/>
      <c r="V53" s="532"/>
      <c r="W53" s="440" t="e">
        <f ca="1">OFFSET(B11,$W$5,0)</f>
        <v>#N/A</v>
      </c>
      <c r="X53" s="419" t="e">
        <f ca="1">OFFSET(R9,(VLOOKUP(W53,$X$54:$Y$73,2,FALSE)),0)</f>
        <v>#N/A</v>
      </c>
      <c r="Y53" s="420" t="e">
        <f ca="1">(OFFSET(O9,(VLOOKUP(W53,$X$54:$Y$73,2,FALSE)),0))</f>
        <v>#N/A</v>
      </c>
      <c r="Z53" s="674"/>
      <c r="AA53" s="674"/>
    </row>
    <row r="54" spans="1:34"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532"/>
      <c r="W54" s="440">
        <v>1</v>
      </c>
      <c r="X54" s="345" t="str">
        <f>B12</f>
        <v>Bracknell Forest</v>
      </c>
      <c r="Y54" s="348">
        <v>3</v>
      </c>
      <c r="Z54" s="349">
        <f>IF(H12&gt;0,IDACI!D12,0)</f>
        <v>23799</v>
      </c>
      <c r="AA54" s="349">
        <f>IF(H12&gt;0,IDACI!E12,0)</f>
        <v>2617.89</v>
      </c>
    </row>
    <row r="55" spans="1:34"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532"/>
      <c r="W55" s="440">
        <v>2</v>
      </c>
      <c r="X55" s="345" t="str">
        <f t="shared" ref="X55:X74" si="4">B13</f>
        <v>Brighton &amp; Hove</v>
      </c>
      <c r="Y55" s="348">
        <v>4</v>
      </c>
      <c r="Z55" s="349">
        <f>IF(H13&gt;0,IDACI!D13,0)</f>
        <v>44814</v>
      </c>
      <c r="AA55" s="350">
        <f>IF(H13&gt;0,IDACI!E13,0)</f>
        <v>8200.9619999999995</v>
      </c>
    </row>
    <row r="56" spans="1:34"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532"/>
      <c r="W56" s="440">
        <v>3</v>
      </c>
      <c r="X56" s="345" t="str">
        <f t="shared" si="4"/>
        <v>Buckinghamshire</v>
      </c>
      <c r="Y56" s="348">
        <v>5</v>
      </c>
      <c r="Z56" s="349">
        <f>IF(H14&gt;0,IDACI!D14,0)</f>
        <v>103548</v>
      </c>
      <c r="AA56" s="350">
        <f>IF(H14&gt;0,IDACI!E14,0)</f>
        <v>10147.704</v>
      </c>
    </row>
    <row r="57" spans="1:34"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532"/>
      <c r="W57" s="440">
        <v>4</v>
      </c>
      <c r="X57" s="345" t="str">
        <f t="shared" si="4"/>
        <v>East Sussex</v>
      </c>
      <c r="Y57" s="348">
        <v>6</v>
      </c>
      <c r="Z57" s="349">
        <f>IF(H15&gt;0,IDACI!D15,0)</f>
        <v>91917</v>
      </c>
      <c r="AA57" s="350">
        <f>IF(H15&gt;0,IDACI!E15,0)</f>
        <v>15993.557999999999</v>
      </c>
    </row>
    <row r="58" spans="1:34"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532"/>
      <c r="W58" s="440">
        <v>5</v>
      </c>
      <c r="X58" s="345" t="str">
        <f t="shared" si="4"/>
        <v>Hampshire</v>
      </c>
      <c r="Y58" s="348">
        <v>7</v>
      </c>
      <c r="Z58" s="349">
        <f>IF(H16&gt;0,IDACI!D16,0)</f>
        <v>247800</v>
      </c>
      <c r="AA58" s="350">
        <f>IF(H16&gt;0,IDACI!E16,0)</f>
        <v>29240.399999999998</v>
      </c>
    </row>
    <row r="59" spans="1:34"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532"/>
      <c r="W59" s="440">
        <v>6</v>
      </c>
      <c r="X59" s="345" t="str">
        <f t="shared" si="4"/>
        <v>Isle of Wight</v>
      </c>
      <c r="Y59" s="348">
        <v>8</v>
      </c>
      <c r="Z59" s="349">
        <f>IF(H17&gt;0,IDACI!D17,0)</f>
        <v>22502</v>
      </c>
      <c r="AA59" s="350">
        <f>IF(H17&gt;0,IDACI!E17,0)</f>
        <v>4590.4079999999994</v>
      </c>
    </row>
    <row r="60" spans="1:34"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532"/>
      <c r="W60" s="440">
        <v>7</v>
      </c>
      <c r="X60" s="345" t="str">
        <f t="shared" si="4"/>
        <v>Kent</v>
      </c>
      <c r="Y60" s="348">
        <v>9</v>
      </c>
      <c r="Z60" s="349">
        <f>IF(H18&gt;0,IDACI!D18,0)</f>
        <v>286168</v>
      </c>
      <c r="AA60" s="350">
        <f>IF(H18&gt;0,IDACI!E18,0)</f>
        <v>50937.904000000002</v>
      </c>
    </row>
    <row r="61" spans="1:34"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532"/>
      <c r="W61" s="440">
        <v>8</v>
      </c>
      <c r="X61" s="345" t="str">
        <f t="shared" si="4"/>
        <v>Medway</v>
      </c>
      <c r="Y61" s="348">
        <v>10</v>
      </c>
      <c r="Z61" s="349">
        <f>IF(H19&gt;0,IDACI!D19,0)</f>
        <v>54280</v>
      </c>
      <c r="AA61" s="350">
        <f>IF(H19&gt;0,IDACI!E19,0)</f>
        <v>11941.6</v>
      </c>
    </row>
    <row r="62" spans="1:34"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532"/>
      <c r="W62" s="440">
        <v>9</v>
      </c>
      <c r="X62" s="345" t="str">
        <f t="shared" si="4"/>
        <v>Milton Keynes</v>
      </c>
      <c r="Y62" s="348">
        <v>11</v>
      </c>
      <c r="Z62" s="349">
        <f>IF(H20&gt;0,IDACI!D20,0)</f>
        <v>56637</v>
      </c>
      <c r="AA62" s="350">
        <f>IF(H20&gt;0,IDACI!E20,0)</f>
        <v>11157.489</v>
      </c>
    </row>
    <row r="63" spans="1:34"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532"/>
      <c r="W63" s="440">
        <v>10</v>
      </c>
      <c r="X63" s="345" t="str">
        <f t="shared" si="4"/>
        <v>Oxfordshire</v>
      </c>
      <c r="Y63" s="348">
        <v>12</v>
      </c>
      <c r="Z63" s="349">
        <f>IF(H21&gt;0,IDACI!D21,0)</f>
        <v>123975</v>
      </c>
      <c r="AA63" s="350">
        <f>IF(H21&gt;0,IDACI!E21,0)</f>
        <v>14629.05</v>
      </c>
    </row>
    <row r="64" spans="1:34"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532"/>
      <c r="W64" s="440">
        <v>11</v>
      </c>
      <c r="X64" s="345" t="str">
        <f t="shared" si="4"/>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532"/>
      <c r="W65" s="440">
        <v>12</v>
      </c>
      <c r="X65" s="345" t="str">
        <f t="shared" si="4"/>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532"/>
      <c r="W66" s="440">
        <v>13</v>
      </c>
      <c r="X66" s="345" t="str">
        <f t="shared" si="4"/>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532"/>
      <c r="W67" s="440">
        <v>14</v>
      </c>
      <c r="X67" s="345" t="str">
        <f t="shared" si="4"/>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532"/>
      <c r="W68" s="440">
        <v>15</v>
      </c>
      <c r="X68" s="345" t="str">
        <f t="shared" si="4"/>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532"/>
      <c r="W69" s="440">
        <v>16</v>
      </c>
      <c r="X69" s="345" t="str">
        <f t="shared" si="4"/>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532"/>
      <c r="W70" s="440">
        <v>17</v>
      </c>
      <c r="X70" s="345" t="str">
        <f t="shared" si="4"/>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532"/>
      <c r="W71" s="440">
        <v>18</v>
      </c>
      <c r="X71" s="345" t="str">
        <f t="shared" si="4"/>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532"/>
      <c r="W72" s="440">
        <v>19</v>
      </c>
      <c r="X72" s="345" t="str">
        <f t="shared" si="4"/>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532"/>
      <c r="W73" s="440">
        <v>20</v>
      </c>
      <c r="X73" s="345" t="str">
        <f t="shared" si="4"/>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532"/>
      <c r="W74" s="440"/>
      <c r="X74" s="345" t="str">
        <f t="shared" si="4"/>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532"/>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532"/>
      <c r="X76" s="548"/>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532"/>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532"/>
      <c r="X78" s="548"/>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532"/>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532"/>
    </row>
    <row r="81" spans="1:34" ht="11.25" customHeight="1" x14ac:dyDescent="0.2">
      <c r="A81" s="34"/>
      <c r="B81" s="24"/>
      <c r="C81" s="24"/>
      <c r="D81" s="24"/>
      <c r="E81" s="24"/>
      <c r="F81" s="24"/>
      <c r="G81" s="24"/>
      <c r="H81" s="24"/>
      <c r="I81" s="24"/>
      <c r="J81" s="24"/>
      <c r="K81" s="87"/>
      <c r="L81" s="79"/>
      <c r="M81" s="79"/>
      <c r="N81" s="79"/>
      <c r="O81" s="79"/>
      <c r="P81" s="79"/>
      <c r="Q81" s="79"/>
      <c r="R81" s="79"/>
      <c r="S81" s="79"/>
      <c r="T81" s="79"/>
      <c r="U81" s="93"/>
      <c r="V81" s="532"/>
      <c r="X81" s="421" t="s">
        <v>86</v>
      </c>
      <c r="Y81" s="421" t="s">
        <v>87</v>
      </c>
    </row>
    <row r="82" spans="1:34" ht="11.25" customHeight="1" x14ac:dyDescent="0.2">
      <c r="A82" s="34"/>
      <c r="B82" s="24"/>
      <c r="C82" s="24"/>
      <c r="D82" s="24"/>
      <c r="E82" s="24"/>
      <c r="F82" s="24"/>
      <c r="G82" s="24"/>
      <c r="H82" s="24"/>
      <c r="I82" s="24"/>
      <c r="J82" s="24"/>
      <c r="K82" s="87"/>
      <c r="L82" s="79"/>
      <c r="M82" s="79"/>
      <c r="N82" s="79"/>
      <c r="O82" s="79"/>
      <c r="P82" s="79"/>
      <c r="Q82" s="79"/>
      <c r="R82" s="79"/>
      <c r="S82" s="79"/>
      <c r="T82" s="79"/>
      <c r="U82" s="93"/>
      <c r="V82" s="532"/>
      <c r="W82" s="441" t="str">
        <f>L84</f>
        <v>National Trend 2015</v>
      </c>
      <c r="X82" s="663">
        <v>0.375</v>
      </c>
      <c r="Y82" s="663">
        <v>2.5308999999999999</v>
      </c>
      <c r="Z82" s="422">
        <v>0</v>
      </c>
      <c r="AA82" s="422">
        <f>(Z82*X82)+Y82</f>
        <v>2.5308999999999999</v>
      </c>
    </row>
    <row r="83" spans="1:34" ht="11.25" customHeight="1" x14ac:dyDescent="0.2">
      <c r="A83" s="34"/>
      <c r="B83" s="24"/>
      <c r="C83" s="24"/>
      <c r="D83" s="24"/>
      <c r="E83" s="24"/>
      <c r="F83" s="24"/>
      <c r="G83" s="24"/>
      <c r="H83" s="24"/>
      <c r="I83" s="24"/>
      <c r="J83" s="24"/>
      <c r="K83" s="87"/>
      <c r="L83" s="79"/>
      <c r="M83" s="79"/>
      <c r="N83" s="79"/>
      <c r="O83" s="79"/>
      <c r="P83" s="79"/>
      <c r="Q83" s="79"/>
      <c r="R83" s="79"/>
      <c r="S83" s="79"/>
      <c r="T83" s="79"/>
      <c r="U83" s="93"/>
      <c r="V83" s="532"/>
      <c r="W83" s="442" t="str">
        <f>"y = "&amp;X82&amp;"x + "&amp;Y82</f>
        <v>y = 0.375x + 2.5309</v>
      </c>
      <c r="X83" s="664"/>
      <c r="Y83" s="664"/>
      <c r="Z83" s="423">
        <v>40</v>
      </c>
      <c r="AA83" s="422">
        <f>(Z83*X82)+Y82</f>
        <v>17.530899999999999</v>
      </c>
    </row>
    <row r="84" spans="1:34" ht="11.25" customHeight="1" x14ac:dyDescent="0.2">
      <c r="A84" s="34"/>
      <c r="B84" s="24"/>
      <c r="C84" s="24"/>
      <c r="D84" s="24"/>
      <c r="E84" s="24"/>
      <c r="F84" s="24"/>
      <c r="G84" s="24"/>
      <c r="H84" s="24"/>
      <c r="I84" s="24"/>
      <c r="J84" s="24"/>
      <c r="K84" s="66"/>
      <c r="L84" s="667" t="str">
        <f>Referrals!$L$84</f>
        <v>National Trend 2015</v>
      </c>
      <c r="M84" s="670"/>
      <c r="N84" s="670"/>
      <c r="O84" s="670"/>
      <c r="P84" s="241"/>
      <c r="Q84" s="667" t="s">
        <v>204</v>
      </c>
      <c r="R84" s="668"/>
      <c r="S84" s="668"/>
      <c r="T84" s="668"/>
      <c r="U84" s="93"/>
      <c r="V84" s="532"/>
      <c r="W84" s="441" t="str">
        <f>Q84</f>
        <v>South East LA Trend 2015</v>
      </c>
      <c r="X84" s="663">
        <v>0.55689999999999995</v>
      </c>
      <c r="Y84" s="663">
        <v>-0.65680000000000005</v>
      </c>
      <c r="Z84" s="422">
        <v>1.18</v>
      </c>
      <c r="AA84" s="422">
        <f>(Z84*X84)+Y84</f>
        <v>3.4199999999984243E-4</v>
      </c>
    </row>
    <row r="85" spans="1:34" ht="11.25" customHeight="1" x14ac:dyDescent="0.2">
      <c r="A85" s="34"/>
      <c r="B85" s="24"/>
      <c r="C85" s="24"/>
      <c r="D85" s="24"/>
      <c r="E85" s="24"/>
      <c r="F85" s="24"/>
      <c r="G85" s="24"/>
      <c r="H85" s="24"/>
      <c r="I85" s="24"/>
      <c r="J85" s="24"/>
      <c r="K85" s="257"/>
      <c r="L85" s="669" t="str">
        <f>Y5</f>
        <v>Selected LA- (none)</v>
      </c>
      <c r="M85" s="670"/>
      <c r="N85" s="670"/>
      <c r="O85" s="670"/>
      <c r="P85" s="670"/>
      <c r="Q85" s="670"/>
      <c r="R85" s="670"/>
      <c r="S85" s="670"/>
      <c r="T85" s="670"/>
      <c r="U85" s="93"/>
      <c r="V85" s="532"/>
      <c r="W85" s="442" t="str">
        <f>"y = "&amp;X84&amp;"x + "&amp;Y84</f>
        <v>y = 0.5569x + -0.6568</v>
      </c>
      <c r="X85" s="664"/>
      <c r="Y85" s="664"/>
      <c r="Z85" s="423">
        <v>40</v>
      </c>
      <c r="AA85" s="422">
        <f>(Z85*X84)+Y84</f>
        <v>21.619199999999996</v>
      </c>
    </row>
    <row r="86" spans="1:34"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532"/>
      <c r="X86" s="407"/>
    </row>
    <row r="87" spans="1:34"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532"/>
      <c r="W87" s="443">
        <f>D11</f>
        <v>2011</v>
      </c>
      <c r="X87" s="424">
        <f>E11</f>
        <v>2012</v>
      </c>
      <c r="Y87" s="424">
        <f>F11</f>
        <v>2013</v>
      </c>
      <c r="Z87" s="424">
        <f>G11</f>
        <v>2014</v>
      </c>
      <c r="AA87" s="424">
        <f>H11</f>
        <v>2015</v>
      </c>
    </row>
    <row r="88" spans="1:34"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532"/>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4" ht="15" customHeight="1" x14ac:dyDescent="0.2">
      <c r="A89" s="24"/>
      <c r="B89" s="24"/>
      <c r="C89" s="24"/>
      <c r="D89" s="24"/>
      <c r="E89" s="24"/>
      <c r="F89" s="24"/>
      <c r="G89" s="24"/>
      <c r="H89" s="24"/>
      <c r="I89" s="24"/>
      <c r="J89" s="24"/>
      <c r="K89" s="2"/>
      <c r="L89" s="25"/>
      <c r="M89" s="25"/>
      <c r="N89" s="25"/>
      <c r="O89" s="25"/>
      <c r="P89" s="25"/>
      <c r="Q89" s="25"/>
      <c r="R89" s="25"/>
      <c r="S89" s="25"/>
      <c r="T89" s="25"/>
      <c r="U89" s="24"/>
      <c r="V89" s="532"/>
      <c r="X89" s="407"/>
    </row>
    <row r="90" spans="1:34"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532"/>
      <c r="X90" s="407"/>
    </row>
    <row r="91" spans="1:34" ht="11.25" customHeight="1" x14ac:dyDescent="0.2">
      <c r="A91" s="24"/>
      <c r="B91" s="24"/>
      <c r="C91" s="24"/>
      <c r="D91" s="24"/>
      <c r="E91" s="24"/>
      <c r="F91" s="24"/>
      <c r="G91" s="24"/>
      <c r="H91" s="24"/>
      <c r="I91" s="24"/>
      <c r="J91" s="24"/>
      <c r="K91" s="2"/>
      <c r="L91" s="24"/>
      <c r="M91" s="24"/>
      <c r="N91" s="24"/>
      <c r="O91" s="24"/>
      <c r="P91" s="24"/>
      <c r="Q91" s="25"/>
      <c r="R91" s="25"/>
      <c r="S91" s="25"/>
      <c r="T91" s="25"/>
      <c r="U91" s="24"/>
      <c r="V91" s="532"/>
      <c r="X91" s="407"/>
    </row>
    <row r="92" spans="1:34" ht="21"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532"/>
      <c r="X92" s="407"/>
    </row>
    <row r="93" spans="1:34" ht="15" customHeight="1" x14ac:dyDescent="0.2">
      <c r="A93" s="30"/>
      <c r="B93" s="31"/>
      <c r="C93" s="31"/>
      <c r="D93" s="31"/>
      <c r="E93" s="31"/>
      <c r="F93" s="31"/>
      <c r="G93" s="31"/>
      <c r="H93" s="31"/>
      <c r="I93" s="31"/>
      <c r="J93" s="31"/>
      <c r="K93" s="32"/>
      <c r="L93" s="31"/>
      <c r="M93" s="31"/>
      <c r="N93" s="31"/>
      <c r="O93" s="31"/>
      <c r="P93" s="31"/>
      <c r="Q93" s="31"/>
      <c r="R93" s="31"/>
      <c r="S93" s="31"/>
      <c r="T93" s="31"/>
      <c r="U93" s="33"/>
      <c r="V93" s="532"/>
      <c r="X93" s="407"/>
    </row>
    <row r="94" spans="1:34" ht="7.5" customHeight="1" x14ac:dyDescent="0.2">
      <c r="A94" s="34"/>
      <c r="B94" s="25"/>
      <c r="C94" s="25"/>
      <c r="D94" s="25"/>
      <c r="E94" s="25"/>
      <c r="F94" s="25"/>
      <c r="G94" s="25"/>
      <c r="H94" s="25"/>
      <c r="I94" s="25"/>
      <c r="J94" s="25"/>
      <c r="K94" s="3"/>
      <c r="L94" s="7"/>
      <c r="M94" s="7"/>
      <c r="N94" s="7"/>
      <c r="O94" s="7"/>
      <c r="P94" s="7"/>
      <c r="Q94" s="72"/>
      <c r="R94" s="72"/>
      <c r="S94" s="72"/>
      <c r="T94" s="72"/>
      <c r="U94" s="35"/>
      <c r="V94" s="532"/>
      <c r="X94" s="407"/>
    </row>
    <row r="95" spans="1:34" s="411" customFormat="1" ht="11.25" customHeight="1" x14ac:dyDescent="0.2">
      <c r="A95" s="36"/>
      <c r="B95" s="665"/>
      <c r="C95" s="665"/>
      <c r="D95" s="570"/>
      <c r="E95" s="570"/>
      <c r="F95" s="570"/>
      <c r="G95" s="570"/>
      <c r="H95" s="570"/>
      <c r="I95" s="254"/>
      <c r="J95" s="254"/>
      <c r="K95" s="258"/>
      <c r="L95" s="25"/>
      <c r="M95" s="25"/>
      <c r="N95" s="25"/>
      <c r="O95" s="25"/>
      <c r="P95" s="25"/>
      <c r="Q95" s="25"/>
      <c r="R95" s="25"/>
      <c r="S95" s="25"/>
      <c r="T95" s="25"/>
      <c r="U95" s="37"/>
      <c r="V95" s="533"/>
      <c r="W95" s="402"/>
      <c r="X95" s="407"/>
      <c r="Y95" s="402"/>
      <c r="Z95" s="402"/>
      <c r="AA95" s="402"/>
      <c r="AB95" s="403"/>
      <c r="AC95" s="403"/>
      <c r="AD95" s="403"/>
      <c r="AE95" s="403"/>
      <c r="AF95" s="403"/>
      <c r="AG95" s="409"/>
      <c r="AH95" s="410"/>
    </row>
    <row r="96" spans="1:34" ht="20.25" customHeight="1" x14ac:dyDescent="0.2">
      <c r="A96" s="34"/>
      <c r="B96" s="570"/>
      <c r="C96" s="570"/>
      <c r="D96" s="570"/>
      <c r="E96" s="570"/>
      <c r="F96" s="570"/>
      <c r="G96" s="570"/>
      <c r="H96" s="570"/>
      <c r="I96" s="254"/>
      <c r="J96" s="254"/>
      <c r="K96" s="3"/>
      <c r="L96" s="72"/>
      <c r="M96" s="72"/>
      <c r="N96" s="72"/>
      <c r="O96" s="72"/>
      <c r="P96" s="72"/>
      <c r="Q96" s="25"/>
      <c r="R96" s="25"/>
      <c r="S96" s="25"/>
      <c r="T96" s="25"/>
      <c r="U96" s="35"/>
      <c r="V96" s="532"/>
      <c r="W96" s="445" t="s">
        <v>126</v>
      </c>
      <c r="X96" s="426" t="s">
        <v>127</v>
      </c>
    </row>
    <row r="97" spans="1:24" ht="11.25" customHeight="1" x14ac:dyDescent="0.2">
      <c r="A97" s="34"/>
      <c r="B97" s="154"/>
      <c r="C97" s="154"/>
      <c r="D97" s="154"/>
      <c r="E97" s="154"/>
      <c r="F97" s="154"/>
      <c r="G97" s="154"/>
      <c r="H97" s="154"/>
      <c r="I97" s="154"/>
      <c r="J97" s="154"/>
      <c r="K97" s="3"/>
      <c r="L97" s="72"/>
      <c r="M97" s="72"/>
      <c r="N97" s="72"/>
      <c r="O97" s="72"/>
      <c r="P97" s="72"/>
      <c r="Q97" s="25"/>
      <c r="R97" s="25"/>
      <c r="S97" s="25"/>
      <c r="T97" s="25"/>
      <c r="U97" s="35"/>
      <c r="V97" s="532"/>
      <c r="W97" s="446" t="str">
        <f>Y5</f>
        <v>Selected LA- (none)</v>
      </c>
      <c r="X97" s="427"/>
    </row>
    <row r="98" spans="1:24" ht="11.25" customHeight="1" x14ac:dyDescent="0.2">
      <c r="A98" s="34"/>
      <c r="B98" s="154"/>
      <c r="C98" s="154"/>
      <c r="D98" s="666"/>
      <c r="E98" s="570"/>
      <c r="F98" s="154"/>
      <c r="G98" s="154"/>
      <c r="H98" s="154"/>
      <c r="I98" s="154"/>
      <c r="J98" s="154"/>
      <c r="K98" s="3"/>
      <c r="L98" s="72"/>
      <c r="M98" s="72"/>
      <c r="N98" s="72"/>
      <c r="O98" s="72"/>
      <c r="P98" s="72"/>
      <c r="Q98" s="25"/>
      <c r="R98" s="25"/>
      <c r="S98" s="25"/>
      <c r="T98" s="25"/>
      <c r="U98" s="35"/>
      <c r="V98" s="532"/>
      <c r="W98" s="447" t="str">
        <f>IF(W12=$X$5,I12,"")</f>
        <v/>
      </c>
      <c r="X98" s="415" t="e">
        <f>IF($B12=$X$5,T12,#N/A)</f>
        <v>#N/A</v>
      </c>
    </row>
    <row r="99" spans="1:24" ht="11.25" customHeight="1" x14ac:dyDescent="0.2">
      <c r="A99" s="48"/>
      <c r="B99" s="154"/>
      <c r="C99" s="154"/>
      <c r="D99" s="570"/>
      <c r="E99" s="570"/>
      <c r="F99" s="154"/>
      <c r="G99" s="154"/>
      <c r="H99" s="154"/>
      <c r="I99" s="154"/>
      <c r="J99" s="154"/>
      <c r="K99" s="3"/>
      <c r="L99" s="72"/>
      <c r="M99" s="72"/>
      <c r="N99" s="72"/>
      <c r="O99" s="72"/>
      <c r="P99" s="72"/>
      <c r="Q99" s="25"/>
      <c r="R99" s="25"/>
      <c r="S99" s="25"/>
      <c r="T99" s="25"/>
      <c r="U99" s="35"/>
      <c r="V99" s="532"/>
      <c r="W99" s="447" t="str">
        <f>IF(W13=$X$5,I13,"")</f>
        <v/>
      </c>
      <c r="X99" s="415" t="e">
        <f>IF($B13=$X$5,T13,#N/A)</f>
        <v>#N/A</v>
      </c>
    </row>
    <row r="100" spans="1:24" ht="11.25" customHeight="1" x14ac:dyDescent="0.2">
      <c r="A100" s="48"/>
      <c r="B100" s="186"/>
      <c r="C100" s="186"/>
      <c r="D100" s="154"/>
      <c r="E100" s="154"/>
      <c r="F100" s="154"/>
      <c r="G100" s="154"/>
      <c r="H100" s="154"/>
      <c r="I100" s="154"/>
      <c r="J100" s="154"/>
      <c r="K100" s="3"/>
      <c r="L100" s="72"/>
      <c r="M100" s="72"/>
      <c r="N100" s="72"/>
      <c r="O100" s="72"/>
      <c r="P100" s="72"/>
      <c r="Q100" s="25"/>
      <c r="R100" s="25"/>
      <c r="S100" s="25"/>
      <c r="T100" s="25"/>
      <c r="U100" s="35"/>
      <c r="V100" s="532"/>
      <c r="W100" s="447" t="str">
        <f>IF(W14=$X$5,I14,"")</f>
        <v/>
      </c>
      <c r="X100" s="415" t="e">
        <f>IF($B14=$X$5,T14,#N/A)</f>
        <v>#N/A</v>
      </c>
    </row>
    <row r="101" spans="1:24" ht="11.25" customHeight="1" x14ac:dyDescent="0.2">
      <c r="A101" s="48"/>
      <c r="B101" s="186"/>
      <c r="C101" s="186"/>
      <c r="D101" s="154"/>
      <c r="E101" s="154"/>
      <c r="F101" s="154"/>
      <c r="G101" s="154"/>
      <c r="H101" s="154"/>
      <c r="I101" s="154"/>
      <c r="J101" s="154"/>
      <c r="K101" s="3"/>
      <c r="L101" s="72"/>
      <c r="M101" s="72"/>
      <c r="N101" s="72"/>
      <c r="O101" s="72"/>
      <c r="P101" s="72"/>
      <c r="Q101" s="25"/>
      <c r="R101" s="25"/>
      <c r="S101" s="25"/>
      <c r="T101" s="25"/>
      <c r="U101" s="35"/>
      <c r="V101" s="532"/>
      <c r="W101" s="447" t="str">
        <f>IF(W15=$X$5,I15,"")</f>
        <v/>
      </c>
      <c r="X101" s="415" t="e">
        <f>IF($B15=$X$5,T15,#N/A)</f>
        <v>#N/A</v>
      </c>
    </row>
    <row r="102" spans="1:24" ht="11.25" customHeight="1" x14ac:dyDescent="0.2">
      <c r="A102" s="48"/>
      <c r="B102" s="186"/>
      <c r="C102" s="186"/>
      <c r="D102" s="154"/>
      <c r="E102" s="154"/>
      <c r="F102" s="154"/>
      <c r="G102" s="154"/>
      <c r="H102" s="154"/>
      <c r="I102" s="154"/>
      <c r="J102" s="154"/>
      <c r="K102" s="3"/>
      <c r="L102" s="72"/>
      <c r="M102" s="72"/>
      <c r="N102" s="72"/>
      <c r="O102" s="72"/>
      <c r="P102" s="72"/>
      <c r="Q102" s="25"/>
      <c r="R102" s="25"/>
      <c r="S102" s="25"/>
      <c r="T102" s="25"/>
      <c r="U102" s="35"/>
      <c r="V102" s="532"/>
      <c r="W102" s="447" t="str">
        <f>IF(W25=$X$5,I25,"")</f>
        <v/>
      </c>
      <c r="X102" s="415" t="e">
        <f>IF($B25=$X$5,T25,#N/A)</f>
        <v>#N/A</v>
      </c>
    </row>
    <row r="103" spans="1:24" ht="11.25" customHeight="1" x14ac:dyDescent="0.2">
      <c r="A103" s="48"/>
      <c r="B103" s="186"/>
      <c r="C103" s="186"/>
      <c r="D103" s="154"/>
      <c r="E103" s="154"/>
      <c r="F103" s="154"/>
      <c r="G103" s="154"/>
      <c r="H103" s="154"/>
      <c r="I103" s="154"/>
      <c r="J103" s="154"/>
      <c r="K103" s="3"/>
      <c r="L103" s="72"/>
      <c r="M103" s="72"/>
      <c r="N103" s="72"/>
      <c r="O103" s="72"/>
      <c r="P103" s="72"/>
      <c r="Q103" s="25"/>
      <c r="R103" s="25"/>
      <c r="S103" s="25"/>
      <c r="T103" s="25"/>
      <c r="U103" s="35"/>
      <c r="V103" s="532"/>
      <c r="W103" s="447" t="str">
        <f t="shared" ref="W103:W111" si="5">IF(W16=$X$5,I16,"")</f>
        <v/>
      </c>
      <c r="X103" s="415" t="e">
        <f t="shared" ref="X103:X111" si="6">IF($B16=$X$5,T16,#N/A)</f>
        <v>#N/A</v>
      </c>
    </row>
    <row r="104" spans="1:24" ht="11.25" customHeight="1" x14ac:dyDescent="0.2">
      <c r="A104" s="48"/>
      <c r="B104" s="186"/>
      <c r="C104" s="186"/>
      <c r="D104" s="154"/>
      <c r="E104" s="154"/>
      <c r="F104" s="154"/>
      <c r="G104" s="154"/>
      <c r="H104" s="154"/>
      <c r="I104" s="154"/>
      <c r="J104" s="154"/>
      <c r="K104" s="3"/>
      <c r="L104" s="72"/>
      <c r="M104" s="72"/>
      <c r="N104" s="72"/>
      <c r="O104" s="72"/>
      <c r="P104" s="72"/>
      <c r="Q104" s="25"/>
      <c r="R104" s="25"/>
      <c r="S104" s="25"/>
      <c r="T104" s="25"/>
      <c r="U104" s="35"/>
      <c r="V104" s="532"/>
      <c r="W104" s="447" t="str">
        <f t="shared" si="5"/>
        <v/>
      </c>
      <c r="X104" s="415" t="e">
        <f t="shared" si="6"/>
        <v>#N/A</v>
      </c>
    </row>
    <row r="105" spans="1:24" ht="11.25" customHeight="1" x14ac:dyDescent="0.2">
      <c r="A105" s="48"/>
      <c r="B105" s="186"/>
      <c r="C105" s="186"/>
      <c r="D105" s="154"/>
      <c r="E105" s="154"/>
      <c r="F105" s="154"/>
      <c r="G105" s="154"/>
      <c r="H105" s="154"/>
      <c r="I105" s="154"/>
      <c r="J105" s="154"/>
      <c r="K105" s="3"/>
      <c r="L105" s="72"/>
      <c r="M105" s="72"/>
      <c r="N105" s="72"/>
      <c r="O105" s="72"/>
      <c r="P105" s="72"/>
      <c r="Q105" s="25"/>
      <c r="R105" s="25"/>
      <c r="S105" s="25"/>
      <c r="T105" s="25"/>
      <c r="U105" s="35"/>
      <c r="V105" s="532"/>
      <c r="W105" s="447" t="str">
        <f t="shared" si="5"/>
        <v/>
      </c>
      <c r="X105" s="415" t="e">
        <f t="shared" si="6"/>
        <v>#N/A</v>
      </c>
    </row>
    <row r="106" spans="1:24" ht="11.25" customHeight="1" x14ac:dyDescent="0.2">
      <c r="A106" s="48"/>
      <c r="B106" s="186"/>
      <c r="C106" s="186"/>
      <c r="D106" s="154"/>
      <c r="E106" s="154"/>
      <c r="F106" s="154"/>
      <c r="G106" s="154"/>
      <c r="H106" s="154"/>
      <c r="I106" s="154"/>
      <c r="J106" s="154"/>
      <c r="K106" s="3"/>
      <c r="L106" s="72"/>
      <c r="M106" s="72"/>
      <c r="N106" s="72"/>
      <c r="O106" s="72"/>
      <c r="P106" s="72"/>
      <c r="Q106" s="25"/>
      <c r="R106" s="25"/>
      <c r="S106" s="25"/>
      <c r="T106" s="25"/>
      <c r="U106" s="35"/>
      <c r="V106" s="532"/>
      <c r="W106" s="447" t="str">
        <f t="shared" si="5"/>
        <v/>
      </c>
      <c r="X106" s="415" t="e">
        <f t="shared" si="6"/>
        <v>#N/A</v>
      </c>
    </row>
    <row r="107" spans="1:24" ht="11.25" customHeight="1" x14ac:dyDescent="0.2">
      <c r="A107" s="48"/>
      <c r="B107" s="186"/>
      <c r="C107" s="186"/>
      <c r="D107" s="154"/>
      <c r="E107" s="154"/>
      <c r="F107" s="154"/>
      <c r="G107" s="154"/>
      <c r="H107" s="154"/>
      <c r="I107" s="154"/>
      <c r="J107" s="154"/>
      <c r="K107" s="3"/>
      <c r="L107" s="72"/>
      <c r="M107" s="72"/>
      <c r="N107" s="72"/>
      <c r="O107" s="72"/>
      <c r="P107" s="72"/>
      <c r="Q107" s="25"/>
      <c r="R107" s="25"/>
      <c r="S107" s="25"/>
      <c r="T107" s="25"/>
      <c r="U107" s="35"/>
      <c r="V107" s="532"/>
      <c r="W107" s="447" t="str">
        <f t="shared" si="5"/>
        <v/>
      </c>
      <c r="X107" s="415" t="e">
        <f t="shared" si="6"/>
        <v>#N/A</v>
      </c>
    </row>
    <row r="108" spans="1:24" ht="11.25" customHeight="1" x14ac:dyDescent="0.2">
      <c r="A108" s="48"/>
      <c r="B108" s="186"/>
      <c r="C108" s="186"/>
      <c r="D108" s="154"/>
      <c r="E108" s="154"/>
      <c r="F108" s="154"/>
      <c r="G108" s="154"/>
      <c r="H108" s="154"/>
      <c r="I108" s="154"/>
      <c r="J108" s="154"/>
      <c r="K108" s="3"/>
      <c r="L108" s="72"/>
      <c r="M108" s="72"/>
      <c r="N108" s="72"/>
      <c r="O108" s="72"/>
      <c r="P108" s="72"/>
      <c r="Q108" s="25"/>
      <c r="R108" s="25"/>
      <c r="S108" s="25"/>
      <c r="T108" s="25"/>
      <c r="U108" s="35"/>
      <c r="V108" s="532"/>
      <c r="W108" s="447" t="str">
        <f t="shared" si="5"/>
        <v/>
      </c>
      <c r="X108" s="415" t="e">
        <f t="shared" si="6"/>
        <v>#N/A</v>
      </c>
    </row>
    <row r="109" spans="1:24" ht="11.25" customHeight="1" x14ac:dyDescent="0.2">
      <c r="A109" s="48"/>
      <c r="B109" s="186"/>
      <c r="C109" s="186"/>
      <c r="D109" s="154"/>
      <c r="E109" s="154"/>
      <c r="F109" s="154"/>
      <c r="G109" s="154"/>
      <c r="H109" s="154"/>
      <c r="I109" s="154"/>
      <c r="J109" s="154"/>
      <c r="K109" s="3"/>
      <c r="L109" s="72"/>
      <c r="M109" s="72"/>
      <c r="N109" s="72"/>
      <c r="O109" s="72"/>
      <c r="P109" s="72"/>
      <c r="Q109" s="25"/>
      <c r="R109" s="25"/>
      <c r="S109" s="25"/>
      <c r="T109" s="25"/>
      <c r="U109" s="35"/>
      <c r="V109" s="532"/>
      <c r="W109" s="447" t="str">
        <f t="shared" si="5"/>
        <v/>
      </c>
      <c r="X109" s="415" t="e">
        <f t="shared" si="6"/>
        <v>#N/A</v>
      </c>
    </row>
    <row r="110" spans="1:24" ht="11.25" customHeight="1" x14ac:dyDescent="0.2">
      <c r="A110" s="48"/>
      <c r="B110" s="186"/>
      <c r="C110" s="186"/>
      <c r="D110" s="154"/>
      <c r="E110" s="154"/>
      <c r="F110" s="154"/>
      <c r="G110" s="154"/>
      <c r="H110" s="154"/>
      <c r="I110" s="154"/>
      <c r="J110" s="154"/>
      <c r="K110" s="3"/>
      <c r="L110" s="72"/>
      <c r="M110" s="72"/>
      <c r="N110" s="72"/>
      <c r="O110" s="72"/>
      <c r="P110" s="72"/>
      <c r="Q110" s="25"/>
      <c r="R110" s="25"/>
      <c r="S110" s="25"/>
      <c r="T110" s="25"/>
      <c r="U110" s="35"/>
      <c r="V110" s="532"/>
      <c r="W110" s="447" t="str">
        <f t="shared" si="5"/>
        <v/>
      </c>
      <c r="X110" s="415" t="e">
        <f t="shared" si="6"/>
        <v>#N/A</v>
      </c>
    </row>
    <row r="111" spans="1:24" ht="11.25" customHeight="1" x14ac:dyDescent="0.2">
      <c r="A111" s="48"/>
      <c r="B111" s="186"/>
      <c r="C111" s="186"/>
      <c r="D111" s="154"/>
      <c r="E111" s="154"/>
      <c r="F111" s="154"/>
      <c r="G111" s="154"/>
      <c r="H111" s="154"/>
      <c r="I111" s="154"/>
      <c r="J111" s="154"/>
      <c r="K111" s="3"/>
      <c r="L111" s="72"/>
      <c r="M111" s="72"/>
      <c r="N111" s="72"/>
      <c r="O111" s="72"/>
      <c r="P111" s="72"/>
      <c r="Q111" s="25"/>
      <c r="R111" s="25"/>
      <c r="S111" s="25"/>
      <c r="T111" s="25"/>
      <c r="U111" s="35"/>
      <c r="V111" s="532"/>
      <c r="W111" s="447" t="str">
        <f t="shared" si="5"/>
        <v/>
      </c>
      <c r="X111" s="415" t="e">
        <f t="shared" si="6"/>
        <v>#N/A</v>
      </c>
    </row>
    <row r="112" spans="1:24" ht="11.25" customHeight="1" x14ac:dyDescent="0.2">
      <c r="A112" s="48"/>
      <c r="B112" s="186"/>
      <c r="C112" s="186"/>
      <c r="D112" s="154"/>
      <c r="E112" s="154"/>
      <c r="F112" s="154"/>
      <c r="G112" s="154"/>
      <c r="H112" s="154"/>
      <c r="I112" s="154"/>
      <c r="J112" s="154"/>
      <c r="K112" s="3"/>
      <c r="L112" s="72"/>
      <c r="M112" s="72"/>
      <c r="N112" s="72"/>
      <c r="O112" s="72"/>
      <c r="P112" s="72"/>
      <c r="Q112" s="25"/>
      <c r="R112" s="25"/>
      <c r="S112" s="25"/>
      <c r="T112" s="25"/>
      <c r="U112" s="35"/>
      <c r="V112" s="532"/>
      <c r="W112" s="447" t="str">
        <f t="shared" ref="W112:W119" si="7">IF(W26=$X$5,I26,"")</f>
        <v/>
      </c>
      <c r="X112" s="415" t="e">
        <f t="shared" ref="X112:X119" si="8">IF($B26=$X$5,T26,#N/A)</f>
        <v>#N/A</v>
      </c>
    </row>
    <row r="113" spans="1:34" ht="11.25" customHeight="1" x14ac:dyDescent="0.2">
      <c r="A113" s="48"/>
      <c r="B113" s="186"/>
      <c r="C113" s="186"/>
      <c r="D113" s="154"/>
      <c r="E113" s="154"/>
      <c r="F113" s="154"/>
      <c r="G113" s="154"/>
      <c r="H113" s="154"/>
      <c r="I113" s="154"/>
      <c r="J113" s="154"/>
      <c r="K113" s="3"/>
      <c r="L113" s="72"/>
      <c r="M113" s="72"/>
      <c r="N113" s="72"/>
      <c r="O113" s="72"/>
      <c r="P113" s="72"/>
      <c r="Q113" s="25"/>
      <c r="R113" s="25"/>
      <c r="S113" s="25"/>
      <c r="T113" s="25"/>
      <c r="U113" s="35"/>
      <c r="V113" s="532"/>
      <c r="W113" s="447" t="str">
        <f t="shared" si="7"/>
        <v/>
      </c>
      <c r="X113" s="415" t="e">
        <f t="shared" si="8"/>
        <v>#N/A</v>
      </c>
    </row>
    <row r="114" spans="1:34" ht="11.25" customHeight="1" x14ac:dyDescent="0.2">
      <c r="A114" s="48"/>
      <c r="B114" s="186"/>
      <c r="C114" s="186"/>
      <c r="D114" s="154"/>
      <c r="E114" s="154"/>
      <c r="F114" s="154"/>
      <c r="G114" s="154"/>
      <c r="H114" s="154"/>
      <c r="I114" s="154"/>
      <c r="J114" s="154"/>
      <c r="K114" s="3"/>
      <c r="L114" s="72"/>
      <c r="M114" s="72"/>
      <c r="N114" s="72"/>
      <c r="O114" s="72"/>
      <c r="P114" s="72"/>
      <c r="Q114" s="25"/>
      <c r="R114" s="25"/>
      <c r="S114" s="25"/>
      <c r="T114" s="25"/>
      <c r="U114" s="35"/>
      <c r="V114" s="532"/>
      <c r="W114" s="447" t="str">
        <f t="shared" si="7"/>
        <v/>
      </c>
      <c r="X114" s="415" t="e">
        <f t="shared" si="8"/>
        <v>#N/A</v>
      </c>
    </row>
    <row r="115" spans="1:34"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532"/>
      <c r="W115" s="447" t="str">
        <f t="shared" si="7"/>
        <v/>
      </c>
      <c r="X115" s="415" t="e">
        <f t="shared" si="8"/>
        <v>#N/A</v>
      </c>
    </row>
    <row r="116" spans="1:34"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532"/>
      <c r="W116" s="447" t="str">
        <f t="shared" si="7"/>
        <v/>
      </c>
      <c r="X116" s="415" t="e">
        <f t="shared" si="8"/>
        <v>#N/A</v>
      </c>
    </row>
    <row r="117" spans="1:34"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532"/>
      <c r="W117" s="447" t="str">
        <f t="shared" si="7"/>
        <v/>
      </c>
      <c r="X117" s="415" t="e">
        <f t="shared" si="8"/>
        <v>#N/A</v>
      </c>
    </row>
    <row r="118" spans="1:34"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532"/>
      <c r="W118" s="447" t="str">
        <f t="shared" si="7"/>
        <v/>
      </c>
      <c r="X118" s="415" t="e">
        <f t="shared" si="8"/>
        <v>#N/A</v>
      </c>
    </row>
    <row r="119" spans="1:34"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532"/>
      <c r="W119" s="447" t="str">
        <f t="shared" si="7"/>
        <v/>
      </c>
      <c r="X119" s="415" t="e">
        <f t="shared" si="8"/>
        <v>#N/A</v>
      </c>
    </row>
    <row r="120" spans="1:34"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532"/>
      <c r="X120" s="407"/>
    </row>
    <row r="121" spans="1:34"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532"/>
      <c r="X121" s="407"/>
    </row>
    <row r="122" spans="1:34"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532"/>
      <c r="AD122" s="404"/>
      <c r="AE122" s="405"/>
      <c r="AF122" s="406"/>
      <c r="AG122" s="406"/>
      <c r="AH122" s="406"/>
    </row>
    <row r="123" spans="1:34"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532"/>
      <c r="AD123" s="404"/>
      <c r="AE123" s="405"/>
      <c r="AF123" s="406"/>
      <c r="AG123" s="406"/>
      <c r="AH123" s="406"/>
    </row>
    <row r="124" spans="1:34"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532"/>
      <c r="AD124" s="404"/>
      <c r="AE124" s="405"/>
      <c r="AF124" s="406"/>
      <c r="AG124" s="406"/>
      <c r="AH124" s="406"/>
    </row>
    <row r="125" spans="1:34"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532"/>
      <c r="AD125" s="404"/>
      <c r="AE125" s="405"/>
      <c r="AF125" s="406"/>
      <c r="AG125" s="406"/>
      <c r="AH125" s="406"/>
    </row>
    <row r="126" spans="1:34"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532"/>
      <c r="AD126" s="404"/>
      <c r="AE126" s="405"/>
      <c r="AF126" s="406"/>
      <c r="AG126" s="406"/>
      <c r="AH126" s="406"/>
    </row>
    <row r="127" spans="1:34"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532"/>
      <c r="AD127" s="404"/>
      <c r="AE127" s="405"/>
      <c r="AF127" s="406"/>
      <c r="AG127" s="406"/>
      <c r="AH127" s="406"/>
    </row>
    <row r="128" spans="1:34" ht="11.25" customHeight="1" x14ac:dyDescent="0.2">
      <c r="A128" s="34"/>
      <c r="B128" s="9"/>
      <c r="C128" s="9"/>
      <c r="D128" s="27"/>
      <c r="E128" s="27"/>
      <c r="F128" s="25"/>
      <c r="G128" s="25"/>
      <c r="H128" s="27"/>
      <c r="I128" s="27"/>
      <c r="J128" s="27"/>
      <c r="K128" s="3"/>
      <c r="L128" s="72"/>
      <c r="M128" s="72"/>
      <c r="N128" s="72"/>
      <c r="O128" s="72"/>
      <c r="P128" s="72"/>
      <c r="Q128" s="25"/>
      <c r="R128" s="25"/>
      <c r="S128" s="25"/>
      <c r="T128" s="25"/>
      <c r="U128" s="35"/>
      <c r="V128" s="532"/>
      <c r="AD128" s="404"/>
      <c r="AE128" s="405"/>
      <c r="AF128" s="406"/>
      <c r="AG128" s="406"/>
      <c r="AH128" s="406"/>
    </row>
    <row r="129" spans="1:38" ht="11.25" customHeight="1" x14ac:dyDescent="0.2">
      <c r="A129" s="34"/>
      <c r="B129" s="9"/>
      <c r="C129" s="9"/>
      <c r="D129" s="27"/>
      <c r="E129" s="27"/>
      <c r="F129" s="27"/>
      <c r="G129" s="27"/>
      <c r="H129" s="27"/>
      <c r="I129" s="27"/>
      <c r="J129" s="27"/>
      <c r="K129" s="3"/>
      <c r="L129" s="72"/>
      <c r="M129" s="72"/>
      <c r="N129" s="72"/>
      <c r="O129" s="72"/>
      <c r="P129" s="72"/>
      <c r="Q129" s="25"/>
      <c r="R129" s="25"/>
      <c r="S129" s="25"/>
      <c r="T129" s="25"/>
      <c r="U129" s="35"/>
      <c r="V129" s="532"/>
      <c r="X129" s="407"/>
    </row>
    <row r="130" spans="1:38"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532"/>
      <c r="X130" s="407"/>
    </row>
    <row r="131" spans="1:38"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532"/>
      <c r="X131" s="407"/>
    </row>
    <row r="132" spans="1:38"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532"/>
      <c r="X132" s="407"/>
    </row>
    <row r="133" spans="1:38" s="431" customFormat="1" ht="11.25" customHeight="1" x14ac:dyDescent="0.2">
      <c r="A133" s="80"/>
      <c r="B133" s="80"/>
      <c r="C133" s="80"/>
      <c r="D133" s="80"/>
      <c r="E133" s="80"/>
      <c r="F133" s="80"/>
      <c r="G133" s="80"/>
      <c r="H133" s="80"/>
      <c r="I133" s="80"/>
      <c r="J133" s="80"/>
      <c r="K133" s="80"/>
      <c r="L133" s="80"/>
      <c r="M133" s="80"/>
      <c r="N133" s="80"/>
      <c r="O133" s="80"/>
      <c r="P133" s="435"/>
      <c r="Q133" s="435"/>
      <c r="R133" s="435"/>
      <c r="S133" s="435"/>
      <c r="T133" s="435"/>
      <c r="U133" s="435"/>
      <c r="V133" s="452"/>
      <c r="X133" s="428"/>
      <c r="Y133" s="428"/>
      <c r="Z133" s="428"/>
      <c r="AA133" s="428"/>
      <c r="AB133" s="402"/>
      <c r="AC133" s="428"/>
      <c r="AD133" s="429"/>
      <c r="AE133" s="429"/>
      <c r="AF133" s="429"/>
      <c r="AG133" s="430"/>
      <c r="AH133" s="429"/>
      <c r="AI133" s="429"/>
    </row>
    <row r="134" spans="1:38" s="431" customFormat="1" ht="11.25" customHeight="1" x14ac:dyDescent="0.2">
      <c r="A134" s="79"/>
      <c r="B134" s="79"/>
      <c r="C134" s="79"/>
      <c r="D134" s="79"/>
      <c r="E134" s="79"/>
      <c r="F134" s="79"/>
      <c r="G134" s="79"/>
      <c r="H134" s="79"/>
      <c r="I134" s="79"/>
      <c r="J134" s="79"/>
      <c r="K134" s="79"/>
      <c r="L134" s="79"/>
      <c r="M134" s="79"/>
      <c r="N134" s="79"/>
      <c r="O134" s="79"/>
      <c r="P134" s="435"/>
      <c r="Q134" s="435"/>
      <c r="R134" s="435"/>
      <c r="S134" s="435"/>
      <c r="T134" s="435"/>
      <c r="U134" s="435"/>
      <c r="V134" s="452"/>
      <c r="X134" s="428"/>
      <c r="Y134" s="428"/>
      <c r="Z134" s="428"/>
      <c r="AA134" s="428"/>
      <c r="AB134" s="428"/>
      <c r="AC134" s="428"/>
      <c r="AD134" s="429"/>
      <c r="AE134" s="429"/>
      <c r="AF134" s="429"/>
      <c r="AG134" s="430"/>
      <c r="AH134" s="429"/>
      <c r="AI134" s="429"/>
    </row>
    <row r="135" spans="1:38" s="431" customFormat="1" ht="11.25" customHeight="1" x14ac:dyDescent="0.2">
      <c r="A135" s="79"/>
      <c r="B135" s="599" t="s">
        <v>113</v>
      </c>
      <c r="C135" s="375"/>
      <c r="D135" s="91"/>
      <c r="E135" s="91"/>
      <c r="F135" s="79"/>
      <c r="G135" s="79"/>
      <c r="H135" s="79"/>
      <c r="I135" s="79"/>
      <c r="J135" s="79"/>
      <c r="K135" s="79"/>
      <c r="L135" s="79"/>
      <c r="M135" s="79"/>
      <c r="N135" s="79"/>
      <c r="O135" s="79"/>
      <c r="P135" s="435"/>
      <c r="Q135" s="435"/>
      <c r="R135" s="435"/>
      <c r="S135" s="435"/>
      <c r="T135" s="435"/>
      <c r="U135" s="435"/>
      <c r="V135" s="452"/>
      <c r="X135" s="428"/>
      <c r="Y135" s="428"/>
      <c r="Z135" s="428"/>
      <c r="AA135" s="428"/>
      <c r="AB135" s="428"/>
      <c r="AC135" s="428"/>
      <c r="AD135" s="429"/>
      <c r="AE135" s="429"/>
      <c r="AF135" s="429"/>
      <c r="AG135" s="430"/>
      <c r="AH135" s="429"/>
      <c r="AI135" s="429"/>
    </row>
    <row r="136" spans="1:38" s="431" customFormat="1" ht="11.25" customHeight="1" x14ac:dyDescent="0.2">
      <c r="A136" s="79"/>
      <c r="B136" s="600"/>
      <c r="C136" s="376"/>
      <c r="D136" s="79"/>
      <c r="E136" s="79"/>
      <c r="F136" s="79"/>
      <c r="G136" s="79"/>
      <c r="H136" s="79"/>
      <c r="I136" s="79"/>
      <c r="J136" s="79"/>
      <c r="K136" s="79"/>
      <c r="L136" s="79"/>
      <c r="M136" s="79"/>
      <c r="N136" s="79"/>
      <c r="O136" s="79"/>
      <c r="P136" s="435"/>
      <c r="Q136" s="435"/>
      <c r="R136" s="435"/>
      <c r="S136" s="435"/>
      <c r="T136" s="435"/>
      <c r="U136" s="435"/>
      <c r="V136" s="452"/>
      <c r="X136" s="428"/>
      <c r="Y136" s="428"/>
      <c r="Z136" s="428"/>
      <c r="AA136" s="428"/>
      <c r="AB136" s="428"/>
      <c r="AC136" s="428"/>
      <c r="AD136" s="429"/>
      <c r="AE136" s="429"/>
      <c r="AF136" s="429"/>
      <c r="AG136" s="430"/>
      <c r="AH136" s="429"/>
      <c r="AI136" s="429"/>
    </row>
    <row r="137" spans="1:38" s="431" customFormat="1" ht="11.25" customHeight="1" x14ac:dyDescent="0.2">
      <c r="A137" s="79"/>
      <c r="B137" s="590" t="s">
        <v>114</v>
      </c>
      <c r="C137" s="590"/>
      <c r="D137" s="591"/>
      <c r="E137" s="591"/>
      <c r="F137" s="591"/>
      <c r="G137" s="79"/>
      <c r="H137" s="79"/>
      <c r="I137" s="79"/>
      <c r="J137" s="79"/>
      <c r="K137" s="79"/>
      <c r="L137" s="79"/>
      <c r="M137" s="79"/>
      <c r="N137" s="79"/>
      <c r="O137" s="79"/>
      <c r="P137" s="435"/>
      <c r="Q137" s="435"/>
      <c r="R137" s="435"/>
      <c r="S137" s="435"/>
      <c r="T137" s="435"/>
      <c r="U137" s="435"/>
      <c r="V137" s="452"/>
      <c r="X137" s="428"/>
      <c r="Y137" s="428"/>
      <c r="Z137" s="428"/>
      <c r="AA137" s="428"/>
      <c r="AB137" s="428"/>
      <c r="AC137" s="428"/>
      <c r="AD137" s="429"/>
      <c r="AE137" s="429"/>
      <c r="AF137" s="429"/>
      <c r="AG137" s="430"/>
      <c r="AH137" s="429"/>
      <c r="AI137" s="429"/>
    </row>
    <row r="138" spans="1:38" s="431" customFormat="1" ht="11.25" customHeight="1" x14ac:dyDescent="0.2">
      <c r="A138" s="79"/>
      <c r="B138" s="590"/>
      <c r="C138" s="590"/>
      <c r="D138" s="591"/>
      <c r="E138" s="591"/>
      <c r="F138" s="591"/>
      <c r="G138" s="79"/>
      <c r="H138" s="79"/>
      <c r="I138" s="79"/>
      <c r="J138" s="79"/>
      <c r="K138" s="79"/>
      <c r="L138" s="79"/>
      <c r="M138" s="79"/>
      <c r="N138" s="79"/>
      <c r="O138" s="79"/>
      <c r="P138" s="435"/>
      <c r="Q138" s="435"/>
      <c r="R138" s="435"/>
      <c r="S138" s="435"/>
      <c r="T138" s="435"/>
      <c r="U138" s="435"/>
      <c r="V138" s="452"/>
      <c r="X138" s="428"/>
      <c r="Y138" s="428"/>
      <c r="Z138" s="428"/>
      <c r="AA138" s="428"/>
      <c r="AB138" s="428"/>
      <c r="AC138" s="428"/>
      <c r="AD138" s="429"/>
      <c r="AE138" s="429"/>
      <c r="AF138" s="429"/>
      <c r="AG138" s="430"/>
      <c r="AH138" s="429"/>
      <c r="AI138" s="429"/>
      <c r="AJ138" s="432"/>
      <c r="AK138" s="432"/>
      <c r="AL138" s="432"/>
    </row>
    <row r="139" spans="1:38" s="431" customFormat="1" ht="11.25" customHeight="1" x14ac:dyDescent="0.2">
      <c r="A139" s="79"/>
      <c r="B139" s="590" t="s">
        <v>27</v>
      </c>
      <c r="C139" s="590"/>
      <c r="D139" s="591"/>
      <c r="E139" s="591"/>
      <c r="F139" s="591"/>
      <c r="G139" s="79"/>
      <c r="H139" s="79"/>
      <c r="I139" s="79"/>
      <c r="J139" s="79"/>
      <c r="K139" s="79"/>
      <c r="L139" s="79"/>
      <c r="M139" s="79"/>
      <c r="N139" s="79"/>
      <c r="O139" s="79"/>
      <c r="P139" s="435"/>
      <c r="Q139" s="435"/>
      <c r="R139" s="435"/>
      <c r="S139" s="435"/>
      <c r="T139" s="435"/>
      <c r="U139" s="435"/>
      <c r="V139" s="452"/>
      <c r="X139" s="428"/>
      <c r="Y139" s="428"/>
      <c r="Z139" s="428"/>
      <c r="AA139" s="428"/>
      <c r="AB139" s="428"/>
      <c r="AC139" s="428"/>
      <c r="AD139" s="429"/>
      <c r="AE139" s="429"/>
      <c r="AF139" s="429"/>
      <c r="AG139" s="430"/>
      <c r="AH139" s="429"/>
      <c r="AI139" s="429"/>
    </row>
    <row r="140" spans="1:38" s="431" customFormat="1" ht="11.25" customHeight="1" x14ac:dyDescent="0.2">
      <c r="A140" s="79"/>
      <c r="B140" s="590"/>
      <c r="C140" s="590"/>
      <c r="D140" s="591"/>
      <c r="E140" s="591"/>
      <c r="F140" s="591"/>
      <c r="G140" s="79"/>
      <c r="H140" s="79"/>
      <c r="I140" s="79"/>
      <c r="J140" s="79"/>
      <c r="K140" s="79"/>
      <c r="L140" s="79"/>
      <c r="M140" s="79"/>
      <c r="N140" s="79"/>
      <c r="O140" s="79"/>
      <c r="P140" s="435"/>
      <c r="Q140" s="435"/>
      <c r="R140" s="435"/>
      <c r="S140" s="435"/>
      <c r="T140" s="435"/>
      <c r="U140" s="435"/>
      <c r="V140" s="452"/>
      <c r="X140" s="428"/>
      <c r="Y140" s="428"/>
      <c r="Z140" s="428"/>
      <c r="AA140" s="428"/>
      <c r="AB140" s="428"/>
      <c r="AC140" s="428"/>
      <c r="AD140" s="429"/>
      <c r="AE140" s="429"/>
      <c r="AF140" s="429"/>
      <c r="AG140" s="430"/>
      <c r="AH140" s="429"/>
      <c r="AI140" s="429"/>
    </row>
    <row r="141" spans="1:38" s="431" customFormat="1" ht="11.25" customHeight="1" x14ac:dyDescent="0.2">
      <c r="A141" s="79"/>
      <c r="B141" s="590" t="s">
        <v>28</v>
      </c>
      <c r="C141" s="590"/>
      <c r="D141" s="591"/>
      <c r="E141" s="591"/>
      <c r="F141" s="591"/>
      <c r="G141" s="79"/>
      <c r="H141" s="79"/>
      <c r="I141" s="79"/>
      <c r="J141" s="79"/>
      <c r="K141" s="79"/>
      <c r="L141" s="79"/>
      <c r="M141" s="79"/>
      <c r="N141" s="79"/>
      <c r="O141" s="79"/>
      <c r="P141" s="435"/>
      <c r="Q141" s="435"/>
      <c r="R141" s="435"/>
      <c r="S141" s="435"/>
      <c r="T141" s="435"/>
      <c r="U141" s="435"/>
      <c r="V141" s="452"/>
      <c r="X141" s="428"/>
      <c r="Y141" s="428"/>
      <c r="Z141" s="428"/>
      <c r="AA141" s="428"/>
      <c r="AB141" s="428"/>
      <c r="AC141" s="428"/>
      <c r="AD141" s="429"/>
      <c r="AE141" s="429"/>
      <c r="AF141" s="429"/>
      <c r="AG141" s="430"/>
      <c r="AH141" s="429"/>
      <c r="AI141" s="429"/>
    </row>
    <row r="142" spans="1:38" s="431" customFormat="1" ht="11.25" customHeight="1" x14ac:dyDescent="0.2">
      <c r="A142" s="79"/>
      <c r="B142" s="590"/>
      <c r="C142" s="590"/>
      <c r="D142" s="591"/>
      <c r="E142" s="591"/>
      <c r="F142" s="591"/>
      <c r="G142" s="79"/>
      <c r="H142" s="79"/>
      <c r="I142" s="79"/>
      <c r="J142" s="79"/>
      <c r="K142" s="79"/>
      <c r="L142" s="79"/>
      <c r="M142" s="79"/>
      <c r="N142" s="79"/>
      <c r="O142" s="79"/>
      <c r="P142" s="435"/>
      <c r="Q142" s="435"/>
      <c r="R142" s="435"/>
      <c r="S142" s="435"/>
      <c r="T142" s="435"/>
      <c r="U142" s="435"/>
      <c r="V142" s="452"/>
      <c r="X142" s="428"/>
      <c r="Y142" s="428"/>
      <c r="Z142" s="428"/>
      <c r="AA142" s="428"/>
      <c r="AB142" s="428"/>
      <c r="AC142" s="428"/>
      <c r="AD142" s="429"/>
      <c r="AE142" s="429"/>
      <c r="AF142" s="429"/>
      <c r="AG142" s="430"/>
      <c r="AH142" s="429"/>
      <c r="AI142" s="429"/>
    </row>
    <row r="143" spans="1:38" s="431" customFormat="1" ht="11.25" customHeight="1" x14ac:dyDescent="0.2">
      <c r="A143" s="79"/>
      <c r="B143" s="590" t="s">
        <v>137</v>
      </c>
      <c r="C143" s="590"/>
      <c r="D143" s="591"/>
      <c r="E143" s="591"/>
      <c r="F143" s="591"/>
      <c r="G143" s="79"/>
      <c r="H143" s="79"/>
      <c r="I143" s="79"/>
      <c r="J143" s="79"/>
      <c r="K143" s="79"/>
      <c r="L143" s="79"/>
      <c r="M143" s="79"/>
      <c r="N143" s="79"/>
      <c r="O143" s="79"/>
      <c r="P143" s="435"/>
      <c r="Q143" s="435"/>
      <c r="R143" s="435"/>
      <c r="S143" s="435"/>
      <c r="T143" s="435"/>
      <c r="U143" s="435"/>
      <c r="V143" s="452"/>
      <c r="X143" s="428"/>
      <c r="Y143" s="428"/>
      <c r="Z143" s="428"/>
      <c r="AA143" s="428"/>
      <c r="AB143" s="428"/>
      <c r="AC143" s="428"/>
      <c r="AD143" s="429"/>
      <c r="AE143" s="429"/>
      <c r="AF143" s="429"/>
      <c r="AG143" s="430"/>
      <c r="AH143" s="429"/>
      <c r="AI143" s="429"/>
    </row>
    <row r="144" spans="1:38" s="431" customFormat="1" ht="11.25" customHeight="1" x14ac:dyDescent="0.2">
      <c r="A144" s="79"/>
      <c r="B144" s="590"/>
      <c r="C144" s="590"/>
      <c r="D144" s="591"/>
      <c r="E144" s="591"/>
      <c r="F144" s="591"/>
      <c r="G144" s="79"/>
      <c r="H144" s="79"/>
      <c r="I144" s="79"/>
      <c r="J144" s="79"/>
      <c r="K144" s="79"/>
      <c r="L144" s="79"/>
      <c r="M144" s="79"/>
      <c r="N144" s="79"/>
      <c r="O144" s="79"/>
      <c r="P144" s="435"/>
      <c r="Q144" s="435"/>
      <c r="R144" s="435"/>
      <c r="S144" s="435"/>
      <c r="T144" s="435"/>
      <c r="U144" s="435"/>
      <c r="V144" s="452"/>
      <c r="X144" s="428"/>
      <c r="Y144" s="428"/>
      <c r="Z144" s="428"/>
      <c r="AA144" s="428"/>
      <c r="AB144" s="428"/>
      <c r="AC144" s="428"/>
      <c r="AD144" s="429"/>
      <c r="AE144" s="429"/>
      <c r="AF144" s="429"/>
      <c r="AG144" s="430"/>
      <c r="AH144" s="429"/>
      <c r="AI144" s="429"/>
    </row>
    <row r="145" spans="1:35" s="431" customFormat="1" ht="11.25" customHeight="1" x14ac:dyDescent="0.2">
      <c r="A145" s="79"/>
      <c r="B145" s="590" t="s">
        <v>39</v>
      </c>
      <c r="C145" s="590"/>
      <c r="D145" s="591"/>
      <c r="E145" s="591"/>
      <c r="F145" s="591"/>
      <c r="G145" s="79"/>
      <c r="H145" s="79"/>
      <c r="I145" s="79"/>
      <c r="J145" s="79"/>
      <c r="K145" s="79"/>
      <c r="L145" s="79"/>
      <c r="M145" s="79"/>
      <c r="N145" s="79"/>
      <c r="O145" s="79"/>
      <c r="P145" s="435"/>
      <c r="Q145" s="435"/>
      <c r="R145" s="435"/>
      <c r="S145" s="435"/>
      <c r="T145" s="435"/>
      <c r="U145" s="435"/>
      <c r="V145" s="452"/>
      <c r="X145" s="428"/>
      <c r="Y145" s="428"/>
      <c r="Z145" s="428"/>
      <c r="AA145" s="428"/>
      <c r="AB145" s="428"/>
      <c r="AC145" s="428"/>
      <c r="AD145" s="429"/>
      <c r="AE145" s="429"/>
      <c r="AF145" s="429"/>
      <c r="AG145" s="430"/>
      <c r="AH145" s="429"/>
      <c r="AI145" s="429"/>
    </row>
    <row r="146" spans="1:35" s="431" customFormat="1" ht="11.25" customHeight="1" x14ac:dyDescent="0.2">
      <c r="A146" s="79"/>
      <c r="B146" s="590"/>
      <c r="C146" s="590"/>
      <c r="D146" s="591"/>
      <c r="E146" s="591"/>
      <c r="F146" s="591"/>
      <c r="G146" s="79"/>
      <c r="H146" s="79"/>
      <c r="I146" s="79"/>
      <c r="J146" s="79"/>
      <c r="K146" s="79"/>
      <c r="L146" s="79"/>
      <c r="M146" s="79"/>
      <c r="N146" s="79"/>
      <c r="O146" s="79"/>
      <c r="P146" s="435"/>
      <c r="Q146" s="435"/>
      <c r="R146" s="435"/>
      <c r="S146" s="435"/>
      <c r="T146" s="435"/>
      <c r="U146" s="435"/>
      <c r="V146" s="452"/>
      <c r="X146" s="428"/>
      <c r="Y146" s="428"/>
      <c r="Z146" s="428"/>
      <c r="AA146" s="428"/>
      <c r="AB146" s="428"/>
      <c r="AC146" s="428"/>
      <c r="AD146" s="429"/>
      <c r="AE146" s="429"/>
      <c r="AF146" s="429"/>
      <c r="AG146" s="430"/>
      <c r="AH146" s="429"/>
      <c r="AI146" s="429"/>
    </row>
    <row r="147" spans="1:35" s="431" customFormat="1" ht="11.25" customHeight="1" x14ac:dyDescent="0.2">
      <c r="A147" s="79"/>
      <c r="B147" s="590" t="s">
        <v>33</v>
      </c>
      <c r="C147" s="590"/>
      <c r="D147" s="591"/>
      <c r="E147" s="591"/>
      <c r="F147" s="591"/>
      <c r="G147" s="79"/>
      <c r="H147" s="79"/>
      <c r="I147" s="79"/>
      <c r="J147" s="79"/>
      <c r="K147" s="79"/>
      <c r="L147" s="79"/>
      <c r="M147" s="79"/>
      <c r="N147" s="79"/>
      <c r="O147" s="79"/>
      <c r="P147" s="435"/>
      <c r="Q147" s="435"/>
      <c r="R147" s="435"/>
      <c r="S147" s="435"/>
      <c r="T147" s="435"/>
      <c r="U147" s="435"/>
      <c r="V147" s="452"/>
      <c r="X147" s="428"/>
      <c r="Y147" s="428"/>
      <c r="Z147" s="428"/>
      <c r="AA147" s="428"/>
      <c r="AB147" s="428"/>
      <c r="AC147" s="428"/>
      <c r="AD147" s="429"/>
      <c r="AE147" s="429"/>
      <c r="AF147" s="429"/>
      <c r="AG147" s="430"/>
      <c r="AH147" s="429"/>
      <c r="AI147" s="429"/>
    </row>
    <row r="148" spans="1:35" s="431" customFormat="1" ht="11.25" customHeight="1" x14ac:dyDescent="0.2">
      <c r="A148" s="79"/>
      <c r="B148" s="590"/>
      <c r="C148" s="590"/>
      <c r="D148" s="591"/>
      <c r="E148" s="591"/>
      <c r="F148" s="591"/>
      <c r="G148" s="79"/>
      <c r="H148" s="79"/>
      <c r="I148" s="79"/>
      <c r="J148" s="79"/>
      <c r="K148" s="79"/>
      <c r="L148" s="79"/>
      <c r="M148" s="79"/>
      <c r="N148" s="79"/>
      <c r="O148" s="79"/>
      <c r="P148" s="435"/>
      <c r="Q148" s="435"/>
      <c r="R148" s="435"/>
      <c r="S148" s="435"/>
      <c r="T148" s="435"/>
      <c r="U148" s="435"/>
      <c r="V148" s="452"/>
      <c r="X148" s="428"/>
      <c r="Y148" s="428"/>
      <c r="Z148" s="428"/>
      <c r="AA148" s="428"/>
      <c r="AB148" s="428"/>
      <c r="AC148" s="428"/>
      <c r="AD148" s="429"/>
      <c r="AE148" s="429"/>
      <c r="AF148" s="429"/>
      <c r="AG148" s="430"/>
      <c r="AH148" s="429"/>
      <c r="AI148" s="429"/>
    </row>
    <row r="149" spans="1:35" s="431" customFormat="1" ht="11.25" customHeight="1" x14ac:dyDescent="0.2">
      <c r="A149" s="79"/>
      <c r="B149" s="590" t="s">
        <v>51</v>
      </c>
      <c r="C149" s="590"/>
      <c r="D149" s="591"/>
      <c r="E149" s="591"/>
      <c r="F149" s="591"/>
      <c r="G149" s="79"/>
      <c r="H149" s="79"/>
      <c r="I149" s="79"/>
      <c r="J149" s="79"/>
      <c r="K149" s="79"/>
      <c r="L149" s="79"/>
      <c r="M149" s="79"/>
      <c r="N149" s="79"/>
      <c r="O149" s="79"/>
      <c r="P149" s="435"/>
      <c r="Q149" s="435"/>
      <c r="R149" s="435"/>
      <c r="S149" s="435"/>
      <c r="T149" s="435"/>
      <c r="U149" s="435"/>
      <c r="V149" s="452"/>
      <c r="X149" s="428"/>
      <c r="Y149" s="428"/>
      <c r="Z149" s="428"/>
      <c r="AA149" s="428"/>
      <c r="AB149" s="428"/>
      <c r="AC149" s="428"/>
      <c r="AD149" s="429"/>
      <c r="AE149" s="429"/>
      <c r="AF149" s="429"/>
      <c r="AG149" s="430"/>
      <c r="AH149" s="429"/>
      <c r="AI149" s="429"/>
    </row>
    <row r="150" spans="1:35" s="431" customFormat="1" ht="11.25" customHeight="1" x14ac:dyDescent="0.2">
      <c r="A150" s="79"/>
      <c r="B150" s="590"/>
      <c r="C150" s="590"/>
      <c r="D150" s="591"/>
      <c r="E150" s="591"/>
      <c r="F150" s="591"/>
      <c r="G150" s="79"/>
      <c r="H150" s="79"/>
      <c r="I150" s="79"/>
      <c r="J150" s="79"/>
      <c r="K150" s="79"/>
      <c r="L150" s="79"/>
      <c r="M150" s="79"/>
      <c r="N150" s="79"/>
      <c r="O150" s="79"/>
      <c r="P150" s="435"/>
      <c r="Q150" s="435"/>
      <c r="R150" s="435"/>
      <c r="S150" s="435"/>
      <c r="T150" s="435"/>
      <c r="U150" s="435"/>
      <c r="V150" s="452"/>
      <c r="X150" s="428"/>
      <c r="Y150" s="428"/>
      <c r="Z150" s="428"/>
      <c r="AA150" s="428"/>
      <c r="AB150" s="428"/>
      <c r="AC150" s="428"/>
      <c r="AD150" s="429"/>
      <c r="AE150" s="429"/>
      <c r="AF150" s="429"/>
      <c r="AG150" s="430"/>
      <c r="AH150" s="429"/>
      <c r="AI150" s="429"/>
    </row>
    <row r="151" spans="1:35" s="431" customFormat="1" ht="11.25" customHeight="1" x14ac:dyDescent="0.2">
      <c r="A151" s="79"/>
      <c r="B151" s="590" t="s">
        <v>29</v>
      </c>
      <c r="C151" s="590"/>
      <c r="D151" s="591"/>
      <c r="E151" s="591"/>
      <c r="F151" s="591"/>
      <c r="G151" s="79"/>
      <c r="H151" s="79"/>
      <c r="I151" s="79"/>
      <c r="J151" s="79"/>
      <c r="K151" s="79"/>
      <c r="L151" s="79"/>
      <c r="M151" s="79"/>
      <c r="N151" s="79"/>
      <c r="O151" s="79"/>
      <c r="P151" s="435"/>
      <c r="Q151" s="435"/>
      <c r="R151" s="435"/>
      <c r="S151" s="435"/>
      <c r="T151" s="435"/>
      <c r="U151" s="435"/>
      <c r="V151" s="452"/>
      <c r="X151" s="428"/>
      <c r="Y151" s="428"/>
      <c r="Z151" s="428"/>
      <c r="AA151" s="428"/>
      <c r="AB151" s="428"/>
      <c r="AC151" s="428"/>
      <c r="AD151" s="429"/>
      <c r="AE151" s="429"/>
      <c r="AF151" s="429"/>
      <c r="AG151" s="430"/>
      <c r="AH151" s="429"/>
      <c r="AI151" s="429"/>
    </row>
    <row r="152" spans="1:35" s="431" customFormat="1" ht="11.25" customHeight="1" x14ac:dyDescent="0.2">
      <c r="A152" s="79"/>
      <c r="B152" s="590"/>
      <c r="C152" s="590"/>
      <c r="D152" s="591"/>
      <c r="E152" s="591"/>
      <c r="F152" s="591"/>
      <c r="G152" s="79"/>
      <c r="H152" s="79"/>
      <c r="I152" s="79"/>
      <c r="J152" s="79"/>
      <c r="K152" s="79"/>
      <c r="L152" s="79"/>
      <c r="M152" s="79"/>
      <c r="N152" s="79"/>
      <c r="O152" s="79"/>
      <c r="P152" s="435"/>
      <c r="Q152" s="435"/>
      <c r="R152" s="435"/>
      <c r="S152" s="435"/>
      <c r="T152" s="435"/>
      <c r="U152" s="435"/>
      <c r="V152" s="452"/>
      <c r="X152" s="428"/>
      <c r="Y152" s="428"/>
      <c r="Z152" s="428"/>
      <c r="AA152" s="428"/>
      <c r="AB152" s="428"/>
      <c r="AC152" s="428"/>
      <c r="AD152" s="429"/>
      <c r="AE152" s="429"/>
      <c r="AF152" s="429"/>
      <c r="AG152" s="430"/>
      <c r="AH152" s="429"/>
      <c r="AI152" s="429"/>
    </row>
    <row r="153" spans="1:35" s="431" customFormat="1" ht="11.25" customHeight="1" x14ac:dyDescent="0.2">
      <c r="A153" s="79"/>
      <c r="B153" s="590" t="s">
        <v>30</v>
      </c>
      <c r="C153" s="590"/>
      <c r="D153" s="601"/>
      <c r="E153" s="601"/>
      <c r="F153" s="601"/>
      <c r="G153" s="601"/>
      <c r="H153" s="79"/>
      <c r="I153" s="79"/>
      <c r="J153" s="79"/>
      <c r="K153" s="79"/>
      <c r="L153" s="79"/>
      <c r="M153" s="79"/>
      <c r="N153" s="79"/>
      <c r="O153" s="79"/>
      <c r="P153" s="435"/>
      <c r="Q153" s="435"/>
      <c r="R153" s="435"/>
      <c r="S153" s="435"/>
      <c r="T153" s="435"/>
      <c r="U153" s="435"/>
      <c r="V153" s="452"/>
      <c r="X153" s="428"/>
      <c r="Y153" s="428"/>
      <c r="Z153" s="428"/>
      <c r="AA153" s="428"/>
      <c r="AB153" s="428"/>
      <c r="AC153" s="428"/>
      <c r="AD153" s="429"/>
      <c r="AE153" s="429"/>
      <c r="AF153" s="429"/>
      <c r="AG153" s="430"/>
      <c r="AH153" s="429"/>
      <c r="AI153" s="429"/>
    </row>
    <row r="154" spans="1:35" s="431" customFormat="1" ht="11.25" customHeight="1" x14ac:dyDescent="0.2">
      <c r="A154" s="79"/>
      <c r="B154" s="601"/>
      <c r="C154" s="601"/>
      <c r="D154" s="601"/>
      <c r="E154" s="601"/>
      <c r="F154" s="601"/>
      <c r="G154" s="601"/>
      <c r="H154" s="79"/>
      <c r="I154" s="79"/>
      <c r="J154" s="79"/>
      <c r="K154" s="79"/>
      <c r="L154" s="79"/>
      <c r="M154" s="79"/>
      <c r="N154" s="79"/>
      <c r="O154" s="79"/>
      <c r="P154" s="435"/>
      <c r="Q154" s="435"/>
      <c r="R154" s="435"/>
      <c r="S154" s="435"/>
      <c r="T154" s="435"/>
      <c r="U154" s="435"/>
      <c r="V154" s="452"/>
      <c r="X154" s="428"/>
      <c r="Y154" s="428"/>
      <c r="Z154" s="428"/>
      <c r="AA154" s="428"/>
      <c r="AB154" s="428"/>
      <c r="AC154" s="428"/>
      <c r="AD154" s="429"/>
      <c r="AE154" s="429"/>
      <c r="AF154" s="429"/>
      <c r="AG154" s="430"/>
      <c r="AH154" s="429"/>
      <c r="AI154" s="429"/>
    </row>
    <row r="155" spans="1:35" s="431" customFormat="1" ht="11.25" customHeight="1" x14ac:dyDescent="0.2">
      <c r="A155" s="79"/>
      <c r="B155" s="590" t="s">
        <v>31</v>
      </c>
      <c r="C155" s="590"/>
      <c r="D155" s="591"/>
      <c r="E155" s="591"/>
      <c r="F155" s="591"/>
      <c r="G155" s="79"/>
      <c r="H155" s="79"/>
      <c r="I155" s="79"/>
      <c r="J155" s="79"/>
      <c r="K155" s="79"/>
      <c r="L155" s="79"/>
      <c r="M155" s="79"/>
      <c r="N155" s="79"/>
      <c r="O155" s="79"/>
      <c r="P155" s="435"/>
      <c r="Q155" s="435"/>
      <c r="R155" s="435"/>
      <c r="S155" s="435"/>
      <c r="T155" s="435"/>
      <c r="U155" s="435"/>
      <c r="V155" s="452"/>
      <c r="X155" s="428"/>
      <c r="Y155" s="428"/>
      <c r="Z155" s="428"/>
      <c r="AA155" s="428"/>
      <c r="AB155" s="428"/>
      <c r="AC155" s="428"/>
      <c r="AD155" s="429"/>
      <c r="AE155" s="429"/>
      <c r="AF155" s="429"/>
      <c r="AG155" s="430"/>
      <c r="AH155" s="429"/>
      <c r="AI155" s="429"/>
    </row>
    <row r="156" spans="1:35" s="431" customFormat="1" ht="11.25" customHeight="1" x14ac:dyDescent="0.2">
      <c r="A156" s="79"/>
      <c r="B156" s="590"/>
      <c r="C156" s="590"/>
      <c r="D156" s="591"/>
      <c r="E156" s="591"/>
      <c r="F156" s="591"/>
      <c r="G156" s="79"/>
      <c r="H156" s="79"/>
      <c r="I156" s="79"/>
      <c r="J156" s="79"/>
      <c r="K156" s="79"/>
      <c r="L156" s="79"/>
      <c r="M156" s="79"/>
      <c r="N156" s="79"/>
      <c r="O156" s="79"/>
      <c r="P156" s="435"/>
      <c r="Q156" s="435"/>
      <c r="R156" s="435"/>
      <c r="S156" s="435"/>
      <c r="T156" s="435"/>
      <c r="U156" s="435"/>
      <c r="V156" s="452"/>
      <c r="X156" s="428"/>
      <c r="Y156" s="428"/>
      <c r="Z156" s="428"/>
      <c r="AA156" s="428"/>
      <c r="AB156" s="428"/>
      <c r="AC156" s="428"/>
      <c r="AD156" s="429"/>
      <c r="AE156" s="429"/>
      <c r="AF156" s="429"/>
      <c r="AG156" s="430"/>
      <c r="AH156" s="429"/>
      <c r="AI156" s="429"/>
    </row>
    <row r="157" spans="1:35" s="431" customFormat="1" ht="11.25" customHeight="1" x14ac:dyDescent="0.2">
      <c r="A157" s="79"/>
      <c r="B157" s="590" t="s">
        <v>52</v>
      </c>
      <c r="C157" s="590"/>
      <c r="D157" s="591"/>
      <c r="E157" s="591"/>
      <c r="F157" s="591"/>
      <c r="G157" s="79"/>
      <c r="H157" s="79"/>
      <c r="I157" s="79"/>
      <c r="J157" s="79"/>
      <c r="K157" s="79"/>
      <c r="L157" s="79"/>
      <c r="M157" s="79"/>
      <c r="N157" s="79"/>
      <c r="O157" s="79"/>
      <c r="P157" s="435"/>
      <c r="Q157" s="435"/>
      <c r="R157" s="435"/>
      <c r="S157" s="435"/>
      <c r="T157" s="435"/>
      <c r="U157" s="435"/>
      <c r="V157" s="452"/>
      <c r="X157" s="428"/>
      <c r="Y157" s="428"/>
      <c r="Z157" s="428"/>
      <c r="AA157" s="428"/>
      <c r="AB157" s="428"/>
      <c r="AC157" s="428"/>
      <c r="AD157" s="429"/>
      <c r="AE157" s="429"/>
      <c r="AF157" s="429"/>
      <c r="AG157" s="430"/>
      <c r="AH157" s="429"/>
      <c r="AI157" s="429"/>
    </row>
    <row r="158" spans="1:35" s="431" customFormat="1" ht="11.25" customHeight="1" x14ac:dyDescent="0.2">
      <c r="A158" s="79"/>
      <c r="B158" s="590"/>
      <c r="C158" s="590"/>
      <c r="D158" s="591"/>
      <c r="E158" s="591"/>
      <c r="F158" s="591"/>
      <c r="G158" s="79"/>
      <c r="H158" s="79"/>
      <c r="I158" s="79"/>
      <c r="J158" s="79"/>
      <c r="K158" s="79"/>
      <c r="L158" s="79"/>
      <c r="M158" s="79"/>
      <c r="N158" s="79"/>
      <c r="O158" s="79"/>
      <c r="P158" s="435"/>
      <c r="Q158" s="435"/>
      <c r="R158" s="435"/>
      <c r="S158" s="435"/>
      <c r="T158" s="435"/>
      <c r="U158" s="435"/>
      <c r="V158" s="452"/>
      <c r="X158" s="428"/>
      <c r="Y158" s="428"/>
      <c r="Z158" s="428"/>
      <c r="AA158" s="428"/>
      <c r="AB158" s="428"/>
      <c r="AC158" s="428"/>
      <c r="AD158" s="429"/>
      <c r="AE158" s="429"/>
      <c r="AF158" s="429"/>
      <c r="AG158" s="430"/>
      <c r="AH158" s="429"/>
      <c r="AI158" s="429"/>
    </row>
    <row r="159" spans="1:35" s="431" customFormat="1" ht="11.25" customHeight="1" x14ac:dyDescent="0.2">
      <c r="A159" s="79"/>
      <c r="B159" s="590" t="s">
        <v>32</v>
      </c>
      <c r="C159" s="590"/>
      <c r="D159" s="591"/>
      <c r="E159" s="591"/>
      <c r="F159" s="591"/>
      <c r="G159" s="79"/>
      <c r="H159" s="79"/>
      <c r="I159" s="79"/>
      <c r="J159" s="79"/>
      <c r="K159" s="79"/>
      <c r="L159" s="79"/>
      <c r="M159" s="79"/>
      <c r="N159" s="79"/>
      <c r="O159" s="79"/>
      <c r="P159" s="435"/>
      <c r="Q159" s="435"/>
      <c r="R159" s="435"/>
      <c r="S159" s="435"/>
      <c r="T159" s="435"/>
      <c r="U159" s="435"/>
      <c r="V159" s="452"/>
      <c r="X159" s="428"/>
      <c r="Y159" s="428"/>
      <c r="Z159" s="428"/>
      <c r="AA159" s="428"/>
      <c r="AB159" s="428"/>
      <c r="AC159" s="428"/>
      <c r="AD159" s="429"/>
      <c r="AE159" s="429"/>
      <c r="AF159" s="429"/>
      <c r="AG159" s="430"/>
      <c r="AH159" s="429"/>
      <c r="AI159" s="429"/>
    </row>
    <row r="160" spans="1:35" s="431" customFormat="1" ht="11.25" customHeight="1" x14ac:dyDescent="0.2">
      <c r="A160" s="79"/>
      <c r="B160" s="590"/>
      <c r="C160" s="590"/>
      <c r="D160" s="591"/>
      <c r="E160" s="591"/>
      <c r="F160" s="591"/>
      <c r="G160" s="79"/>
      <c r="H160" s="79"/>
      <c r="I160" s="79"/>
      <c r="J160" s="79"/>
      <c r="K160" s="79"/>
      <c r="L160" s="79"/>
      <c r="M160" s="79"/>
      <c r="N160" s="79"/>
      <c r="O160" s="79"/>
      <c r="P160" s="435"/>
      <c r="Q160" s="435"/>
      <c r="R160" s="435"/>
      <c r="S160" s="435"/>
      <c r="T160" s="435"/>
      <c r="U160" s="435"/>
      <c r="V160" s="452"/>
      <c r="X160" s="428"/>
      <c r="Y160" s="428"/>
      <c r="Z160" s="428"/>
      <c r="AA160" s="428"/>
      <c r="AB160" s="428"/>
      <c r="AC160" s="428"/>
      <c r="AD160" s="429"/>
      <c r="AE160" s="429"/>
      <c r="AF160" s="429"/>
      <c r="AG160" s="430"/>
      <c r="AH160" s="429"/>
      <c r="AI160" s="429"/>
    </row>
    <row r="161" spans="1:37" s="431" customFormat="1" ht="11.25" hidden="1" customHeight="1" x14ac:dyDescent="0.2">
      <c r="A161" s="79"/>
      <c r="B161" s="590" t="s">
        <v>98</v>
      </c>
      <c r="C161" s="590"/>
      <c r="D161" s="591"/>
      <c r="E161" s="591"/>
      <c r="F161" s="591"/>
      <c r="G161" s="79"/>
      <c r="H161" s="79"/>
      <c r="I161" s="79"/>
      <c r="J161" s="79"/>
      <c r="K161" s="79"/>
      <c r="L161" s="79"/>
      <c r="M161" s="79"/>
      <c r="N161" s="79"/>
      <c r="O161" s="79"/>
      <c r="P161" s="435"/>
      <c r="Q161" s="435"/>
      <c r="R161" s="435"/>
      <c r="S161" s="435"/>
      <c r="T161" s="435"/>
      <c r="U161" s="435"/>
      <c r="V161" s="452"/>
      <c r="X161" s="428"/>
      <c r="Y161" s="428"/>
      <c r="Z161" s="428"/>
      <c r="AA161" s="428"/>
      <c r="AB161" s="428"/>
      <c r="AC161" s="428"/>
      <c r="AD161" s="429"/>
      <c r="AE161" s="429"/>
      <c r="AF161" s="429"/>
      <c r="AG161" s="430"/>
      <c r="AH161" s="429"/>
      <c r="AI161" s="429"/>
    </row>
    <row r="162" spans="1:37" s="431" customFormat="1" ht="11.25" hidden="1" customHeight="1" x14ac:dyDescent="0.2">
      <c r="A162" s="79"/>
      <c r="B162" s="590"/>
      <c r="C162" s="590"/>
      <c r="D162" s="591"/>
      <c r="E162" s="591"/>
      <c r="F162" s="591"/>
      <c r="G162" s="79"/>
      <c r="H162" s="79"/>
      <c r="I162" s="79"/>
      <c r="J162" s="79"/>
      <c r="K162" s="79"/>
      <c r="L162" s="79"/>
      <c r="M162" s="79"/>
      <c r="N162" s="79"/>
      <c r="O162" s="79"/>
      <c r="P162" s="435"/>
      <c r="Q162" s="435"/>
      <c r="R162" s="435"/>
      <c r="S162" s="435"/>
      <c r="T162" s="435"/>
      <c r="U162" s="435"/>
      <c r="V162" s="452"/>
      <c r="X162" s="428"/>
      <c r="Y162" s="428"/>
      <c r="Z162" s="428"/>
      <c r="AA162" s="428"/>
      <c r="AB162" s="428"/>
      <c r="AC162" s="428"/>
      <c r="AD162" s="429"/>
      <c r="AE162" s="429"/>
      <c r="AF162" s="429"/>
      <c r="AG162" s="430"/>
      <c r="AH162" s="429"/>
      <c r="AI162" s="429"/>
    </row>
    <row r="163" spans="1:37" s="431" customFormat="1" ht="11.25" hidden="1" customHeight="1" x14ac:dyDescent="0.2">
      <c r="A163" s="79"/>
      <c r="B163" s="590" t="s">
        <v>99</v>
      </c>
      <c r="C163" s="590"/>
      <c r="D163" s="591"/>
      <c r="E163" s="591"/>
      <c r="F163" s="591"/>
      <c r="G163" s="79"/>
      <c r="H163" s="79"/>
      <c r="I163" s="79"/>
      <c r="J163" s="79"/>
      <c r="K163" s="79"/>
      <c r="L163" s="79"/>
      <c r="M163" s="79"/>
      <c r="N163" s="79"/>
      <c r="O163" s="79"/>
      <c r="P163" s="435"/>
      <c r="Q163" s="435"/>
      <c r="R163" s="435"/>
      <c r="S163" s="435"/>
      <c r="T163" s="435"/>
      <c r="U163" s="435"/>
      <c r="V163" s="453"/>
      <c r="X163" s="433"/>
      <c r="Y163" s="433"/>
      <c r="Z163" s="433"/>
      <c r="AA163" s="433"/>
      <c r="AB163" s="433"/>
      <c r="AC163" s="433"/>
    </row>
    <row r="164" spans="1:37" s="431" customFormat="1" ht="11.25" hidden="1" customHeight="1" x14ac:dyDescent="0.2">
      <c r="A164" s="79"/>
      <c r="B164" s="590"/>
      <c r="C164" s="590"/>
      <c r="D164" s="591"/>
      <c r="E164" s="591"/>
      <c r="F164" s="591"/>
      <c r="G164" s="79"/>
      <c r="H164" s="79"/>
      <c r="I164" s="79"/>
      <c r="J164" s="79"/>
      <c r="K164" s="79"/>
      <c r="L164" s="79"/>
      <c r="M164" s="79"/>
      <c r="N164" s="79"/>
      <c r="O164" s="79"/>
      <c r="P164" s="435"/>
      <c r="Q164" s="435"/>
      <c r="R164" s="435"/>
      <c r="S164" s="435"/>
      <c r="T164" s="435"/>
      <c r="U164" s="435"/>
      <c r="V164" s="453"/>
      <c r="X164" s="433"/>
      <c r="Y164" s="433"/>
      <c r="Z164" s="433"/>
      <c r="AA164" s="433"/>
      <c r="AB164" s="433"/>
      <c r="AC164" s="433"/>
    </row>
    <row r="165" spans="1:37" s="434" customFormat="1" ht="11.25" customHeight="1" x14ac:dyDescent="0.2">
      <c r="A165" s="86"/>
      <c r="B165" s="590" t="s">
        <v>53</v>
      </c>
      <c r="C165" s="590"/>
      <c r="D165" s="591"/>
      <c r="E165" s="591"/>
      <c r="F165" s="591"/>
      <c r="G165" s="86"/>
      <c r="H165" s="86"/>
      <c r="I165" s="86"/>
      <c r="J165" s="86"/>
      <c r="K165" s="86"/>
      <c r="L165" s="86"/>
      <c r="M165" s="86"/>
      <c r="N165" s="86"/>
      <c r="O165" s="86"/>
      <c r="P165" s="436"/>
      <c r="Q165" s="436"/>
      <c r="R165" s="436"/>
      <c r="S165" s="436"/>
      <c r="T165" s="436"/>
      <c r="U165" s="436"/>
      <c r="V165" s="454"/>
      <c r="X165" s="433"/>
      <c r="Y165" s="433"/>
      <c r="Z165" s="433"/>
      <c r="AA165" s="433"/>
      <c r="AB165" s="433"/>
      <c r="AC165" s="433"/>
    </row>
    <row r="166" spans="1:37" ht="11.25" customHeight="1" x14ac:dyDescent="0.2">
      <c r="A166" s="25"/>
      <c r="B166" s="590"/>
      <c r="C166" s="590"/>
      <c r="D166" s="591"/>
      <c r="E166" s="591"/>
      <c r="F166" s="591"/>
      <c r="G166" s="25"/>
      <c r="H166" s="25"/>
      <c r="I166" s="25"/>
      <c r="J166" s="25"/>
      <c r="K166" s="25"/>
      <c r="L166" s="25"/>
      <c r="M166" s="25"/>
      <c r="N166" s="25"/>
      <c r="O166" s="25"/>
      <c r="P166" s="160"/>
      <c r="Q166" s="160"/>
      <c r="R166" s="160"/>
      <c r="S166" s="160"/>
      <c r="T166" s="160"/>
      <c r="U166" s="160"/>
      <c r="V166" s="448"/>
      <c r="W166" s="406"/>
      <c r="AB166" s="402"/>
      <c r="AC166" s="402"/>
      <c r="AG166" s="403"/>
      <c r="AH166" s="403"/>
      <c r="AI166" s="403"/>
      <c r="AJ166" s="404"/>
      <c r="AK166" s="405"/>
    </row>
    <row r="167" spans="1:37" ht="11.25" customHeight="1" x14ac:dyDescent="0.2">
      <c r="A167" s="71"/>
      <c r="B167" s="71"/>
      <c r="C167" s="71"/>
      <c r="D167" s="71"/>
      <c r="E167" s="71"/>
      <c r="F167" s="71"/>
      <c r="G167" s="71"/>
      <c r="H167" s="71"/>
      <c r="I167" s="71"/>
      <c r="J167" s="71"/>
      <c r="K167" s="71"/>
      <c r="L167" s="71"/>
      <c r="M167" s="71"/>
      <c r="N167" s="71"/>
      <c r="O167" s="71"/>
      <c r="P167" s="174"/>
      <c r="Q167" s="174"/>
      <c r="R167" s="174"/>
      <c r="S167" s="174"/>
      <c r="T167" s="174"/>
      <c r="U167" s="174"/>
      <c r="V167" s="455"/>
      <c r="W167" s="406"/>
      <c r="AB167" s="402"/>
      <c r="AC167" s="402"/>
      <c r="AG167" s="403"/>
      <c r="AH167" s="403"/>
      <c r="AI167" s="403"/>
      <c r="AJ167" s="404"/>
      <c r="AK167" s="405"/>
    </row>
  </sheetData>
  <sheetProtection sheet="1" objects="1" scenarios="1"/>
  <mergeCells count="41">
    <mergeCell ref="A43:U43"/>
    <mergeCell ref="B51:H52"/>
    <mergeCell ref="B53:H53"/>
    <mergeCell ref="B139:F140"/>
    <mergeCell ref="B143:F144"/>
    <mergeCell ref="B95:H96"/>
    <mergeCell ref="D98:E99"/>
    <mergeCell ref="B7:T8"/>
    <mergeCell ref="D9:H10"/>
    <mergeCell ref="I9:I11"/>
    <mergeCell ref="K9:O10"/>
    <mergeCell ref="P9:P11"/>
    <mergeCell ref="R9:T10"/>
    <mergeCell ref="X82:X83"/>
    <mergeCell ref="AA52:AA53"/>
    <mergeCell ref="Z52:Z53"/>
    <mergeCell ref="A44:U44"/>
    <mergeCell ref="B137:F138"/>
    <mergeCell ref="A88:U88"/>
    <mergeCell ref="A132:U132"/>
    <mergeCell ref="Y82:Y83"/>
    <mergeCell ref="L84:O84"/>
    <mergeCell ref="Q84:T84"/>
    <mergeCell ref="X84:X85"/>
    <mergeCell ref="Y84:Y85"/>
    <mergeCell ref="L85:T85"/>
    <mergeCell ref="A87:U87"/>
    <mergeCell ref="A131:U131"/>
    <mergeCell ref="B135:B136"/>
    <mergeCell ref="B163:F164"/>
    <mergeCell ref="B165:F166"/>
    <mergeCell ref="B151:F152"/>
    <mergeCell ref="B157:F158"/>
    <mergeCell ref="B159:F160"/>
    <mergeCell ref="B161:F162"/>
    <mergeCell ref="B147:F148"/>
    <mergeCell ref="B141:F142"/>
    <mergeCell ref="B153:G154"/>
    <mergeCell ref="B155:F156"/>
    <mergeCell ref="B145:F146"/>
    <mergeCell ref="B149:F150"/>
  </mergeCells>
  <conditionalFormatting sqref="B12:B31 D12:I31 K12:P31 S12:T31">
    <cfRule type="expression" dxfId="6" priority="2">
      <formula>$B12=$X$5</formula>
    </cfRule>
    <cfRule type="containsErrors" dxfId="5" priority="3">
      <formula>ISERROR(B12)</formula>
    </cfRule>
  </conditionalFormatting>
  <conditionalFormatting sqref="R12:R31">
    <cfRule type="expression" dxfId="4" priority="1">
      <formula>$B12=$X$5</formula>
    </cfRule>
  </conditionalFormatting>
  <hyperlinks>
    <hyperlink ref="B137:B138" location="Coverage!A1" display="Participating LA's"/>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3:B164" location="Adoption!A1" display="Adoption"/>
    <hyperlink ref="B161:B162" location="Adoption!A1" display="Adoption"/>
    <hyperlink ref="B161:F162" location="Ofsted!A1" display="Ofsted"/>
    <hyperlink ref="B163:F164" location="Education!A1" display="Education"/>
    <hyperlink ref="B165:B166" location="Adoption!A1" display="Adoption"/>
    <hyperlink ref="B165:F166" location="Sources!A1" display="Sources"/>
    <hyperlink ref="B143:F144" location="'Referral Source'!A1" display="Referral Source"/>
  </hyperlinks>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39"/>
  </sheetPr>
  <dimension ref="A1:AL168"/>
  <sheetViews>
    <sheetView showRowColHeaders="0" zoomScaleNormal="100" workbookViewId="0"/>
  </sheetViews>
  <sheetFormatPr defaultRowHeight="11.25" customHeight="1" x14ac:dyDescent="0.2"/>
  <cols>
    <col min="1" max="1" width="2.85546875" style="406" customWidth="1"/>
    <col min="2" max="2" width="19.28515625" style="406" customWidth="1"/>
    <col min="3" max="3" width="0.85546875" style="406" customWidth="1"/>
    <col min="4" max="8" width="7.42578125" style="406" customWidth="1"/>
    <col min="9" max="9" width="7.85546875" style="406" customWidth="1"/>
    <col min="10" max="10" width="0.85546875" style="406" customWidth="1"/>
    <col min="11" max="11" width="7.42578125" style="493" customWidth="1"/>
    <col min="12" max="15" width="7.42578125" style="406" customWidth="1"/>
    <col min="16" max="16" width="6.28515625" style="406" customWidth="1"/>
    <col min="17" max="17" width="0.85546875" style="406" customWidth="1"/>
    <col min="18" max="18" width="6.140625" style="406" customWidth="1"/>
    <col min="19" max="19" width="8" style="406" customWidth="1"/>
    <col min="20" max="20" width="7.7109375" style="406" customWidth="1"/>
    <col min="21" max="21" width="2.85546875" style="406" customWidth="1"/>
    <col min="22" max="22" width="10.140625" style="404" customWidth="1"/>
    <col min="23" max="23" width="21.85546875" style="402" hidden="1" customWidth="1"/>
    <col min="24" max="24" width="20.28515625" style="402" hidden="1" customWidth="1"/>
    <col min="25" max="25" width="24.5703125" style="402" hidden="1" customWidth="1"/>
    <col min="26" max="27" width="17" style="402" hidden="1" customWidth="1"/>
    <col min="28" max="28" width="8.42578125" style="403" hidden="1" customWidth="1"/>
    <col min="29" max="29" width="10.85546875" style="403" hidden="1" customWidth="1"/>
    <col min="30" max="30" width="15.140625" style="403" hidden="1" customWidth="1"/>
    <col min="31" max="32" width="7.85546875" style="403" hidden="1" customWidth="1"/>
    <col min="33" max="33" width="7.85546875" style="404" customWidth="1"/>
    <col min="34" max="34" width="7.85546875" style="405" customWidth="1"/>
    <col min="35" max="35" width="7.85546875" style="406" customWidth="1"/>
    <col min="36" max="36" width="9.140625" style="406" customWidth="1"/>
    <col min="37" max="37" width="17" style="406" bestFit="1" customWidth="1"/>
    <col min="38" max="16384" width="9.140625" style="406"/>
  </cols>
  <sheetData>
    <row r="1" spans="1:34" ht="15" customHeight="1" x14ac:dyDescent="0.2">
      <c r="A1" s="24"/>
      <c r="B1" s="24"/>
      <c r="C1" s="24"/>
      <c r="D1" s="24"/>
      <c r="E1" s="24"/>
      <c r="F1" s="24"/>
      <c r="G1" s="24"/>
      <c r="H1" s="24"/>
      <c r="I1" s="24"/>
      <c r="J1" s="24"/>
      <c r="K1" s="2"/>
      <c r="L1" s="25"/>
      <c r="M1" s="25"/>
      <c r="N1" s="25"/>
      <c r="O1" s="25"/>
      <c r="P1" s="25"/>
      <c r="Q1" s="25"/>
      <c r="R1" s="25"/>
      <c r="S1" s="25"/>
      <c r="T1" s="25"/>
      <c r="U1" s="24"/>
      <c r="V1" s="448"/>
    </row>
    <row r="2" spans="1:34" ht="18.75" thickBot="1" x14ac:dyDescent="0.3">
      <c r="A2" s="40" t="s">
        <v>1</v>
      </c>
      <c r="B2" s="38"/>
      <c r="C2" s="38"/>
      <c r="D2" s="38"/>
      <c r="E2" s="38"/>
      <c r="F2" s="38"/>
      <c r="G2" s="38"/>
      <c r="H2" s="38"/>
      <c r="I2" s="38"/>
      <c r="J2" s="38"/>
      <c r="K2" s="39"/>
      <c r="L2" s="38"/>
      <c r="M2" s="38"/>
      <c r="N2" s="38"/>
      <c r="O2" s="38"/>
      <c r="P2" s="38"/>
      <c r="Q2" s="38"/>
      <c r="R2" s="38"/>
      <c r="S2" s="38"/>
      <c r="T2" s="38"/>
      <c r="U2" s="25"/>
      <c r="V2" s="448"/>
    </row>
    <row r="3" spans="1:34" ht="11.25" customHeight="1" x14ac:dyDescent="0.2">
      <c r="A3" s="25"/>
      <c r="B3" s="25"/>
      <c r="C3" s="25"/>
      <c r="D3" s="25"/>
      <c r="E3" s="25"/>
      <c r="F3" s="25"/>
      <c r="G3" s="25"/>
      <c r="H3" s="25"/>
      <c r="I3" s="25"/>
      <c r="J3" s="25"/>
      <c r="K3" s="3"/>
      <c r="L3" s="25"/>
      <c r="M3" s="25"/>
      <c r="N3" s="25"/>
      <c r="O3" s="25"/>
      <c r="P3" s="25"/>
      <c r="Q3" s="25"/>
      <c r="R3" s="25"/>
      <c r="S3" s="25"/>
      <c r="T3" s="25"/>
      <c r="U3" s="24"/>
      <c r="V3" s="448"/>
    </row>
    <row r="4" spans="1:34" ht="21" customHeight="1" thickBot="1" x14ac:dyDescent="0.25">
      <c r="A4" s="24"/>
      <c r="B4" s="24"/>
      <c r="C4" s="24"/>
      <c r="D4" s="24"/>
      <c r="E4" s="24"/>
      <c r="F4" s="24"/>
      <c r="G4" s="24"/>
      <c r="H4" s="24"/>
      <c r="I4" s="24"/>
      <c r="J4" s="24"/>
      <c r="K4" s="2"/>
      <c r="L4" s="24"/>
      <c r="M4" s="24"/>
      <c r="N4" s="24"/>
      <c r="O4" s="24"/>
      <c r="P4" s="24"/>
      <c r="Q4" s="24"/>
      <c r="R4" s="24"/>
      <c r="S4" s="24"/>
      <c r="T4" s="24"/>
      <c r="U4" s="24"/>
      <c r="V4" s="448"/>
      <c r="X4" s="407"/>
    </row>
    <row r="5" spans="1:34" ht="11.25" customHeight="1" x14ac:dyDescent="0.2">
      <c r="A5" s="30"/>
      <c r="B5" s="31"/>
      <c r="C5" s="31"/>
      <c r="D5" s="31"/>
      <c r="E5" s="31"/>
      <c r="F5" s="31"/>
      <c r="G5" s="31"/>
      <c r="H5" s="31"/>
      <c r="I5" s="31"/>
      <c r="J5" s="31"/>
      <c r="K5" s="32"/>
      <c r="L5" s="46"/>
      <c r="M5" s="46"/>
      <c r="N5" s="46"/>
      <c r="O5" s="46"/>
      <c r="P5" s="46"/>
      <c r="Q5" s="46"/>
      <c r="R5" s="46"/>
      <c r="S5" s="46"/>
      <c r="T5" s="46"/>
      <c r="U5" s="47"/>
      <c r="V5" s="448"/>
      <c r="W5" s="437" t="e">
        <f>VLOOKUP(X5,$W$12:$X$31,2,FALSE)</f>
        <v>#N/A</v>
      </c>
      <c r="X5" s="408" t="str">
        <f>Home!B12</f>
        <v>(none)</v>
      </c>
      <c r="Y5" s="408" t="str">
        <f>"Selected LA- "&amp;X5</f>
        <v>Selected LA- (none)</v>
      </c>
    </row>
    <row r="6" spans="1:34" ht="11.25" customHeight="1" x14ac:dyDescent="0.2">
      <c r="A6" s="34"/>
      <c r="B6" s="25"/>
      <c r="C6" s="25"/>
      <c r="D6" s="25"/>
      <c r="E6" s="25"/>
      <c r="F6" s="25"/>
      <c r="G6" s="25"/>
      <c r="H6" s="25"/>
      <c r="I6" s="25"/>
      <c r="J6" s="25"/>
      <c r="K6" s="87"/>
      <c r="L6" s="114"/>
      <c r="M6" s="114"/>
      <c r="N6" s="114"/>
      <c r="O6" s="114"/>
      <c r="P6" s="114"/>
      <c r="Q6" s="91"/>
      <c r="R6" s="91"/>
      <c r="S6" s="91"/>
      <c r="T6" s="91"/>
      <c r="U6" s="93"/>
      <c r="V6" s="448"/>
    </row>
    <row r="7" spans="1:34" s="411" customFormat="1" ht="11.25" customHeight="1" x14ac:dyDescent="0.2">
      <c r="A7" s="36"/>
      <c r="B7" s="642" t="s">
        <v>147</v>
      </c>
      <c r="C7" s="642"/>
      <c r="D7" s="643"/>
      <c r="E7" s="643"/>
      <c r="F7" s="643"/>
      <c r="G7" s="643"/>
      <c r="H7" s="643"/>
      <c r="I7" s="643"/>
      <c r="J7" s="643"/>
      <c r="K7" s="643"/>
      <c r="L7" s="643"/>
      <c r="M7" s="643"/>
      <c r="N7" s="643"/>
      <c r="O7" s="643"/>
      <c r="P7" s="643"/>
      <c r="Q7" s="643"/>
      <c r="R7" s="643"/>
      <c r="S7" s="643"/>
      <c r="T7" s="643"/>
      <c r="U7" s="92"/>
      <c r="V7" s="449"/>
      <c r="W7" s="402"/>
      <c r="X7" s="402"/>
      <c r="Y7" s="402"/>
      <c r="Z7" s="402"/>
      <c r="AA7" s="402"/>
      <c r="AB7" s="403"/>
      <c r="AC7" s="403"/>
      <c r="AD7" s="403"/>
      <c r="AE7" s="403"/>
      <c r="AF7" s="403"/>
      <c r="AG7" s="409"/>
      <c r="AH7" s="410"/>
    </row>
    <row r="8" spans="1:34" ht="20.25" customHeight="1" x14ac:dyDescent="0.2">
      <c r="A8" s="34"/>
      <c r="B8" s="643"/>
      <c r="C8" s="643"/>
      <c r="D8" s="643"/>
      <c r="E8" s="643"/>
      <c r="F8" s="643"/>
      <c r="G8" s="643"/>
      <c r="H8" s="643"/>
      <c r="I8" s="643"/>
      <c r="J8" s="643"/>
      <c r="K8" s="643"/>
      <c r="L8" s="643"/>
      <c r="M8" s="643"/>
      <c r="N8" s="643"/>
      <c r="O8" s="643"/>
      <c r="P8" s="643"/>
      <c r="Q8" s="643"/>
      <c r="R8" s="643"/>
      <c r="S8" s="643"/>
      <c r="T8" s="643"/>
      <c r="U8" s="93"/>
      <c r="V8" s="448"/>
      <c r="X8" s="407"/>
    </row>
    <row r="9" spans="1:34" ht="11.25" customHeight="1" x14ac:dyDescent="0.2">
      <c r="A9" s="34"/>
      <c r="B9" s="203"/>
      <c r="C9" s="203"/>
      <c r="D9" s="644" t="s">
        <v>121</v>
      </c>
      <c r="E9" s="645"/>
      <c r="F9" s="645"/>
      <c r="G9" s="645"/>
      <c r="H9" s="645"/>
      <c r="I9" s="660" t="s">
        <v>138</v>
      </c>
      <c r="J9" s="204"/>
      <c r="K9" s="647" t="s">
        <v>122</v>
      </c>
      <c r="L9" s="648"/>
      <c r="M9" s="648"/>
      <c r="N9" s="648"/>
      <c r="O9" s="648"/>
      <c r="P9" s="657" t="str">
        <f>"SE Rank"&amp;" "&amp;O11</f>
        <v>SE Rank 2014</v>
      </c>
      <c r="Q9" s="206"/>
      <c r="R9" s="650" t="s">
        <v>210</v>
      </c>
      <c r="S9" s="651"/>
      <c r="T9" s="652"/>
      <c r="U9" s="93"/>
      <c r="V9" s="448"/>
    </row>
    <row r="10" spans="1:34"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448"/>
    </row>
    <row r="11" spans="1:34" ht="11.25" customHeight="1" x14ac:dyDescent="0.2">
      <c r="A11" s="48"/>
      <c r="B11" s="154"/>
      <c r="C11" s="203"/>
      <c r="D11" s="195">
        <v>2011</v>
      </c>
      <c r="E11" s="195">
        <v>2012</v>
      </c>
      <c r="F11" s="195">
        <v>2013</v>
      </c>
      <c r="G11" s="195">
        <v>2014</v>
      </c>
      <c r="H11" s="195">
        <v>2015</v>
      </c>
      <c r="I11" s="662"/>
      <c r="J11" s="205"/>
      <c r="K11" s="218">
        <v>2010</v>
      </c>
      <c r="L11" s="218">
        <v>2011</v>
      </c>
      <c r="M11" s="218">
        <v>2012</v>
      </c>
      <c r="N11" s="218">
        <v>2013</v>
      </c>
      <c r="O11" s="218">
        <v>2014</v>
      </c>
      <c r="P11" s="659"/>
      <c r="Q11" s="196"/>
      <c r="R11" s="251" t="s">
        <v>123</v>
      </c>
      <c r="S11" s="252" t="s">
        <v>124</v>
      </c>
      <c r="T11" s="253" t="s">
        <v>88</v>
      </c>
      <c r="U11" s="93"/>
      <c r="V11" s="448"/>
      <c r="AA11" s="413"/>
      <c r="AB11" s="413"/>
      <c r="AC11" s="414"/>
      <c r="AG11" s="406"/>
      <c r="AH11" s="406"/>
    </row>
    <row r="12" spans="1:34" ht="11.25" customHeight="1" x14ac:dyDescent="0.2">
      <c r="A12" s="48"/>
      <c r="B12" s="233" t="s">
        <v>2</v>
      </c>
      <c r="C12" s="203"/>
      <c r="D12" s="219">
        <v>85</v>
      </c>
      <c r="E12" s="219">
        <v>100</v>
      </c>
      <c r="F12" s="219">
        <v>105</v>
      </c>
      <c r="G12" s="219">
        <v>115</v>
      </c>
      <c r="H12" s="219">
        <v>105</v>
      </c>
      <c r="I12" s="242">
        <f t="shared" ref="I12:I33" si="0">IF(H12=0,"",(H12-E12)/E12)</f>
        <v>0.05</v>
      </c>
      <c r="J12" s="220"/>
      <c r="K12" s="396">
        <v>33</v>
      </c>
      <c r="L12" s="396">
        <v>38</v>
      </c>
      <c r="M12" s="396">
        <v>38</v>
      </c>
      <c r="N12" s="396">
        <v>41</v>
      </c>
      <c r="O12" s="396">
        <v>37</v>
      </c>
      <c r="P12" s="287">
        <f>RANK(O12,($O$26:$O$31,$O$12:$O$24))</f>
        <v>14</v>
      </c>
      <c r="Q12" s="222"/>
      <c r="R12" s="238">
        <f>IDACI!C12</f>
        <v>11</v>
      </c>
      <c r="S12" s="223">
        <f t="shared" ref="S12:S32" si="1">(R12*$X$82)+$Y$82</f>
        <v>41.533500000000004</v>
      </c>
      <c r="T12" s="224">
        <f t="shared" ref="T12:T32" si="2">O12-S12</f>
        <v>-4.5335000000000036</v>
      </c>
      <c r="U12" s="93"/>
      <c r="V12" s="448"/>
      <c r="W12" s="438" t="str">
        <f>B12</f>
        <v>Bracknell Forest</v>
      </c>
      <c r="X12" s="194">
        <v>1</v>
      </c>
      <c r="AG12" s="406"/>
      <c r="AH12" s="406"/>
    </row>
    <row r="13" spans="1:34" ht="11.25" customHeight="1" x14ac:dyDescent="0.2">
      <c r="A13" s="48"/>
      <c r="B13" s="233" t="s">
        <v>78</v>
      </c>
      <c r="C13" s="203"/>
      <c r="D13" s="219">
        <v>485</v>
      </c>
      <c r="E13" s="219">
        <v>485</v>
      </c>
      <c r="F13" s="219">
        <v>445</v>
      </c>
      <c r="G13" s="219">
        <v>460</v>
      </c>
      <c r="H13" s="219">
        <v>470</v>
      </c>
      <c r="I13" s="242">
        <f t="shared" si="0"/>
        <v>-3.0927835051546393E-2</v>
      </c>
      <c r="J13" s="220"/>
      <c r="K13" s="396">
        <v>97</v>
      </c>
      <c r="L13" s="396">
        <v>97</v>
      </c>
      <c r="M13" s="396">
        <v>89</v>
      </c>
      <c r="N13" s="396">
        <v>91</v>
      </c>
      <c r="O13" s="396">
        <v>92</v>
      </c>
      <c r="P13" s="287">
        <f>RANK(O13,($O$26:$O$31,$O$12:$O$24))</f>
        <v>2</v>
      </c>
      <c r="Q13" s="222"/>
      <c r="R13" s="238">
        <f>IDACI!C13</f>
        <v>18.3</v>
      </c>
      <c r="S13" s="223">
        <f t="shared" si="1"/>
        <v>58.531550000000003</v>
      </c>
      <c r="T13" s="224">
        <f t="shared" si="2"/>
        <v>33.468449999999997</v>
      </c>
      <c r="U13" s="93"/>
      <c r="V13" s="448"/>
      <c r="W13" s="438" t="str">
        <f t="shared" ref="W13:W32" si="3">B13</f>
        <v>Brighton &amp; Hove</v>
      </c>
      <c r="X13" s="194">
        <v>2</v>
      </c>
      <c r="AA13" s="413"/>
      <c r="AB13" s="413"/>
      <c r="AG13" s="406"/>
      <c r="AH13" s="406"/>
    </row>
    <row r="14" spans="1:34" ht="11.25" customHeight="1" x14ac:dyDescent="0.2">
      <c r="A14" s="48"/>
      <c r="B14" s="233" t="s">
        <v>12</v>
      </c>
      <c r="C14" s="203"/>
      <c r="D14" s="219">
        <v>390</v>
      </c>
      <c r="E14" s="219">
        <v>375</v>
      </c>
      <c r="F14" s="219">
        <v>400</v>
      </c>
      <c r="G14" s="219">
        <v>440</v>
      </c>
      <c r="H14" s="219">
        <v>435</v>
      </c>
      <c r="I14" s="242">
        <f t="shared" si="0"/>
        <v>0.16</v>
      </c>
      <c r="J14" s="220"/>
      <c r="K14" s="396">
        <v>34</v>
      </c>
      <c r="L14" s="396">
        <v>33</v>
      </c>
      <c r="M14" s="396">
        <v>34</v>
      </c>
      <c r="N14" s="396">
        <v>37</v>
      </c>
      <c r="O14" s="396">
        <v>37</v>
      </c>
      <c r="P14" s="287">
        <f>RANK(O14,($O$26:$O$31,$O$12:$O$24))</f>
        <v>14</v>
      </c>
      <c r="Q14" s="222"/>
      <c r="R14" s="238">
        <f>IDACI!C14</f>
        <v>9.8000000000000007</v>
      </c>
      <c r="S14" s="223">
        <f t="shared" si="1"/>
        <v>38.7393</v>
      </c>
      <c r="T14" s="224">
        <f t="shared" si="2"/>
        <v>-1.7393000000000001</v>
      </c>
      <c r="U14" s="93"/>
      <c r="V14" s="448"/>
      <c r="W14" s="438" t="str">
        <f t="shared" si="3"/>
        <v>Buckinghamshire</v>
      </c>
      <c r="X14" s="194">
        <v>3</v>
      </c>
      <c r="AG14" s="406"/>
      <c r="AH14" s="406"/>
    </row>
    <row r="15" spans="1:34" ht="11.25" customHeight="1" x14ac:dyDescent="0.2">
      <c r="A15" s="48"/>
      <c r="B15" s="233" t="s">
        <v>6</v>
      </c>
      <c r="C15" s="203"/>
      <c r="D15" s="219">
        <v>590</v>
      </c>
      <c r="E15" s="219">
        <v>620</v>
      </c>
      <c r="F15" s="219">
        <v>595</v>
      </c>
      <c r="G15" s="219">
        <v>575</v>
      </c>
      <c r="H15" s="219">
        <v>545</v>
      </c>
      <c r="I15" s="242">
        <f t="shared" si="0"/>
        <v>-0.12096774193548387</v>
      </c>
      <c r="J15" s="220"/>
      <c r="K15" s="396">
        <v>57</v>
      </c>
      <c r="L15" s="396">
        <v>60</v>
      </c>
      <c r="M15" s="396">
        <v>57</v>
      </c>
      <c r="N15" s="396">
        <v>55</v>
      </c>
      <c r="O15" s="396">
        <v>52</v>
      </c>
      <c r="P15" s="287">
        <f>RANK(O15,($O$26:$O$31,$O$12:$O$24))</f>
        <v>8</v>
      </c>
      <c r="Q15" s="222"/>
      <c r="R15" s="238">
        <f>IDACI!C15</f>
        <v>17.399999999999999</v>
      </c>
      <c r="S15" s="223">
        <f t="shared" si="1"/>
        <v>56.435899999999997</v>
      </c>
      <c r="T15" s="224">
        <f t="shared" si="2"/>
        <v>-4.4358999999999966</v>
      </c>
      <c r="U15" s="93"/>
      <c r="V15" s="448"/>
      <c r="W15" s="438" t="str">
        <f t="shared" si="3"/>
        <v>East Sussex</v>
      </c>
      <c r="X15" s="194">
        <v>4</v>
      </c>
      <c r="AA15" s="413"/>
      <c r="AB15" s="413"/>
      <c r="AG15" s="406"/>
      <c r="AH15" s="406"/>
    </row>
    <row r="16" spans="1:34" ht="11.25" customHeight="1" x14ac:dyDescent="0.2">
      <c r="A16" s="48"/>
      <c r="B16" s="233" t="s">
        <v>9</v>
      </c>
      <c r="C16" s="203"/>
      <c r="D16" s="219">
        <v>1080</v>
      </c>
      <c r="E16" s="219">
        <v>1105</v>
      </c>
      <c r="F16" s="219">
        <v>1130</v>
      </c>
      <c r="G16" s="219">
        <v>1265</v>
      </c>
      <c r="H16" s="219">
        <v>1340</v>
      </c>
      <c r="I16" s="242">
        <f t="shared" si="0"/>
        <v>0.21266968325791855</v>
      </c>
      <c r="J16" s="220"/>
      <c r="K16" s="396">
        <v>39</v>
      </c>
      <c r="L16" s="396">
        <v>39</v>
      </c>
      <c r="M16" s="396">
        <v>40</v>
      </c>
      <c r="N16" s="396">
        <v>45</v>
      </c>
      <c r="O16" s="396">
        <v>48</v>
      </c>
      <c r="P16" s="287">
        <f>RANK(O16,($O$26:$O$31,$O$12:$O$24))</f>
        <v>11</v>
      </c>
      <c r="Q16" s="222"/>
      <c r="R16" s="238">
        <f>IDACI!C16</f>
        <v>11.799999999999999</v>
      </c>
      <c r="S16" s="223">
        <f t="shared" si="1"/>
        <v>43.396299999999997</v>
      </c>
      <c r="T16" s="224">
        <f t="shared" si="2"/>
        <v>4.6037000000000035</v>
      </c>
      <c r="U16" s="93"/>
      <c r="V16" s="448"/>
      <c r="W16" s="438" t="str">
        <f t="shared" si="3"/>
        <v>Hampshire</v>
      </c>
      <c r="X16" s="194">
        <v>5</v>
      </c>
      <c r="AG16" s="406"/>
      <c r="AH16" s="406"/>
    </row>
    <row r="17" spans="1:34" ht="11.25" customHeight="1" x14ac:dyDescent="0.2">
      <c r="A17" s="48"/>
      <c r="B17" s="233" t="s">
        <v>3</v>
      </c>
      <c r="C17" s="203"/>
      <c r="D17" s="219">
        <v>175</v>
      </c>
      <c r="E17" s="219">
        <v>160</v>
      </c>
      <c r="F17" s="219">
        <v>180</v>
      </c>
      <c r="G17" s="219">
        <v>190</v>
      </c>
      <c r="H17" s="219">
        <v>205</v>
      </c>
      <c r="I17" s="242">
        <f t="shared" si="0"/>
        <v>0.28125</v>
      </c>
      <c r="J17" s="220"/>
      <c r="K17" s="396">
        <v>66</v>
      </c>
      <c r="L17" s="396">
        <v>60</v>
      </c>
      <c r="M17" s="396">
        <v>69</v>
      </c>
      <c r="N17" s="396">
        <v>74</v>
      </c>
      <c r="O17" s="396">
        <v>80</v>
      </c>
      <c r="P17" s="287">
        <f>RANK(O17,($O$26:$O$31,$O$12:$O$24))</f>
        <v>3</v>
      </c>
      <c r="Q17" s="222"/>
      <c r="R17" s="238">
        <f>IDACI!C17</f>
        <v>20.399999999999999</v>
      </c>
      <c r="S17" s="223">
        <f t="shared" si="1"/>
        <v>63.421399999999998</v>
      </c>
      <c r="T17" s="224">
        <f t="shared" si="2"/>
        <v>16.578600000000002</v>
      </c>
      <c r="U17" s="93"/>
      <c r="V17" s="448"/>
      <c r="W17" s="438" t="str">
        <f t="shared" si="3"/>
        <v>Isle of Wight</v>
      </c>
      <c r="X17" s="194">
        <v>6</v>
      </c>
      <c r="AA17" s="413"/>
      <c r="AB17" s="413"/>
      <c r="AG17" s="406"/>
      <c r="AH17" s="406"/>
    </row>
    <row r="18" spans="1:34" ht="11.25" customHeight="1" x14ac:dyDescent="0.2">
      <c r="A18" s="48"/>
      <c r="B18" s="233" t="s">
        <v>13</v>
      </c>
      <c r="C18" s="203"/>
      <c r="D18" s="219">
        <v>1695</v>
      </c>
      <c r="E18" s="219">
        <v>1800</v>
      </c>
      <c r="F18" s="219">
        <v>1830</v>
      </c>
      <c r="G18" s="219">
        <v>1820</v>
      </c>
      <c r="H18" s="219">
        <v>1870</v>
      </c>
      <c r="I18" s="242">
        <f t="shared" si="0"/>
        <v>3.888888888888889E-2</v>
      </c>
      <c r="J18" s="220"/>
      <c r="K18" s="396">
        <v>53</v>
      </c>
      <c r="L18" s="396">
        <v>56</v>
      </c>
      <c r="M18" s="396">
        <v>56</v>
      </c>
      <c r="N18" s="396">
        <v>56</v>
      </c>
      <c r="O18" s="396">
        <v>57</v>
      </c>
      <c r="P18" s="287">
        <f>RANK(O18,($O$26:$O$31,$O$12:$O$24))</f>
        <v>6</v>
      </c>
      <c r="Q18" s="222"/>
      <c r="R18" s="238">
        <f>IDACI!C18</f>
        <v>17.8</v>
      </c>
      <c r="S18" s="223">
        <f t="shared" si="1"/>
        <v>57.3673</v>
      </c>
      <c r="T18" s="224">
        <f t="shared" si="2"/>
        <v>-0.36730000000000018</v>
      </c>
      <c r="U18" s="93"/>
      <c r="V18" s="448"/>
      <c r="W18" s="438" t="str">
        <f t="shared" si="3"/>
        <v>Kent</v>
      </c>
      <c r="X18" s="194">
        <v>7</v>
      </c>
      <c r="AG18" s="406"/>
      <c r="AH18" s="406"/>
    </row>
    <row r="19" spans="1:34" ht="11.25" customHeight="1" x14ac:dyDescent="0.2">
      <c r="A19" s="48"/>
      <c r="B19" s="233" t="s">
        <v>4</v>
      </c>
      <c r="C19" s="203"/>
      <c r="D19" s="219">
        <v>425</v>
      </c>
      <c r="E19" s="219">
        <v>440</v>
      </c>
      <c r="F19" s="219">
        <v>410</v>
      </c>
      <c r="G19" s="219">
        <v>380</v>
      </c>
      <c r="H19" s="219">
        <v>425</v>
      </c>
      <c r="I19" s="242">
        <f t="shared" si="0"/>
        <v>-3.4090909090909088E-2</v>
      </c>
      <c r="J19" s="220"/>
      <c r="K19" s="396">
        <v>69</v>
      </c>
      <c r="L19" s="396">
        <v>73</v>
      </c>
      <c r="M19" s="396">
        <v>67</v>
      </c>
      <c r="N19" s="396">
        <v>61</v>
      </c>
      <c r="O19" s="396">
        <v>68</v>
      </c>
      <c r="P19" s="287">
        <f>RANK(O19,($O$26:$O$31,$O$12:$O$24))</f>
        <v>5</v>
      </c>
      <c r="Q19" s="222"/>
      <c r="R19" s="238">
        <f>IDACI!C19</f>
        <v>22</v>
      </c>
      <c r="S19" s="223">
        <f t="shared" si="1"/>
        <v>67.147000000000006</v>
      </c>
      <c r="T19" s="224">
        <f t="shared" si="2"/>
        <v>0.85299999999999443</v>
      </c>
      <c r="U19" s="93"/>
      <c r="V19" s="448"/>
      <c r="W19" s="438" t="str">
        <f t="shared" si="3"/>
        <v>Medway</v>
      </c>
      <c r="X19" s="194">
        <v>8</v>
      </c>
      <c r="AA19" s="413"/>
      <c r="AB19" s="413"/>
      <c r="AG19" s="406"/>
      <c r="AH19" s="406"/>
    </row>
    <row r="20" spans="1:34" ht="11.25" customHeight="1" x14ac:dyDescent="0.2">
      <c r="A20" s="48"/>
      <c r="B20" s="233" t="s">
        <v>14</v>
      </c>
      <c r="C20" s="203"/>
      <c r="D20" s="219">
        <v>270</v>
      </c>
      <c r="E20" s="219">
        <v>280</v>
      </c>
      <c r="F20" s="219">
        <v>280</v>
      </c>
      <c r="G20" s="219">
        <v>305</v>
      </c>
      <c r="H20" s="219">
        <v>340</v>
      </c>
      <c r="I20" s="242">
        <f t="shared" si="0"/>
        <v>0.21428571428571427</v>
      </c>
      <c r="J20" s="220"/>
      <c r="K20" s="396">
        <v>45</v>
      </c>
      <c r="L20" s="396">
        <v>45</v>
      </c>
      <c r="M20" s="396">
        <v>45</v>
      </c>
      <c r="N20" s="396">
        <v>47</v>
      </c>
      <c r="O20" s="396">
        <v>52</v>
      </c>
      <c r="P20" s="287">
        <f>RANK(O20,($O$26:$O$31,$O$12:$O$24))</f>
        <v>8</v>
      </c>
      <c r="Q20" s="222"/>
      <c r="R20" s="238">
        <f>IDACI!C20</f>
        <v>19.7</v>
      </c>
      <c r="S20" s="223">
        <f t="shared" si="1"/>
        <v>61.791449999999998</v>
      </c>
      <c r="T20" s="224">
        <f t="shared" si="2"/>
        <v>-9.7914499999999975</v>
      </c>
      <c r="U20" s="93"/>
      <c r="V20" s="448"/>
      <c r="W20" s="438" t="str">
        <f t="shared" si="3"/>
        <v>Milton Keynes</v>
      </c>
      <c r="X20" s="194">
        <v>9</v>
      </c>
      <c r="AG20" s="406"/>
      <c r="AH20" s="406"/>
    </row>
    <row r="21" spans="1:34" ht="11.25" customHeight="1" x14ac:dyDescent="0.2">
      <c r="A21" s="48"/>
      <c r="B21" s="233" t="s">
        <v>15</v>
      </c>
      <c r="C21" s="203"/>
      <c r="D21" s="219">
        <v>425</v>
      </c>
      <c r="E21" s="219">
        <v>450</v>
      </c>
      <c r="F21" s="219">
        <v>415</v>
      </c>
      <c r="G21" s="219">
        <v>460</v>
      </c>
      <c r="H21" s="219">
        <v>515</v>
      </c>
      <c r="I21" s="242">
        <f t="shared" si="0"/>
        <v>0.14444444444444443</v>
      </c>
      <c r="J21" s="220"/>
      <c r="K21" s="396">
        <v>31</v>
      </c>
      <c r="L21" s="396">
        <v>33</v>
      </c>
      <c r="M21" s="396">
        <v>30</v>
      </c>
      <c r="N21" s="396">
        <v>33</v>
      </c>
      <c r="O21" s="396">
        <v>36</v>
      </c>
      <c r="P21" s="287">
        <f>RANK(O21,($O$26:$O$31,$O$12:$O$24))</f>
        <v>16</v>
      </c>
      <c r="Q21" s="222"/>
      <c r="R21" s="238">
        <f>IDACI!C21</f>
        <v>11.799999999999999</v>
      </c>
      <c r="S21" s="223">
        <f t="shared" si="1"/>
        <v>43.396299999999997</v>
      </c>
      <c r="T21" s="224">
        <f t="shared" si="2"/>
        <v>-7.3962999999999965</v>
      </c>
      <c r="U21" s="93"/>
      <c r="V21" s="448"/>
      <c r="W21" s="438" t="str">
        <f t="shared" si="3"/>
        <v>Oxfordshire</v>
      </c>
      <c r="X21" s="194">
        <v>10</v>
      </c>
      <c r="AA21" s="413"/>
      <c r="AB21" s="413"/>
      <c r="AG21" s="406"/>
      <c r="AH21" s="406"/>
    </row>
    <row r="22" spans="1:34" ht="11.25" customHeight="1" x14ac:dyDescent="0.2">
      <c r="A22" s="48"/>
      <c r="B22" s="233" t="s">
        <v>16</v>
      </c>
      <c r="C22" s="203"/>
      <c r="D22" s="219">
        <v>315</v>
      </c>
      <c r="E22" s="219">
        <v>300</v>
      </c>
      <c r="F22" s="219">
        <v>305</v>
      </c>
      <c r="G22" s="219">
        <v>320</v>
      </c>
      <c r="H22" s="219">
        <v>320</v>
      </c>
      <c r="I22" s="242">
        <f t="shared" si="0"/>
        <v>6.6666666666666666E-2</v>
      </c>
      <c r="J22" s="220"/>
      <c r="K22" s="396">
        <v>75</v>
      </c>
      <c r="L22" s="396">
        <v>70</v>
      </c>
      <c r="M22" s="396">
        <v>72</v>
      </c>
      <c r="N22" s="396">
        <v>74</v>
      </c>
      <c r="O22" s="396">
        <v>74</v>
      </c>
      <c r="P22" s="287">
        <f>RANK(O22,($O$26:$O$31,$O$12:$O$24))</f>
        <v>4</v>
      </c>
      <c r="Q22" s="222"/>
      <c r="R22" s="238">
        <f>IDACI!C22</f>
        <v>23.799999999999997</v>
      </c>
      <c r="S22" s="223">
        <f t="shared" si="1"/>
        <v>71.33829999999999</v>
      </c>
      <c r="T22" s="224">
        <f t="shared" si="2"/>
        <v>2.6617000000000104</v>
      </c>
      <c r="U22" s="93"/>
      <c r="V22" s="448"/>
      <c r="W22" s="438" t="str">
        <f t="shared" si="3"/>
        <v>Portsmouth</v>
      </c>
      <c r="X22" s="194">
        <v>11</v>
      </c>
      <c r="AG22" s="406"/>
      <c r="AH22" s="406"/>
    </row>
    <row r="23" spans="1:34" ht="11.25" customHeight="1" x14ac:dyDescent="0.2">
      <c r="A23" s="48"/>
      <c r="B23" s="233" t="s">
        <v>5</v>
      </c>
      <c r="C23" s="203"/>
      <c r="D23" s="219">
        <v>215</v>
      </c>
      <c r="E23" s="219">
        <v>235</v>
      </c>
      <c r="F23" s="219">
        <v>225</v>
      </c>
      <c r="G23" s="219">
        <v>205</v>
      </c>
      <c r="H23" s="219">
        <v>205</v>
      </c>
      <c r="I23" s="242">
        <f t="shared" si="0"/>
        <v>-0.1276595744680851</v>
      </c>
      <c r="J23" s="220"/>
      <c r="K23" s="396">
        <v>65</v>
      </c>
      <c r="L23" s="396">
        <v>71</v>
      </c>
      <c r="M23" s="396">
        <v>66</v>
      </c>
      <c r="N23" s="396">
        <v>59</v>
      </c>
      <c r="O23" s="396">
        <v>57</v>
      </c>
      <c r="P23" s="287">
        <f>RANK(O23,($O$26:$O$31,$O$12:$O$24))</f>
        <v>6</v>
      </c>
      <c r="Q23" s="222"/>
      <c r="R23" s="238">
        <f>IDACI!C23</f>
        <v>19.8</v>
      </c>
      <c r="S23" s="223">
        <f t="shared" si="1"/>
        <v>62.024300000000004</v>
      </c>
      <c r="T23" s="224">
        <f t="shared" si="2"/>
        <v>-5.0243000000000038</v>
      </c>
      <c r="U23" s="93"/>
      <c r="V23" s="448"/>
      <c r="W23" s="438" t="str">
        <f t="shared" si="3"/>
        <v>Reading</v>
      </c>
      <c r="X23" s="194">
        <v>12</v>
      </c>
      <c r="AA23" s="413"/>
      <c r="AB23" s="413"/>
      <c r="AG23" s="406"/>
      <c r="AH23" s="406"/>
    </row>
    <row r="24" spans="1:34" ht="11.25" customHeight="1" x14ac:dyDescent="0.2">
      <c r="A24" s="48"/>
      <c r="B24" s="233" t="s">
        <v>17</v>
      </c>
      <c r="C24" s="203"/>
      <c r="D24" s="219">
        <v>165</v>
      </c>
      <c r="E24" s="219">
        <v>170</v>
      </c>
      <c r="F24" s="219">
        <v>185</v>
      </c>
      <c r="G24" s="219">
        <v>190</v>
      </c>
      <c r="H24" s="219">
        <v>195</v>
      </c>
      <c r="I24" s="242">
        <f t="shared" si="0"/>
        <v>0.14705882352941177</v>
      </c>
      <c r="J24" s="220"/>
      <c r="K24" s="396">
        <v>46</v>
      </c>
      <c r="L24" s="396">
        <v>45</v>
      </c>
      <c r="M24" s="396">
        <v>48</v>
      </c>
      <c r="N24" s="396">
        <v>48</v>
      </c>
      <c r="O24" s="396">
        <v>49</v>
      </c>
      <c r="P24" s="287">
        <f>RANK(O24,($O$26:$O$31,$O$12:$O$24))</f>
        <v>10</v>
      </c>
      <c r="Q24" s="222"/>
      <c r="R24" s="238">
        <f>IDACI!C24</f>
        <v>19.5</v>
      </c>
      <c r="S24" s="223">
        <f t="shared" si="1"/>
        <v>61.325749999999999</v>
      </c>
      <c r="T24" s="224">
        <f t="shared" si="2"/>
        <v>-12.325749999999999</v>
      </c>
      <c r="U24" s="93"/>
      <c r="V24" s="448"/>
      <c r="W24" s="438" t="str">
        <f t="shared" si="3"/>
        <v>Slough</v>
      </c>
      <c r="X24" s="194">
        <v>13</v>
      </c>
      <c r="AG24" s="406"/>
      <c r="AH24" s="406"/>
    </row>
    <row r="25" spans="1:34" ht="11.25" customHeight="1" x14ac:dyDescent="0.2">
      <c r="A25" s="48"/>
      <c r="B25" s="233" t="s">
        <v>191</v>
      </c>
      <c r="C25" s="203"/>
      <c r="D25" s="219">
        <v>450</v>
      </c>
      <c r="E25" s="219">
        <v>495</v>
      </c>
      <c r="F25" s="219">
        <v>515</v>
      </c>
      <c r="G25" s="219">
        <v>490</v>
      </c>
      <c r="H25" s="219">
        <v>490</v>
      </c>
      <c r="I25" s="242">
        <f>IF(H25=0,"",(H25-E25)/E25)</f>
        <v>-1.0101010101010102E-2</v>
      </c>
      <c r="J25" s="220"/>
      <c r="K25" s="396">
        <v>41</v>
      </c>
      <c r="L25" s="396">
        <v>45</v>
      </c>
      <c r="M25" s="396">
        <v>47</v>
      </c>
      <c r="N25" s="396">
        <v>45</v>
      </c>
      <c r="O25" s="396">
        <v>45</v>
      </c>
      <c r="P25" s="393" t="s">
        <v>128</v>
      </c>
      <c r="Q25" s="222"/>
      <c r="R25" s="238">
        <f>IDACI!C25</f>
        <v>14.8</v>
      </c>
      <c r="S25" s="223">
        <f t="shared" si="1"/>
        <v>50.381800000000005</v>
      </c>
      <c r="T25" s="224">
        <f>O25-S25</f>
        <v>-5.3818000000000055</v>
      </c>
      <c r="U25" s="93"/>
      <c r="V25" s="448"/>
      <c r="W25" s="438" t="str">
        <f t="shared" si="3"/>
        <v>Somerset</v>
      </c>
      <c r="X25" s="194">
        <v>14</v>
      </c>
      <c r="AA25" s="413"/>
      <c r="AB25" s="413"/>
      <c r="AG25" s="406"/>
      <c r="AH25" s="406"/>
    </row>
    <row r="26" spans="1:34" ht="11.25" customHeight="1" x14ac:dyDescent="0.2">
      <c r="A26" s="48"/>
      <c r="B26" s="233" t="s">
        <v>18</v>
      </c>
      <c r="C26" s="203"/>
      <c r="D26" s="219">
        <v>385</v>
      </c>
      <c r="E26" s="219">
        <v>430</v>
      </c>
      <c r="F26" s="219">
        <v>485</v>
      </c>
      <c r="G26" s="219">
        <v>500</v>
      </c>
      <c r="H26" s="219">
        <v>580</v>
      </c>
      <c r="I26" s="242">
        <f t="shared" si="0"/>
        <v>0.34883720930232559</v>
      </c>
      <c r="J26" s="220"/>
      <c r="K26" s="396">
        <v>85</v>
      </c>
      <c r="L26" s="396">
        <v>93</v>
      </c>
      <c r="M26" s="396">
        <v>103</v>
      </c>
      <c r="N26" s="396">
        <v>104</v>
      </c>
      <c r="O26" s="396">
        <v>120</v>
      </c>
      <c r="P26" s="287">
        <f>RANK(O26,($O$26:$O$31,$O$12:$O$24))</f>
        <v>1</v>
      </c>
      <c r="Q26" s="222"/>
      <c r="R26" s="238">
        <f>IDACI!C26</f>
        <v>25</v>
      </c>
      <c r="S26" s="223">
        <f t="shared" si="1"/>
        <v>74.132499999999993</v>
      </c>
      <c r="T26" s="224">
        <f t="shared" si="2"/>
        <v>45.867500000000007</v>
      </c>
      <c r="U26" s="93"/>
      <c r="V26" s="448"/>
      <c r="W26" s="438" t="str">
        <f t="shared" si="3"/>
        <v>Southampton</v>
      </c>
      <c r="X26" s="194">
        <v>15</v>
      </c>
      <c r="AG26" s="406"/>
      <c r="AH26" s="406"/>
    </row>
    <row r="27" spans="1:34" ht="11.25" customHeight="1" x14ac:dyDescent="0.2">
      <c r="A27" s="48"/>
      <c r="B27" s="233" t="s">
        <v>10</v>
      </c>
      <c r="C27" s="203"/>
      <c r="D27" s="219">
        <v>730</v>
      </c>
      <c r="E27" s="219">
        <v>805</v>
      </c>
      <c r="F27" s="219">
        <v>830</v>
      </c>
      <c r="G27" s="219">
        <v>795</v>
      </c>
      <c r="H27" s="219">
        <v>780</v>
      </c>
      <c r="I27" s="242">
        <f t="shared" si="0"/>
        <v>-3.1055900621118012E-2</v>
      </c>
      <c r="J27" s="220"/>
      <c r="K27" s="396">
        <v>30</v>
      </c>
      <c r="L27" s="396">
        <v>33</v>
      </c>
      <c r="M27" s="396">
        <v>33</v>
      </c>
      <c r="N27" s="396">
        <v>31</v>
      </c>
      <c r="O27" s="396">
        <v>31</v>
      </c>
      <c r="P27" s="287">
        <f>RANK(O27,($O$26:$O$31,$O$12:$O$24))</f>
        <v>17</v>
      </c>
      <c r="Q27" s="222"/>
      <c r="R27" s="238">
        <f>IDACI!C27</f>
        <v>9.7000000000000011</v>
      </c>
      <c r="S27" s="223">
        <f t="shared" si="1"/>
        <v>38.506450000000001</v>
      </c>
      <c r="T27" s="224">
        <f t="shared" si="2"/>
        <v>-7.506450000000001</v>
      </c>
      <c r="U27" s="93"/>
      <c r="V27" s="448"/>
      <c r="W27" s="438" t="str">
        <f t="shared" si="3"/>
        <v>Surrey</v>
      </c>
      <c r="X27" s="194">
        <v>16</v>
      </c>
      <c r="AA27" s="413"/>
      <c r="AB27" s="413"/>
      <c r="AG27" s="406"/>
      <c r="AH27" s="406"/>
    </row>
    <row r="28" spans="1:34" ht="11.25" customHeight="1" x14ac:dyDescent="0.2">
      <c r="A28" s="48"/>
      <c r="B28" s="233" t="s">
        <v>19</v>
      </c>
      <c r="C28" s="203"/>
      <c r="D28" s="219">
        <v>125</v>
      </c>
      <c r="E28" s="219">
        <v>125</v>
      </c>
      <c r="F28" s="219">
        <v>145</v>
      </c>
      <c r="G28" s="219">
        <v>155</v>
      </c>
      <c r="H28" s="219">
        <v>170</v>
      </c>
      <c r="I28" s="242">
        <f t="shared" si="0"/>
        <v>0.36</v>
      </c>
      <c r="J28" s="220"/>
      <c r="K28" s="396">
        <v>35</v>
      </c>
      <c r="L28" s="396">
        <v>35</v>
      </c>
      <c r="M28" s="396">
        <v>41</v>
      </c>
      <c r="N28" s="396">
        <v>44</v>
      </c>
      <c r="O28" s="396">
        <v>47</v>
      </c>
      <c r="P28" s="287">
        <f>RANK(O28,($O$26:$O$31,$O$12:$O$24))</f>
        <v>12</v>
      </c>
      <c r="Q28" s="222"/>
      <c r="R28" s="238">
        <f>IDACI!C28</f>
        <v>10.4</v>
      </c>
      <c r="S28" s="223">
        <f t="shared" si="1"/>
        <v>40.136400000000002</v>
      </c>
      <c r="T28" s="224">
        <f t="shared" si="2"/>
        <v>6.8635999999999981</v>
      </c>
      <c r="U28" s="93"/>
      <c r="V28" s="448"/>
      <c r="W28" s="438" t="str">
        <f t="shared" si="3"/>
        <v>West Berkshire</v>
      </c>
      <c r="X28" s="194">
        <v>17</v>
      </c>
      <c r="AG28" s="406"/>
      <c r="AH28" s="406"/>
    </row>
    <row r="29" spans="1:34" ht="11.25" customHeight="1" x14ac:dyDescent="0.2">
      <c r="A29" s="48"/>
      <c r="B29" s="233" t="s">
        <v>8</v>
      </c>
      <c r="C29" s="203"/>
      <c r="D29" s="219">
        <v>745</v>
      </c>
      <c r="E29" s="219">
        <v>670</v>
      </c>
      <c r="F29" s="219">
        <v>670</v>
      </c>
      <c r="G29" s="219">
        <v>600</v>
      </c>
      <c r="H29" s="219">
        <v>640</v>
      </c>
      <c r="I29" s="242">
        <f t="shared" si="0"/>
        <v>-4.4776119402985072E-2</v>
      </c>
      <c r="J29" s="220"/>
      <c r="K29" s="396">
        <v>46</v>
      </c>
      <c r="L29" s="396">
        <v>41</v>
      </c>
      <c r="M29" s="396">
        <v>40</v>
      </c>
      <c r="N29" s="396">
        <v>36</v>
      </c>
      <c r="O29" s="396">
        <v>38</v>
      </c>
      <c r="P29" s="287">
        <f>RANK(O29,($O$26:$O$31,$O$12:$O$24))</f>
        <v>13</v>
      </c>
      <c r="Q29" s="222"/>
      <c r="R29" s="238">
        <f>IDACI!C29</f>
        <v>12.9</v>
      </c>
      <c r="S29" s="223">
        <f t="shared" si="1"/>
        <v>45.957650000000001</v>
      </c>
      <c r="T29" s="224">
        <f t="shared" si="2"/>
        <v>-7.957650000000001</v>
      </c>
      <c r="U29" s="93"/>
      <c r="V29" s="448"/>
      <c r="W29" s="438" t="str">
        <f t="shared" si="3"/>
        <v>West Sussex</v>
      </c>
      <c r="X29" s="194">
        <v>18</v>
      </c>
      <c r="AA29" s="413"/>
      <c r="AB29" s="413"/>
      <c r="AG29" s="406"/>
      <c r="AH29" s="406"/>
    </row>
    <row r="30" spans="1:34" ht="11.25" customHeight="1" x14ac:dyDescent="0.2">
      <c r="A30" s="48"/>
      <c r="B30" s="233" t="s">
        <v>77</v>
      </c>
      <c r="C30" s="203"/>
      <c r="D30" s="219">
        <v>105</v>
      </c>
      <c r="E30" s="219">
        <v>95</v>
      </c>
      <c r="F30" s="219">
        <v>105</v>
      </c>
      <c r="G30" s="219">
        <v>105</v>
      </c>
      <c r="H30" s="219">
        <v>100</v>
      </c>
      <c r="I30" s="242">
        <f t="shared" si="0"/>
        <v>5.2631578947368418E-2</v>
      </c>
      <c r="J30" s="220"/>
      <c r="K30" s="396">
        <v>32</v>
      </c>
      <c r="L30" s="396">
        <v>30</v>
      </c>
      <c r="M30" s="396">
        <v>32</v>
      </c>
      <c r="N30" s="396">
        <v>32</v>
      </c>
      <c r="O30" s="396">
        <v>30</v>
      </c>
      <c r="P30" s="287">
        <f>RANK(O30,($O$26:$O$31,$O$12:$O$24))</f>
        <v>18</v>
      </c>
      <c r="Q30" s="222"/>
      <c r="R30" s="238">
        <f>IDACI!C30</f>
        <v>8.4</v>
      </c>
      <c r="S30" s="223">
        <f t="shared" si="1"/>
        <v>35.479399999999998</v>
      </c>
      <c r="T30" s="224">
        <f t="shared" si="2"/>
        <v>-5.4793999999999983</v>
      </c>
      <c r="U30" s="93"/>
      <c r="V30" s="448"/>
      <c r="W30" s="438" t="str">
        <f t="shared" si="3"/>
        <v>Windsor &amp; Maidenhead</v>
      </c>
      <c r="X30" s="194">
        <v>19</v>
      </c>
      <c r="AG30" s="406"/>
      <c r="AH30" s="406"/>
    </row>
    <row r="31" spans="1:34" ht="11.25" customHeight="1" x14ac:dyDescent="0.2">
      <c r="A31" s="48"/>
      <c r="B31" s="233" t="s">
        <v>20</v>
      </c>
      <c r="C31" s="203"/>
      <c r="D31" s="219">
        <v>75</v>
      </c>
      <c r="E31" s="219">
        <v>70</v>
      </c>
      <c r="F31" s="219">
        <v>85</v>
      </c>
      <c r="G31" s="219">
        <v>70</v>
      </c>
      <c r="H31" s="219">
        <v>75</v>
      </c>
      <c r="I31" s="242">
        <f t="shared" si="0"/>
        <v>7.1428571428571425E-2</v>
      </c>
      <c r="J31" s="220"/>
      <c r="K31" s="396">
        <v>21</v>
      </c>
      <c r="L31" s="396">
        <v>20</v>
      </c>
      <c r="M31" s="396">
        <v>24</v>
      </c>
      <c r="N31" s="396">
        <v>20</v>
      </c>
      <c r="O31" s="396">
        <v>20</v>
      </c>
      <c r="P31" s="287">
        <f>RANK(O31,($O$26:$O$31,$O$12:$O$24))</f>
        <v>19</v>
      </c>
      <c r="Q31" s="222"/>
      <c r="R31" s="238">
        <f>IDACI!C31</f>
        <v>6.8000000000000007</v>
      </c>
      <c r="S31" s="223">
        <f t="shared" si="1"/>
        <v>31.753800000000002</v>
      </c>
      <c r="T31" s="224">
        <f t="shared" si="2"/>
        <v>-11.753800000000002</v>
      </c>
      <c r="U31" s="93"/>
      <c r="V31" s="448"/>
      <c r="W31" s="438" t="str">
        <f t="shared" si="3"/>
        <v>Wokingham</v>
      </c>
      <c r="X31" s="194">
        <v>20</v>
      </c>
      <c r="AA31" s="413"/>
      <c r="AB31" s="413"/>
      <c r="AG31" s="406"/>
      <c r="AH31" s="406"/>
    </row>
    <row r="32" spans="1:34" ht="11.25" customHeight="1" x14ac:dyDescent="0.2">
      <c r="A32" s="48"/>
      <c r="B32" s="234" t="s">
        <v>112</v>
      </c>
      <c r="C32" s="203"/>
      <c r="D32" s="225">
        <v>8480</v>
      </c>
      <c r="E32" s="225">
        <v>8720</v>
      </c>
      <c r="F32" s="225">
        <v>8820</v>
      </c>
      <c r="G32" s="225">
        <v>8950</v>
      </c>
      <c r="H32" s="225">
        <v>9310</v>
      </c>
      <c r="I32" s="231">
        <f t="shared" si="0"/>
        <v>6.7660550458715593E-2</v>
      </c>
      <c r="J32" s="220"/>
      <c r="K32" s="397">
        <v>46</v>
      </c>
      <c r="L32" s="397">
        <v>47</v>
      </c>
      <c r="M32" s="397">
        <v>47</v>
      </c>
      <c r="N32" s="397">
        <v>47</v>
      </c>
      <c r="O32" s="397">
        <v>49</v>
      </c>
      <c r="P32" s="236" t="s">
        <v>128</v>
      </c>
      <c r="Q32" s="222"/>
      <c r="R32" s="239">
        <f>IDACI!C32</f>
        <v>14.452234633847041</v>
      </c>
      <c r="S32" s="227">
        <f t="shared" si="1"/>
        <v>49.572028344912837</v>
      </c>
      <c r="T32" s="228">
        <f t="shared" si="2"/>
        <v>-0.57202834491283738</v>
      </c>
      <c r="U32" s="93"/>
      <c r="V32" s="448"/>
      <c r="W32" s="438" t="str">
        <f t="shared" si="3"/>
        <v>South East</v>
      </c>
      <c r="X32" s="536"/>
      <c r="AG32" s="406"/>
      <c r="AH32" s="406"/>
    </row>
    <row r="33" spans="1:34" ht="11.25" customHeight="1" x14ac:dyDescent="0.2">
      <c r="A33" s="34"/>
      <c r="B33" s="235" t="s">
        <v>95</v>
      </c>
      <c r="C33" s="203"/>
      <c r="D33" s="229">
        <v>65510</v>
      </c>
      <c r="E33" s="229">
        <v>67070</v>
      </c>
      <c r="F33" s="229">
        <v>68060</v>
      </c>
      <c r="G33" s="229">
        <v>68800</v>
      </c>
      <c r="H33" s="229">
        <v>69540</v>
      </c>
      <c r="I33" s="232">
        <f t="shared" si="0"/>
        <v>3.6827195467422094E-2</v>
      </c>
      <c r="J33" s="220"/>
      <c r="K33" s="398">
        <v>58</v>
      </c>
      <c r="L33" s="398">
        <v>59</v>
      </c>
      <c r="M33" s="398">
        <v>60</v>
      </c>
      <c r="N33" s="398">
        <v>60</v>
      </c>
      <c r="O33" s="398">
        <v>60</v>
      </c>
      <c r="P33" s="237" t="s">
        <v>128</v>
      </c>
      <c r="Q33" s="222"/>
      <c r="R33" s="240">
        <f>IDACI!C33</f>
        <v>16.383347604252442</v>
      </c>
      <c r="S33" s="207" t="s">
        <v>128</v>
      </c>
      <c r="T33" s="208" t="s">
        <v>128</v>
      </c>
      <c r="U33" s="93"/>
      <c r="V33" s="448"/>
      <c r="W33" s="414"/>
      <c r="X33" s="414"/>
      <c r="AA33" s="413"/>
      <c r="AB33" s="413"/>
      <c r="AC33" s="406"/>
      <c r="AG33" s="406"/>
      <c r="AH33" s="406"/>
    </row>
    <row r="34" spans="1:34" ht="11.25" customHeight="1" x14ac:dyDescent="0.2">
      <c r="A34" s="34"/>
      <c r="B34" s="1"/>
      <c r="C34" s="202"/>
      <c r="D34" s="27"/>
      <c r="E34" s="27"/>
      <c r="F34" s="27"/>
      <c r="G34" s="27"/>
      <c r="H34" s="27"/>
      <c r="I34" s="27"/>
      <c r="J34" s="27"/>
      <c r="K34" s="87"/>
      <c r="L34" s="79"/>
      <c r="M34" s="79"/>
      <c r="N34" s="79"/>
      <c r="O34" s="79"/>
      <c r="P34" s="79"/>
      <c r="Q34" s="79"/>
      <c r="R34" s="79"/>
      <c r="S34" s="79"/>
      <c r="T34" s="79"/>
      <c r="U34" s="93"/>
      <c r="V34" s="448"/>
      <c r="W34" s="418"/>
      <c r="X34" s="418"/>
      <c r="AC34" s="406"/>
      <c r="AG34" s="406"/>
      <c r="AH34" s="406"/>
    </row>
    <row r="35" spans="1:34" ht="11.25" customHeight="1" x14ac:dyDescent="0.2">
      <c r="A35" s="34"/>
      <c r="B35" s="24" t="s">
        <v>185</v>
      </c>
      <c r="C35" s="24"/>
      <c r="D35" s="24"/>
      <c r="E35" s="24"/>
      <c r="F35" s="24"/>
      <c r="G35" s="24"/>
      <c r="H35" s="24"/>
      <c r="I35" s="24"/>
      <c r="J35" s="24"/>
      <c r="K35" s="87"/>
      <c r="L35" s="79"/>
      <c r="M35" s="79"/>
      <c r="N35" s="79"/>
      <c r="O35" s="79"/>
      <c r="P35" s="299" t="s">
        <v>205</v>
      </c>
      <c r="Q35" s="79"/>
      <c r="R35" s="79"/>
      <c r="S35" s="79"/>
      <c r="T35" s="79"/>
      <c r="U35" s="93"/>
      <c r="V35" s="448"/>
      <c r="W35" s="418"/>
      <c r="X35" s="418"/>
      <c r="AA35" s="413"/>
      <c r="AB35" s="413"/>
      <c r="AC35" s="406"/>
      <c r="AG35" s="406"/>
      <c r="AH35" s="406"/>
    </row>
    <row r="36" spans="1:34" ht="11.25" customHeight="1" x14ac:dyDescent="0.2">
      <c r="A36" s="34"/>
      <c r="B36" s="24"/>
      <c r="C36" s="24"/>
      <c r="D36" s="24"/>
      <c r="E36" s="24"/>
      <c r="F36" s="24"/>
      <c r="G36" s="24"/>
      <c r="H36" s="24"/>
      <c r="I36" s="24"/>
      <c r="J36" s="24"/>
      <c r="K36" s="87"/>
      <c r="L36" s="79"/>
      <c r="M36" s="79"/>
      <c r="N36" s="79"/>
      <c r="O36" s="79"/>
      <c r="P36" s="79"/>
      <c r="Q36" s="79"/>
      <c r="R36" s="79"/>
      <c r="S36" s="79"/>
      <c r="T36" s="79"/>
      <c r="U36" s="93"/>
      <c r="V36" s="448"/>
      <c r="W36" s="418"/>
      <c r="X36" s="418"/>
      <c r="AC36" s="406"/>
      <c r="AG36" s="406"/>
      <c r="AH36" s="406"/>
    </row>
    <row r="37" spans="1:34" ht="11.25" customHeight="1" x14ac:dyDescent="0.2">
      <c r="A37" s="34"/>
      <c r="B37" s="24"/>
      <c r="C37" s="24"/>
      <c r="D37" s="24"/>
      <c r="E37" s="24"/>
      <c r="F37" s="24"/>
      <c r="G37" s="24"/>
      <c r="H37" s="24"/>
      <c r="I37" s="24"/>
      <c r="J37" s="24"/>
      <c r="K37" s="87"/>
      <c r="L37" s="79"/>
      <c r="M37" s="79"/>
      <c r="N37" s="79"/>
      <c r="O37" s="79"/>
      <c r="P37" s="79"/>
      <c r="Q37" s="79"/>
      <c r="R37" s="79"/>
      <c r="S37" s="79"/>
      <c r="T37" s="79"/>
      <c r="U37" s="93"/>
      <c r="V37" s="448"/>
      <c r="W37" s="418"/>
      <c r="X37" s="418"/>
      <c r="AA37" s="413"/>
      <c r="AB37" s="413"/>
      <c r="AC37" s="406"/>
      <c r="AG37" s="406"/>
      <c r="AH37" s="406"/>
    </row>
    <row r="38" spans="1:34" ht="11.25" customHeight="1" x14ac:dyDescent="0.2">
      <c r="A38" s="34"/>
      <c r="B38" s="24"/>
      <c r="C38" s="24"/>
      <c r="D38" s="24"/>
      <c r="E38" s="24"/>
      <c r="F38" s="24"/>
      <c r="G38" s="24"/>
      <c r="H38" s="24"/>
      <c r="I38" s="24"/>
      <c r="J38" s="24"/>
      <c r="K38" s="87"/>
      <c r="L38" s="79"/>
      <c r="M38" s="79"/>
      <c r="N38" s="79"/>
      <c r="O38" s="79"/>
      <c r="P38" s="79"/>
      <c r="Q38" s="79"/>
      <c r="R38" s="79"/>
      <c r="S38" s="79"/>
      <c r="T38" s="79"/>
      <c r="U38" s="93"/>
      <c r="V38" s="448"/>
      <c r="W38" s="418"/>
      <c r="X38" s="418"/>
      <c r="Y38" s="414"/>
      <c r="AC38" s="406"/>
      <c r="AG38" s="406"/>
      <c r="AH38" s="406"/>
    </row>
    <row r="39" spans="1:34" ht="11.25" customHeight="1" x14ac:dyDescent="0.2">
      <c r="A39" s="34"/>
      <c r="B39" s="24"/>
      <c r="C39" s="24"/>
      <c r="D39" s="24"/>
      <c r="E39" s="24"/>
      <c r="F39" s="24"/>
      <c r="G39" s="24"/>
      <c r="H39" s="24"/>
      <c r="I39" s="24"/>
      <c r="J39" s="24"/>
      <c r="K39" s="87"/>
      <c r="L39" s="79"/>
      <c r="M39" s="79"/>
      <c r="N39" s="79"/>
      <c r="O39" s="79"/>
      <c r="P39" s="79"/>
      <c r="Q39" s="79"/>
      <c r="R39" s="79"/>
      <c r="S39" s="79"/>
      <c r="T39" s="79"/>
      <c r="U39" s="93"/>
      <c r="V39" s="448"/>
      <c r="W39" s="418"/>
      <c r="X39" s="418"/>
      <c r="Y39" s="414"/>
      <c r="AA39" s="413"/>
      <c r="AB39" s="413"/>
      <c r="AC39" s="406"/>
      <c r="AG39" s="406"/>
      <c r="AH39" s="406"/>
    </row>
    <row r="40" spans="1:34" ht="11.25" customHeight="1" x14ac:dyDescent="0.2">
      <c r="A40" s="34"/>
      <c r="B40" s="24"/>
      <c r="C40" s="24"/>
      <c r="D40" s="24"/>
      <c r="E40" s="24"/>
      <c r="F40" s="24"/>
      <c r="G40" s="24"/>
      <c r="H40" s="24"/>
      <c r="I40" s="24"/>
      <c r="J40" s="24"/>
      <c r="K40" s="87"/>
      <c r="L40" s="91"/>
      <c r="M40" s="91"/>
      <c r="N40" s="91"/>
      <c r="O40" s="91"/>
      <c r="P40" s="91"/>
      <c r="Q40" s="79"/>
      <c r="R40" s="79"/>
      <c r="S40" s="79"/>
      <c r="T40" s="79"/>
      <c r="U40" s="93"/>
      <c r="V40" s="448"/>
      <c r="X40" s="407"/>
    </row>
    <row r="41" spans="1:34" ht="11.25" customHeight="1" x14ac:dyDescent="0.2">
      <c r="A41" s="34"/>
      <c r="B41" s="24"/>
      <c r="C41" s="24"/>
      <c r="D41" s="24"/>
      <c r="E41" s="24"/>
      <c r="F41" s="24"/>
      <c r="G41" s="24"/>
      <c r="H41" s="24"/>
      <c r="I41" s="24"/>
      <c r="J41" s="24"/>
      <c r="K41" s="87"/>
      <c r="L41" s="91"/>
      <c r="M41" s="91"/>
      <c r="N41" s="91"/>
      <c r="O41" s="91"/>
      <c r="P41" s="91"/>
      <c r="Q41" s="79"/>
      <c r="R41" s="79"/>
      <c r="S41" s="79"/>
      <c r="T41" s="79"/>
      <c r="U41" s="93"/>
      <c r="V41" s="448"/>
      <c r="X41" s="407"/>
    </row>
    <row r="42" spans="1:34"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448"/>
      <c r="X42" s="407"/>
    </row>
    <row r="43" spans="1:34"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448"/>
      <c r="X43" s="407"/>
    </row>
    <row r="44" spans="1:34"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448"/>
      <c r="X44" s="407"/>
    </row>
    <row r="45" spans="1:34" ht="15" customHeight="1" x14ac:dyDescent="0.2">
      <c r="A45" s="24"/>
      <c r="B45" s="24"/>
      <c r="C45" s="24"/>
      <c r="D45" s="24"/>
      <c r="E45" s="24"/>
      <c r="F45" s="24"/>
      <c r="G45" s="24"/>
      <c r="H45" s="24"/>
      <c r="I45" s="24"/>
      <c r="J45" s="24"/>
      <c r="K45" s="2"/>
      <c r="L45" s="25"/>
      <c r="M45" s="25"/>
      <c r="N45" s="25"/>
      <c r="O45" s="25"/>
      <c r="P45" s="25"/>
      <c r="Q45" s="25"/>
      <c r="R45" s="25"/>
      <c r="S45" s="25"/>
      <c r="T45" s="25"/>
      <c r="U45" s="24"/>
      <c r="V45" s="448"/>
      <c r="X45" s="407"/>
    </row>
    <row r="46" spans="1:34"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448"/>
      <c r="X46" s="407"/>
    </row>
    <row r="47" spans="1:34" ht="11.25" customHeight="1" x14ac:dyDescent="0.2">
      <c r="A47" s="24"/>
      <c r="B47" s="24"/>
      <c r="C47" s="24"/>
      <c r="D47" s="24"/>
      <c r="E47" s="24"/>
      <c r="F47" s="24"/>
      <c r="G47" s="24"/>
      <c r="H47" s="24"/>
      <c r="I47" s="24"/>
      <c r="J47" s="24"/>
      <c r="K47" s="2"/>
      <c r="L47" s="24"/>
      <c r="M47" s="24"/>
      <c r="N47" s="24"/>
      <c r="O47" s="24"/>
      <c r="P47" s="24"/>
      <c r="Q47" s="25"/>
      <c r="R47" s="25"/>
      <c r="S47" s="25"/>
      <c r="T47" s="25"/>
      <c r="U47" s="24"/>
      <c r="V47" s="448"/>
      <c r="X47" s="407"/>
    </row>
    <row r="48" spans="1:34"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448"/>
      <c r="X48" s="407"/>
    </row>
    <row r="49" spans="1:34" ht="15" customHeight="1" x14ac:dyDescent="0.2">
      <c r="A49" s="30"/>
      <c r="B49" s="31"/>
      <c r="C49" s="31"/>
      <c r="D49" s="31"/>
      <c r="E49" s="31"/>
      <c r="F49" s="31"/>
      <c r="G49" s="31"/>
      <c r="H49" s="31"/>
      <c r="I49" s="31"/>
      <c r="J49" s="31"/>
      <c r="K49" s="31"/>
      <c r="L49" s="31"/>
      <c r="M49" s="31"/>
      <c r="N49" s="31"/>
      <c r="O49" s="31"/>
      <c r="P49" s="31"/>
      <c r="Q49" s="46"/>
      <c r="R49" s="46"/>
      <c r="S49" s="46"/>
      <c r="T49" s="46"/>
      <c r="U49" s="47"/>
      <c r="V49" s="450"/>
      <c r="X49" s="407"/>
    </row>
    <row r="50" spans="1:34"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450"/>
      <c r="X50" s="407"/>
    </row>
    <row r="51" spans="1:34" s="411" customFormat="1" ht="11.25" customHeight="1" x14ac:dyDescent="0.2">
      <c r="A51" s="36"/>
      <c r="B51" s="671"/>
      <c r="C51" s="671"/>
      <c r="D51" s="672"/>
      <c r="E51" s="672"/>
      <c r="F51" s="672"/>
      <c r="G51" s="672"/>
      <c r="H51" s="672"/>
      <c r="I51" s="255"/>
      <c r="J51" s="255"/>
      <c r="K51" s="115"/>
      <c r="L51" s="79"/>
      <c r="M51" s="79"/>
      <c r="N51" s="79"/>
      <c r="O51" s="79"/>
      <c r="P51" s="79"/>
      <c r="Q51" s="79"/>
      <c r="R51" s="79"/>
      <c r="S51" s="79"/>
      <c r="T51" s="79"/>
      <c r="U51" s="92"/>
      <c r="V51" s="451"/>
      <c r="W51" s="402"/>
      <c r="X51" s="407"/>
      <c r="Y51" s="402"/>
      <c r="Z51" s="402"/>
      <c r="AA51" s="402"/>
      <c r="AB51" s="403"/>
      <c r="AC51" s="403"/>
      <c r="AD51" s="403"/>
      <c r="AE51" s="403"/>
      <c r="AF51" s="403"/>
      <c r="AG51" s="409"/>
      <c r="AH51" s="410"/>
    </row>
    <row r="52" spans="1:34" ht="20.25" customHeight="1" x14ac:dyDescent="0.2">
      <c r="A52" s="34"/>
      <c r="B52" s="672"/>
      <c r="C52" s="672"/>
      <c r="D52" s="672"/>
      <c r="E52" s="672"/>
      <c r="F52" s="672"/>
      <c r="G52" s="672"/>
      <c r="H52" s="672"/>
      <c r="I52" s="255"/>
      <c r="J52" s="255"/>
      <c r="K52" s="87"/>
      <c r="L52" s="91"/>
      <c r="M52" s="91"/>
      <c r="N52" s="91"/>
      <c r="O52" s="91"/>
      <c r="P52" s="91"/>
      <c r="Q52" s="79"/>
      <c r="R52" s="79"/>
      <c r="S52" s="79"/>
      <c r="T52" s="79"/>
      <c r="U52" s="93"/>
      <c r="V52" s="448"/>
      <c r="W52" s="439" t="s">
        <v>76</v>
      </c>
      <c r="X52" s="346" t="s">
        <v>206</v>
      </c>
      <c r="Y52" s="347" t="s">
        <v>197</v>
      </c>
      <c r="Z52" s="673" t="s">
        <v>194</v>
      </c>
      <c r="AA52" s="673" t="s">
        <v>195</v>
      </c>
    </row>
    <row r="53" spans="1:34" ht="11.25" customHeight="1" x14ac:dyDescent="0.2">
      <c r="A53" s="34"/>
      <c r="B53" s="675"/>
      <c r="C53" s="675"/>
      <c r="D53" s="676"/>
      <c r="E53" s="676"/>
      <c r="F53" s="676"/>
      <c r="G53" s="676"/>
      <c r="H53" s="676"/>
      <c r="I53" s="256"/>
      <c r="J53" s="256"/>
      <c r="K53" s="87"/>
      <c r="L53" s="91"/>
      <c r="M53" s="91"/>
      <c r="N53" s="91"/>
      <c r="O53" s="91"/>
      <c r="P53" s="91"/>
      <c r="Q53" s="79"/>
      <c r="R53" s="79"/>
      <c r="S53" s="79"/>
      <c r="T53" s="79"/>
      <c r="U53" s="93"/>
      <c r="V53" s="448"/>
      <c r="W53" s="440" t="e">
        <f ca="1">OFFSET(B11,$W$5,0)</f>
        <v>#N/A</v>
      </c>
      <c r="X53" s="419" t="e">
        <f ca="1">OFFSET(R9,(VLOOKUP(W53,$X$54:$Y$73,2,FALSE)),0)</f>
        <v>#N/A</v>
      </c>
      <c r="Y53" s="420" t="e">
        <f ca="1">(OFFSET(O9,(VLOOKUP(W53,$X$54:$Y$73,2,FALSE)),0))</f>
        <v>#N/A</v>
      </c>
      <c r="Z53" s="674"/>
      <c r="AA53" s="674"/>
    </row>
    <row r="54" spans="1:34"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448"/>
      <c r="W54" s="440">
        <v>1</v>
      </c>
      <c r="X54" s="345" t="str">
        <f>B12</f>
        <v>Bracknell Forest</v>
      </c>
      <c r="Y54" s="348">
        <v>3</v>
      </c>
      <c r="Z54" s="349">
        <f>IF(H12&gt;0,IDACI!D12,0)</f>
        <v>23799</v>
      </c>
      <c r="AA54" s="349">
        <f>IF(H12&gt;0,IDACI!E12,0)</f>
        <v>2617.89</v>
      </c>
    </row>
    <row r="55" spans="1:34"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448"/>
      <c r="W55" s="440">
        <v>2</v>
      </c>
      <c r="X55" s="345" t="str">
        <f t="shared" ref="X55:X74" si="4">B13</f>
        <v>Brighton &amp; Hove</v>
      </c>
      <c r="Y55" s="348">
        <v>4</v>
      </c>
      <c r="Z55" s="349">
        <f>IF(H13&gt;0,IDACI!D13,0)</f>
        <v>44814</v>
      </c>
      <c r="AA55" s="350">
        <f>IF(H13&gt;0,IDACI!E13,0)</f>
        <v>8200.9619999999995</v>
      </c>
    </row>
    <row r="56" spans="1:34"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448"/>
      <c r="W56" s="440">
        <v>3</v>
      </c>
      <c r="X56" s="345" t="str">
        <f t="shared" si="4"/>
        <v>Buckinghamshire</v>
      </c>
      <c r="Y56" s="348">
        <v>5</v>
      </c>
      <c r="Z56" s="349">
        <f>IF(H14&gt;0,IDACI!D14,0)</f>
        <v>103548</v>
      </c>
      <c r="AA56" s="350">
        <f>IF(H14&gt;0,IDACI!E14,0)</f>
        <v>10147.704</v>
      </c>
    </row>
    <row r="57" spans="1:34"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448"/>
      <c r="W57" s="440">
        <v>4</v>
      </c>
      <c r="X57" s="345" t="str">
        <f t="shared" si="4"/>
        <v>East Sussex</v>
      </c>
      <c r="Y57" s="348">
        <v>6</v>
      </c>
      <c r="Z57" s="349">
        <f>IF(H15&gt;0,IDACI!D15,0)</f>
        <v>91917</v>
      </c>
      <c r="AA57" s="350">
        <f>IF(H15&gt;0,IDACI!E15,0)</f>
        <v>15993.557999999999</v>
      </c>
    </row>
    <row r="58" spans="1:34"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448"/>
      <c r="W58" s="440">
        <v>5</v>
      </c>
      <c r="X58" s="345" t="str">
        <f t="shared" si="4"/>
        <v>Hampshire</v>
      </c>
      <c r="Y58" s="348">
        <v>7</v>
      </c>
      <c r="Z58" s="349">
        <f>IF(H16&gt;0,IDACI!D16,0)</f>
        <v>247800</v>
      </c>
      <c r="AA58" s="350">
        <f>IF(H16&gt;0,IDACI!E16,0)</f>
        <v>29240.399999999998</v>
      </c>
    </row>
    <row r="59" spans="1:34"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448"/>
      <c r="W59" s="440">
        <v>6</v>
      </c>
      <c r="X59" s="345" t="str">
        <f t="shared" si="4"/>
        <v>Isle of Wight</v>
      </c>
      <c r="Y59" s="348">
        <v>8</v>
      </c>
      <c r="Z59" s="349">
        <f>IF(H17&gt;0,IDACI!D17,0)</f>
        <v>22502</v>
      </c>
      <c r="AA59" s="350">
        <f>IF(H17&gt;0,IDACI!E17,0)</f>
        <v>4590.4079999999994</v>
      </c>
    </row>
    <row r="60" spans="1:34"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448"/>
      <c r="W60" s="440">
        <v>7</v>
      </c>
      <c r="X60" s="345" t="str">
        <f t="shared" si="4"/>
        <v>Kent</v>
      </c>
      <c r="Y60" s="348">
        <v>9</v>
      </c>
      <c r="Z60" s="349">
        <f>IF(H18&gt;0,IDACI!D18,0)</f>
        <v>286168</v>
      </c>
      <c r="AA60" s="350">
        <f>IF(H18&gt;0,IDACI!E18,0)</f>
        <v>50937.904000000002</v>
      </c>
    </row>
    <row r="61" spans="1:34"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448"/>
      <c r="W61" s="440">
        <v>8</v>
      </c>
      <c r="X61" s="345" t="str">
        <f t="shared" si="4"/>
        <v>Medway</v>
      </c>
      <c r="Y61" s="348">
        <v>10</v>
      </c>
      <c r="Z61" s="349">
        <f>IF(H19&gt;0,IDACI!D19,0)</f>
        <v>54280</v>
      </c>
      <c r="AA61" s="350">
        <f>IF(H19&gt;0,IDACI!E19,0)</f>
        <v>11941.6</v>
      </c>
    </row>
    <row r="62" spans="1:34"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448"/>
      <c r="W62" s="440">
        <v>9</v>
      </c>
      <c r="X62" s="345" t="str">
        <f t="shared" si="4"/>
        <v>Milton Keynes</v>
      </c>
      <c r="Y62" s="348">
        <v>11</v>
      </c>
      <c r="Z62" s="349">
        <f>IF(H20&gt;0,IDACI!D20,0)</f>
        <v>56637</v>
      </c>
      <c r="AA62" s="350">
        <f>IF(H20&gt;0,IDACI!E20,0)</f>
        <v>11157.489</v>
      </c>
    </row>
    <row r="63" spans="1:34"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448"/>
      <c r="W63" s="440">
        <v>10</v>
      </c>
      <c r="X63" s="345" t="str">
        <f t="shared" si="4"/>
        <v>Oxfordshire</v>
      </c>
      <c r="Y63" s="348">
        <v>12</v>
      </c>
      <c r="Z63" s="349">
        <f>IF(H21&gt;0,IDACI!D21,0)</f>
        <v>123975</v>
      </c>
      <c r="AA63" s="350">
        <f>IF(H21&gt;0,IDACI!E21,0)</f>
        <v>14629.05</v>
      </c>
    </row>
    <row r="64" spans="1:34"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448"/>
      <c r="W64" s="440">
        <v>11</v>
      </c>
      <c r="X64" s="345" t="str">
        <f t="shared" si="4"/>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448"/>
      <c r="W65" s="440">
        <v>12</v>
      </c>
      <c r="X65" s="345" t="str">
        <f t="shared" si="4"/>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448"/>
      <c r="W66" s="440">
        <v>13</v>
      </c>
      <c r="X66" s="345" t="str">
        <f t="shared" si="4"/>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448"/>
      <c r="W67" s="440">
        <v>14</v>
      </c>
      <c r="X67" s="345" t="str">
        <f t="shared" si="4"/>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448"/>
      <c r="W68" s="440">
        <v>15</v>
      </c>
      <c r="X68" s="345" t="str">
        <f t="shared" si="4"/>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448"/>
      <c r="W69" s="440">
        <v>16</v>
      </c>
      <c r="X69" s="345" t="str">
        <f t="shared" si="4"/>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448"/>
      <c r="W70" s="440">
        <v>17</v>
      </c>
      <c r="X70" s="345" t="str">
        <f t="shared" si="4"/>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448"/>
      <c r="W71" s="440">
        <v>18</v>
      </c>
      <c r="X71" s="345" t="str">
        <f t="shared" si="4"/>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448"/>
      <c r="W72" s="440">
        <v>19</v>
      </c>
      <c r="X72" s="345" t="str">
        <f t="shared" si="4"/>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448"/>
      <c r="W73" s="440">
        <v>20</v>
      </c>
      <c r="X73" s="345" t="str">
        <f t="shared" si="4"/>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448"/>
      <c r="W74" s="440"/>
      <c r="X74" s="345" t="str">
        <f t="shared" si="4"/>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448"/>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448"/>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448"/>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448"/>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448"/>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448"/>
    </row>
    <row r="81" spans="1:34" ht="11.25" customHeight="1" x14ac:dyDescent="0.2">
      <c r="A81" s="34"/>
      <c r="B81" s="24"/>
      <c r="C81" s="24"/>
      <c r="D81" s="24"/>
      <c r="E81" s="24"/>
      <c r="F81" s="24"/>
      <c r="G81" s="24"/>
      <c r="H81" s="24"/>
      <c r="I81" s="24"/>
      <c r="J81" s="24"/>
      <c r="K81" s="87"/>
      <c r="L81" s="79"/>
      <c r="M81" s="79"/>
      <c r="N81" s="79"/>
      <c r="O81" s="79"/>
      <c r="P81" s="79"/>
      <c r="Q81" s="79"/>
      <c r="R81" s="79"/>
      <c r="S81" s="79"/>
      <c r="T81" s="79"/>
      <c r="U81" s="93"/>
      <c r="V81" s="448"/>
      <c r="X81" s="421" t="s">
        <v>86</v>
      </c>
      <c r="Y81" s="421" t="s">
        <v>87</v>
      </c>
    </row>
    <row r="82" spans="1:34" ht="11.25" customHeight="1" x14ac:dyDescent="0.2">
      <c r="A82" s="34"/>
      <c r="B82" s="24"/>
      <c r="C82" s="24"/>
      <c r="D82" s="24"/>
      <c r="E82" s="24"/>
      <c r="F82" s="24"/>
      <c r="G82" s="24"/>
      <c r="H82" s="24"/>
      <c r="I82" s="24"/>
      <c r="J82" s="24"/>
      <c r="K82" s="87"/>
      <c r="L82" s="79"/>
      <c r="M82" s="79"/>
      <c r="N82" s="79"/>
      <c r="O82" s="79"/>
      <c r="P82" s="79"/>
      <c r="Q82" s="79"/>
      <c r="R82" s="79"/>
      <c r="S82" s="79"/>
      <c r="T82" s="79"/>
      <c r="U82" s="93"/>
      <c r="V82" s="448"/>
      <c r="W82" s="441" t="str">
        <f>L84</f>
        <v>National Trend 2015</v>
      </c>
      <c r="X82" s="663">
        <v>2.3285</v>
      </c>
      <c r="Y82" s="663">
        <v>15.92</v>
      </c>
      <c r="Z82" s="422">
        <v>0</v>
      </c>
      <c r="AA82" s="422">
        <f>(Z82*X82)+Y82</f>
        <v>15.92</v>
      </c>
    </row>
    <row r="83" spans="1:34" ht="11.25" customHeight="1" x14ac:dyDescent="0.2">
      <c r="A83" s="34"/>
      <c r="B83" s="24"/>
      <c r="C83" s="24"/>
      <c r="D83" s="24"/>
      <c r="E83" s="24"/>
      <c r="F83" s="24"/>
      <c r="G83" s="24"/>
      <c r="H83" s="24"/>
      <c r="I83" s="24"/>
      <c r="J83" s="24"/>
      <c r="K83" s="87"/>
      <c r="L83" s="79"/>
      <c r="M83" s="79"/>
      <c r="N83" s="79"/>
      <c r="O83" s="79"/>
      <c r="P83" s="79"/>
      <c r="Q83" s="79"/>
      <c r="R83" s="79"/>
      <c r="S83" s="79"/>
      <c r="T83" s="79"/>
      <c r="U83" s="93"/>
      <c r="V83" s="448"/>
      <c r="W83" s="442" t="str">
        <f>"y = "&amp;X82&amp;"x + "&amp;Y82</f>
        <v>y = 2.3285x + 15.92</v>
      </c>
      <c r="X83" s="664"/>
      <c r="Y83" s="664"/>
      <c r="Z83" s="423">
        <v>40</v>
      </c>
      <c r="AA83" s="422">
        <f>(Z83*X82)+Y82</f>
        <v>109.06</v>
      </c>
    </row>
    <row r="84" spans="1:34" ht="11.25" customHeight="1" x14ac:dyDescent="0.2">
      <c r="A84" s="34"/>
      <c r="B84" s="24"/>
      <c r="C84" s="24"/>
      <c r="D84" s="24"/>
      <c r="E84" s="24"/>
      <c r="F84" s="24"/>
      <c r="G84" s="24"/>
      <c r="H84" s="24"/>
      <c r="I84" s="24"/>
      <c r="J84" s="24"/>
      <c r="K84" s="66"/>
      <c r="L84" s="667" t="str">
        <f>Referrals!$L$84</f>
        <v>National Trend 2015</v>
      </c>
      <c r="M84" s="670"/>
      <c r="N84" s="670"/>
      <c r="O84" s="670"/>
      <c r="P84" s="241"/>
      <c r="Q84" s="667" t="s">
        <v>204</v>
      </c>
      <c r="R84" s="668"/>
      <c r="S84" s="668"/>
      <c r="T84" s="668"/>
      <c r="U84" s="93"/>
      <c r="V84" s="448"/>
      <c r="W84" s="441" t="str">
        <f>Q84</f>
        <v>South East LA Trend 2015</v>
      </c>
      <c r="X84" s="663">
        <v>2.8820000000000001</v>
      </c>
      <c r="Y84" s="663">
        <v>5.1047000000000002</v>
      </c>
      <c r="Z84" s="422">
        <v>0.2</v>
      </c>
      <c r="AA84" s="422">
        <f>(Z84*X84)+Y84</f>
        <v>5.6811000000000007</v>
      </c>
    </row>
    <row r="85" spans="1:34" ht="11.25" customHeight="1" x14ac:dyDescent="0.2">
      <c r="A85" s="34"/>
      <c r="B85" s="24"/>
      <c r="C85" s="24"/>
      <c r="D85" s="24"/>
      <c r="E85" s="24"/>
      <c r="F85" s="24"/>
      <c r="G85" s="24"/>
      <c r="H85" s="24"/>
      <c r="I85" s="24"/>
      <c r="J85" s="24"/>
      <c r="K85" s="257"/>
      <c r="L85" s="669" t="str">
        <f>Y5</f>
        <v>Selected LA- (none)</v>
      </c>
      <c r="M85" s="670"/>
      <c r="N85" s="670"/>
      <c r="O85" s="670"/>
      <c r="P85" s="670"/>
      <c r="Q85" s="670"/>
      <c r="R85" s="670"/>
      <c r="S85" s="670"/>
      <c r="T85" s="670"/>
      <c r="U85" s="93"/>
      <c r="V85" s="448"/>
      <c r="W85" s="442" t="str">
        <f>"y = "&amp;X84&amp;"x + "&amp;Y84</f>
        <v>y = 2.882x + 5.1047</v>
      </c>
      <c r="X85" s="664"/>
      <c r="Y85" s="664"/>
      <c r="Z85" s="423">
        <v>40</v>
      </c>
      <c r="AA85" s="422">
        <f>(Z85*X84)+Y84</f>
        <v>120.3847</v>
      </c>
    </row>
    <row r="86" spans="1:34"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448"/>
      <c r="X86" s="407"/>
    </row>
    <row r="87" spans="1:34"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448"/>
      <c r="W87" s="443">
        <f>D11</f>
        <v>2011</v>
      </c>
      <c r="X87" s="424">
        <f>E11</f>
        <v>2012</v>
      </c>
      <c r="Y87" s="424">
        <f>F11</f>
        <v>2013</v>
      </c>
      <c r="Z87" s="424">
        <f>G11</f>
        <v>2014</v>
      </c>
      <c r="AA87" s="424">
        <f>H11</f>
        <v>2015</v>
      </c>
    </row>
    <row r="88" spans="1:34"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448"/>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4" ht="15" customHeight="1" x14ac:dyDescent="0.2">
      <c r="A89" s="24"/>
      <c r="B89" s="24"/>
      <c r="C89" s="24"/>
      <c r="D89" s="24"/>
      <c r="E89" s="24"/>
      <c r="F89" s="24"/>
      <c r="G89" s="24"/>
      <c r="H89" s="24"/>
      <c r="I89" s="24"/>
      <c r="J89" s="24"/>
      <c r="K89" s="2"/>
      <c r="L89" s="25"/>
      <c r="M89" s="25"/>
      <c r="N89" s="25"/>
      <c r="O89" s="25"/>
      <c r="P89" s="25"/>
      <c r="Q89" s="25"/>
      <c r="R89" s="25"/>
      <c r="S89" s="25"/>
      <c r="T89" s="25"/>
      <c r="U89" s="24"/>
      <c r="V89" s="448"/>
      <c r="X89" s="407"/>
    </row>
    <row r="90" spans="1:34"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448"/>
      <c r="X90" s="407"/>
    </row>
    <row r="91" spans="1:34" ht="11.25" customHeight="1" x14ac:dyDescent="0.2">
      <c r="A91" s="24"/>
      <c r="B91" s="24"/>
      <c r="C91" s="24"/>
      <c r="D91" s="24"/>
      <c r="E91" s="24"/>
      <c r="F91" s="24"/>
      <c r="G91" s="24"/>
      <c r="H91" s="24"/>
      <c r="I91" s="24"/>
      <c r="J91" s="24"/>
      <c r="K91" s="2"/>
      <c r="L91" s="24"/>
      <c r="M91" s="24"/>
      <c r="N91" s="24"/>
      <c r="O91" s="24"/>
      <c r="P91" s="24"/>
      <c r="Q91" s="25"/>
      <c r="R91" s="25"/>
      <c r="S91" s="25"/>
      <c r="T91" s="25"/>
      <c r="U91" s="24"/>
      <c r="V91" s="448"/>
      <c r="X91" s="407"/>
    </row>
    <row r="92" spans="1:34" ht="21"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448"/>
      <c r="X92" s="407"/>
    </row>
    <row r="93" spans="1:34" ht="15" customHeight="1" x14ac:dyDescent="0.2">
      <c r="A93" s="30"/>
      <c r="B93" s="31"/>
      <c r="C93" s="31"/>
      <c r="D93" s="31"/>
      <c r="E93" s="31"/>
      <c r="F93" s="31"/>
      <c r="G93" s="31"/>
      <c r="H93" s="31"/>
      <c r="I93" s="31"/>
      <c r="J93" s="31"/>
      <c r="K93" s="32"/>
      <c r="L93" s="31"/>
      <c r="M93" s="31"/>
      <c r="N93" s="31"/>
      <c r="O93" s="31"/>
      <c r="P93" s="31"/>
      <c r="Q93" s="31"/>
      <c r="R93" s="31"/>
      <c r="S93" s="31"/>
      <c r="T93" s="31"/>
      <c r="U93" s="33"/>
      <c r="V93" s="448"/>
      <c r="X93" s="407"/>
    </row>
    <row r="94" spans="1:34" ht="7.5" customHeight="1" x14ac:dyDescent="0.2">
      <c r="A94" s="34"/>
      <c r="B94" s="25"/>
      <c r="C94" s="25"/>
      <c r="D94" s="25"/>
      <c r="E94" s="25"/>
      <c r="F94" s="25"/>
      <c r="G94" s="25"/>
      <c r="H94" s="25"/>
      <c r="I94" s="25"/>
      <c r="J94" s="25"/>
      <c r="K94" s="3"/>
      <c r="L94" s="7"/>
      <c r="M94" s="7"/>
      <c r="N94" s="7"/>
      <c r="O94" s="7"/>
      <c r="P94" s="7"/>
      <c r="Q94" s="72"/>
      <c r="R94" s="72"/>
      <c r="S94" s="72"/>
      <c r="T94" s="72"/>
      <c r="U94" s="35"/>
      <c r="V94" s="448"/>
      <c r="X94" s="407"/>
    </row>
    <row r="95" spans="1:34" s="411" customFormat="1" ht="11.25" customHeight="1" x14ac:dyDescent="0.2">
      <c r="A95" s="36"/>
      <c r="B95" s="665"/>
      <c r="C95" s="665"/>
      <c r="D95" s="570"/>
      <c r="E95" s="570"/>
      <c r="F95" s="570"/>
      <c r="G95" s="570"/>
      <c r="H95" s="570"/>
      <c r="I95" s="254"/>
      <c r="J95" s="254"/>
      <c r="K95" s="258"/>
      <c r="L95" s="25"/>
      <c r="M95" s="25"/>
      <c r="N95" s="25"/>
      <c r="O95" s="25"/>
      <c r="P95" s="25"/>
      <c r="Q95" s="25"/>
      <c r="R95" s="25"/>
      <c r="S95" s="25"/>
      <c r="T95" s="25"/>
      <c r="U95" s="37"/>
      <c r="V95" s="449"/>
      <c r="W95" s="402"/>
      <c r="X95" s="407"/>
      <c r="Y95" s="402"/>
      <c r="Z95" s="402"/>
      <c r="AA95" s="402"/>
      <c r="AB95" s="403"/>
      <c r="AC95" s="403"/>
      <c r="AD95" s="403"/>
      <c r="AE95" s="403"/>
      <c r="AF95" s="403"/>
      <c r="AG95" s="409"/>
      <c r="AH95" s="410"/>
    </row>
    <row r="96" spans="1:34" ht="20.25" customHeight="1" x14ac:dyDescent="0.2">
      <c r="A96" s="34"/>
      <c r="B96" s="570"/>
      <c r="C96" s="570"/>
      <c r="D96" s="570"/>
      <c r="E96" s="570"/>
      <c r="F96" s="570"/>
      <c r="G96" s="570"/>
      <c r="H96" s="570"/>
      <c r="I96" s="254"/>
      <c r="J96" s="254"/>
      <c r="K96" s="3"/>
      <c r="L96" s="72"/>
      <c r="M96" s="72"/>
      <c r="N96" s="72"/>
      <c r="O96" s="72"/>
      <c r="P96" s="72"/>
      <c r="Q96" s="25"/>
      <c r="R96" s="25"/>
      <c r="S96" s="25"/>
      <c r="T96" s="25"/>
      <c r="U96" s="35"/>
      <c r="V96" s="448"/>
      <c r="W96" s="445" t="s">
        <v>126</v>
      </c>
      <c r="X96" s="426" t="s">
        <v>127</v>
      </c>
    </row>
    <row r="97" spans="1:24" ht="11.25" customHeight="1" x14ac:dyDescent="0.2">
      <c r="A97" s="34"/>
      <c r="B97" s="154"/>
      <c r="C97" s="154"/>
      <c r="D97" s="154"/>
      <c r="E97" s="154"/>
      <c r="F97" s="154"/>
      <c r="G97" s="154"/>
      <c r="H97" s="154"/>
      <c r="I97" s="154"/>
      <c r="J97" s="154"/>
      <c r="K97" s="3"/>
      <c r="L97" s="72"/>
      <c r="M97" s="72"/>
      <c r="N97" s="72"/>
      <c r="O97" s="72"/>
      <c r="P97" s="72"/>
      <c r="Q97" s="25"/>
      <c r="R97" s="25"/>
      <c r="S97" s="25"/>
      <c r="T97" s="25"/>
      <c r="U97" s="35"/>
      <c r="V97" s="448"/>
      <c r="W97" s="446" t="str">
        <f>Y5</f>
        <v>Selected LA- (none)</v>
      </c>
      <c r="X97" s="427"/>
    </row>
    <row r="98" spans="1:24" ht="11.25" customHeight="1" x14ac:dyDescent="0.2">
      <c r="A98" s="34"/>
      <c r="B98" s="154"/>
      <c r="C98" s="154"/>
      <c r="D98" s="666"/>
      <c r="E98" s="570"/>
      <c r="F98" s="154"/>
      <c r="G98" s="154"/>
      <c r="H98" s="154"/>
      <c r="I98" s="154"/>
      <c r="J98" s="154"/>
      <c r="K98" s="3"/>
      <c r="L98" s="72"/>
      <c r="M98" s="72"/>
      <c r="N98" s="72"/>
      <c r="O98" s="72"/>
      <c r="P98" s="72"/>
      <c r="Q98" s="25"/>
      <c r="R98" s="25"/>
      <c r="S98" s="25"/>
      <c r="T98" s="25"/>
      <c r="U98" s="35"/>
      <c r="V98" s="448"/>
      <c r="W98" s="447" t="str">
        <f>IF(W12=$X$5,I12,"")</f>
        <v/>
      </c>
      <c r="X98" s="415" t="e">
        <f>IF($B12=$X$5,T12,#N/A)</f>
        <v>#N/A</v>
      </c>
    </row>
    <row r="99" spans="1:24" ht="11.25" customHeight="1" x14ac:dyDescent="0.2">
      <c r="A99" s="48"/>
      <c r="B99" s="154"/>
      <c r="C99" s="154"/>
      <c r="D99" s="570"/>
      <c r="E99" s="570"/>
      <c r="F99" s="154"/>
      <c r="G99" s="154"/>
      <c r="H99" s="154"/>
      <c r="I99" s="154"/>
      <c r="J99" s="154"/>
      <c r="K99" s="3"/>
      <c r="L99" s="72"/>
      <c r="M99" s="72"/>
      <c r="N99" s="72"/>
      <c r="O99" s="72"/>
      <c r="P99" s="72"/>
      <c r="Q99" s="25"/>
      <c r="R99" s="25"/>
      <c r="S99" s="25"/>
      <c r="T99" s="25"/>
      <c r="U99" s="35"/>
      <c r="V99" s="448"/>
      <c r="W99" s="447" t="str">
        <f t="shared" ref="W99:W119" si="5">IF(W13=$X$5,I13,"")</f>
        <v/>
      </c>
      <c r="X99" s="415" t="e">
        <f t="shared" ref="X99:X119" si="6">IF($B13=$X$5,T13,#N/A)</f>
        <v>#N/A</v>
      </c>
    </row>
    <row r="100" spans="1:24" ht="11.25" customHeight="1" x14ac:dyDescent="0.2">
      <c r="A100" s="48"/>
      <c r="B100" s="186"/>
      <c r="C100" s="186"/>
      <c r="D100" s="154"/>
      <c r="E100" s="154"/>
      <c r="F100" s="154"/>
      <c r="G100" s="154"/>
      <c r="H100" s="154"/>
      <c r="I100" s="154"/>
      <c r="J100" s="154"/>
      <c r="K100" s="3"/>
      <c r="L100" s="72"/>
      <c r="M100" s="72"/>
      <c r="N100" s="72"/>
      <c r="O100" s="72"/>
      <c r="P100" s="72"/>
      <c r="Q100" s="25"/>
      <c r="R100" s="25"/>
      <c r="S100" s="25"/>
      <c r="T100" s="25"/>
      <c r="U100" s="35"/>
      <c r="V100" s="448"/>
      <c r="W100" s="447" t="str">
        <f t="shared" si="5"/>
        <v/>
      </c>
      <c r="X100" s="415" t="e">
        <f t="shared" si="6"/>
        <v>#N/A</v>
      </c>
    </row>
    <row r="101" spans="1:24" ht="11.25" customHeight="1" x14ac:dyDescent="0.2">
      <c r="A101" s="48"/>
      <c r="B101" s="186"/>
      <c r="C101" s="186"/>
      <c r="D101" s="154"/>
      <c r="E101" s="154"/>
      <c r="F101" s="154"/>
      <c r="G101" s="154"/>
      <c r="H101" s="154"/>
      <c r="I101" s="154"/>
      <c r="J101" s="154"/>
      <c r="K101" s="3"/>
      <c r="L101" s="72"/>
      <c r="M101" s="72"/>
      <c r="N101" s="72"/>
      <c r="O101" s="72"/>
      <c r="P101" s="72"/>
      <c r="Q101" s="25"/>
      <c r="R101" s="25"/>
      <c r="S101" s="25"/>
      <c r="T101" s="25"/>
      <c r="U101" s="35"/>
      <c r="V101" s="448"/>
      <c r="W101" s="447" t="str">
        <f t="shared" si="5"/>
        <v/>
      </c>
      <c r="X101" s="415" t="e">
        <f t="shared" si="6"/>
        <v>#N/A</v>
      </c>
    </row>
    <row r="102" spans="1:24" ht="11.25" customHeight="1" x14ac:dyDescent="0.2">
      <c r="A102" s="48"/>
      <c r="B102" s="186"/>
      <c r="C102" s="186"/>
      <c r="D102" s="154"/>
      <c r="E102" s="154"/>
      <c r="F102" s="154"/>
      <c r="G102" s="154"/>
      <c r="H102" s="154"/>
      <c r="I102" s="154"/>
      <c r="J102" s="154"/>
      <c r="K102" s="3"/>
      <c r="L102" s="72"/>
      <c r="M102" s="72"/>
      <c r="N102" s="72"/>
      <c r="O102" s="72"/>
      <c r="P102" s="72"/>
      <c r="Q102" s="25"/>
      <c r="R102" s="25"/>
      <c r="S102" s="25"/>
      <c r="T102" s="25"/>
      <c r="U102" s="35"/>
      <c r="V102" s="448"/>
      <c r="W102" s="447" t="str">
        <f t="shared" si="5"/>
        <v/>
      </c>
      <c r="X102" s="415" t="e">
        <f t="shared" si="6"/>
        <v>#N/A</v>
      </c>
    </row>
    <row r="103" spans="1:24" ht="11.25" customHeight="1" x14ac:dyDescent="0.2">
      <c r="A103" s="48"/>
      <c r="B103" s="186"/>
      <c r="C103" s="186"/>
      <c r="D103" s="154"/>
      <c r="E103" s="154"/>
      <c r="F103" s="154"/>
      <c r="G103" s="154"/>
      <c r="H103" s="154"/>
      <c r="I103" s="154"/>
      <c r="J103" s="154"/>
      <c r="K103" s="3"/>
      <c r="L103" s="72"/>
      <c r="M103" s="72"/>
      <c r="N103" s="72"/>
      <c r="O103" s="72"/>
      <c r="P103" s="72"/>
      <c r="Q103" s="25"/>
      <c r="R103" s="25"/>
      <c r="S103" s="25"/>
      <c r="T103" s="25"/>
      <c r="U103" s="35"/>
      <c r="V103" s="448"/>
      <c r="W103" s="447" t="str">
        <f t="shared" si="5"/>
        <v/>
      </c>
      <c r="X103" s="415" t="e">
        <f t="shared" si="6"/>
        <v>#N/A</v>
      </c>
    </row>
    <row r="104" spans="1:24" ht="11.25" customHeight="1" x14ac:dyDescent="0.2">
      <c r="A104" s="48"/>
      <c r="B104" s="186"/>
      <c r="C104" s="186"/>
      <c r="D104" s="154"/>
      <c r="E104" s="154"/>
      <c r="F104" s="154"/>
      <c r="G104" s="154"/>
      <c r="H104" s="154"/>
      <c r="I104" s="154"/>
      <c r="J104" s="154"/>
      <c r="K104" s="3"/>
      <c r="L104" s="72"/>
      <c r="M104" s="72"/>
      <c r="N104" s="72"/>
      <c r="O104" s="72"/>
      <c r="P104" s="72"/>
      <c r="Q104" s="25"/>
      <c r="R104" s="25"/>
      <c r="S104" s="25"/>
      <c r="T104" s="25"/>
      <c r="U104" s="35"/>
      <c r="V104" s="448"/>
      <c r="W104" s="447" t="str">
        <f t="shared" si="5"/>
        <v/>
      </c>
      <c r="X104" s="415" t="e">
        <f t="shared" si="6"/>
        <v>#N/A</v>
      </c>
    </row>
    <row r="105" spans="1:24" ht="11.25" customHeight="1" x14ac:dyDescent="0.2">
      <c r="A105" s="48"/>
      <c r="B105" s="186"/>
      <c r="C105" s="186"/>
      <c r="D105" s="154"/>
      <c r="E105" s="154"/>
      <c r="F105" s="154"/>
      <c r="G105" s="154"/>
      <c r="H105" s="154"/>
      <c r="I105" s="154"/>
      <c r="J105" s="154"/>
      <c r="K105" s="3"/>
      <c r="L105" s="72"/>
      <c r="M105" s="72"/>
      <c r="N105" s="72"/>
      <c r="O105" s="72"/>
      <c r="P105" s="72"/>
      <c r="Q105" s="25"/>
      <c r="R105" s="25"/>
      <c r="S105" s="25"/>
      <c r="T105" s="25"/>
      <c r="U105" s="35"/>
      <c r="V105" s="448"/>
      <c r="W105" s="447" t="str">
        <f t="shared" si="5"/>
        <v/>
      </c>
      <c r="X105" s="415" t="e">
        <f t="shared" si="6"/>
        <v>#N/A</v>
      </c>
    </row>
    <row r="106" spans="1:24" ht="11.25" customHeight="1" x14ac:dyDescent="0.2">
      <c r="A106" s="48"/>
      <c r="B106" s="186"/>
      <c r="C106" s="186"/>
      <c r="D106" s="154"/>
      <c r="E106" s="154"/>
      <c r="F106" s="154"/>
      <c r="G106" s="154"/>
      <c r="H106" s="154"/>
      <c r="I106" s="154"/>
      <c r="J106" s="154"/>
      <c r="K106" s="3"/>
      <c r="L106" s="72"/>
      <c r="M106" s="72"/>
      <c r="N106" s="72"/>
      <c r="O106" s="72"/>
      <c r="P106" s="72"/>
      <c r="Q106" s="25"/>
      <c r="R106" s="25"/>
      <c r="S106" s="25"/>
      <c r="T106" s="25"/>
      <c r="U106" s="35"/>
      <c r="V106" s="448"/>
      <c r="W106" s="447" t="str">
        <f t="shared" si="5"/>
        <v/>
      </c>
      <c r="X106" s="415" t="e">
        <f t="shared" si="6"/>
        <v>#N/A</v>
      </c>
    </row>
    <row r="107" spans="1:24" ht="11.25" customHeight="1" x14ac:dyDescent="0.2">
      <c r="A107" s="48"/>
      <c r="B107" s="186"/>
      <c r="C107" s="186"/>
      <c r="D107" s="154"/>
      <c r="E107" s="154"/>
      <c r="F107" s="154"/>
      <c r="G107" s="154"/>
      <c r="H107" s="154"/>
      <c r="I107" s="154"/>
      <c r="J107" s="154"/>
      <c r="K107" s="3"/>
      <c r="L107" s="72"/>
      <c r="M107" s="72"/>
      <c r="N107" s="72"/>
      <c r="O107" s="72"/>
      <c r="P107" s="72"/>
      <c r="Q107" s="25"/>
      <c r="R107" s="25"/>
      <c r="S107" s="25"/>
      <c r="T107" s="25"/>
      <c r="U107" s="35"/>
      <c r="V107" s="448"/>
      <c r="W107" s="447" t="str">
        <f t="shared" si="5"/>
        <v/>
      </c>
      <c r="X107" s="415" t="e">
        <f t="shared" si="6"/>
        <v>#N/A</v>
      </c>
    </row>
    <row r="108" spans="1:24" ht="11.25" customHeight="1" x14ac:dyDescent="0.2">
      <c r="A108" s="48"/>
      <c r="B108" s="186"/>
      <c r="C108" s="186"/>
      <c r="D108" s="154"/>
      <c r="E108" s="154"/>
      <c r="F108" s="154"/>
      <c r="G108" s="154"/>
      <c r="H108" s="154"/>
      <c r="I108" s="154"/>
      <c r="J108" s="154"/>
      <c r="K108" s="3"/>
      <c r="L108" s="72"/>
      <c r="M108" s="72"/>
      <c r="N108" s="72"/>
      <c r="O108" s="72"/>
      <c r="P108" s="72"/>
      <c r="Q108" s="25"/>
      <c r="R108" s="25"/>
      <c r="S108" s="25"/>
      <c r="T108" s="25"/>
      <c r="U108" s="35"/>
      <c r="V108" s="448"/>
      <c r="W108" s="447" t="str">
        <f t="shared" si="5"/>
        <v/>
      </c>
      <c r="X108" s="415" t="e">
        <f t="shared" si="6"/>
        <v>#N/A</v>
      </c>
    </row>
    <row r="109" spans="1:24" ht="11.25" customHeight="1" x14ac:dyDescent="0.2">
      <c r="A109" s="48"/>
      <c r="B109" s="186"/>
      <c r="C109" s="186"/>
      <c r="D109" s="154"/>
      <c r="E109" s="154"/>
      <c r="F109" s="154"/>
      <c r="G109" s="154"/>
      <c r="H109" s="154"/>
      <c r="I109" s="154"/>
      <c r="J109" s="154"/>
      <c r="K109" s="3"/>
      <c r="L109" s="72"/>
      <c r="M109" s="72"/>
      <c r="N109" s="72"/>
      <c r="O109" s="72"/>
      <c r="P109" s="72"/>
      <c r="Q109" s="25"/>
      <c r="R109" s="25"/>
      <c r="S109" s="25"/>
      <c r="T109" s="25"/>
      <c r="U109" s="35"/>
      <c r="V109" s="448"/>
      <c r="W109" s="447" t="str">
        <f t="shared" si="5"/>
        <v/>
      </c>
      <c r="X109" s="415" t="e">
        <f t="shared" si="6"/>
        <v>#N/A</v>
      </c>
    </row>
    <row r="110" spans="1:24" ht="11.25" customHeight="1" x14ac:dyDescent="0.2">
      <c r="A110" s="48"/>
      <c r="B110" s="186"/>
      <c r="C110" s="186"/>
      <c r="D110" s="154"/>
      <c r="E110" s="154"/>
      <c r="F110" s="154"/>
      <c r="G110" s="154"/>
      <c r="H110" s="154"/>
      <c r="I110" s="154"/>
      <c r="J110" s="154"/>
      <c r="K110" s="3"/>
      <c r="L110" s="72"/>
      <c r="M110" s="72"/>
      <c r="N110" s="72"/>
      <c r="O110" s="72"/>
      <c r="P110" s="72"/>
      <c r="Q110" s="25"/>
      <c r="R110" s="25"/>
      <c r="S110" s="25"/>
      <c r="T110" s="25"/>
      <c r="U110" s="35"/>
      <c r="V110" s="448"/>
      <c r="W110" s="447" t="str">
        <f t="shared" si="5"/>
        <v/>
      </c>
      <c r="X110" s="415" t="e">
        <f t="shared" si="6"/>
        <v>#N/A</v>
      </c>
    </row>
    <row r="111" spans="1:24" ht="11.25" customHeight="1" x14ac:dyDescent="0.2">
      <c r="A111" s="48"/>
      <c r="B111" s="186"/>
      <c r="C111" s="186"/>
      <c r="D111" s="154"/>
      <c r="E111" s="154"/>
      <c r="F111" s="154"/>
      <c r="G111" s="154"/>
      <c r="H111" s="154"/>
      <c r="I111" s="154"/>
      <c r="J111" s="154"/>
      <c r="K111" s="3"/>
      <c r="L111" s="72"/>
      <c r="M111" s="72"/>
      <c r="N111" s="72"/>
      <c r="O111" s="72"/>
      <c r="P111" s="72"/>
      <c r="Q111" s="25"/>
      <c r="R111" s="25"/>
      <c r="S111" s="25"/>
      <c r="T111" s="25"/>
      <c r="U111" s="35"/>
      <c r="V111" s="448"/>
      <c r="W111" s="447" t="str">
        <f t="shared" si="5"/>
        <v/>
      </c>
      <c r="X111" s="415" t="e">
        <f t="shared" si="6"/>
        <v>#N/A</v>
      </c>
    </row>
    <row r="112" spans="1:24" ht="11.25" customHeight="1" x14ac:dyDescent="0.2">
      <c r="A112" s="48"/>
      <c r="B112" s="186"/>
      <c r="C112" s="186"/>
      <c r="D112" s="154"/>
      <c r="E112" s="154"/>
      <c r="F112" s="154"/>
      <c r="G112" s="154"/>
      <c r="H112" s="154"/>
      <c r="I112" s="154"/>
      <c r="J112" s="154"/>
      <c r="K112" s="3"/>
      <c r="L112" s="72"/>
      <c r="M112" s="72"/>
      <c r="N112" s="72"/>
      <c r="O112" s="72"/>
      <c r="P112" s="72"/>
      <c r="Q112" s="25"/>
      <c r="R112" s="25"/>
      <c r="S112" s="25"/>
      <c r="T112" s="25"/>
      <c r="U112" s="35"/>
      <c r="V112" s="448"/>
      <c r="W112" s="447" t="str">
        <f t="shared" si="5"/>
        <v/>
      </c>
      <c r="X112" s="415" t="e">
        <f t="shared" si="6"/>
        <v>#N/A</v>
      </c>
    </row>
    <row r="113" spans="1:34" ht="11.25" customHeight="1" x14ac:dyDescent="0.2">
      <c r="A113" s="48"/>
      <c r="B113" s="186"/>
      <c r="C113" s="186"/>
      <c r="D113" s="154"/>
      <c r="E113" s="154"/>
      <c r="F113" s="154"/>
      <c r="G113" s="154"/>
      <c r="H113" s="154"/>
      <c r="I113" s="154"/>
      <c r="J113" s="154"/>
      <c r="K113" s="3"/>
      <c r="L113" s="72"/>
      <c r="M113" s="72"/>
      <c r="N113" s="72"/>
      <c r="O113" s="72"/>
      <c r="P113" s="72"/>
      <c r="Q113" s="25"/>
      <c r="R113" s="25"/>
      <c r="S113" s="25"/>
      <c r="T113" s="25"/>
      <c r="U113" s="35"/>
      <c r="V113" s="448"/>
      <c r="W113" s="447" t="str">
        <f t="shared" si="5"/>
        <v/>
      </c>
      <c r="X113" s="415" t="e">
        <f t="shared" si="6"/>
        <v>#N/A</v>
      </c>
    </row>
    <row r="114" spans="1:34" ht="11.25" customHeight="1" x14ac:dyDescent="0.2">
      <c r="A114" s="48"/>
      <c r="B114" s="186"/>
      <c r="C114" s="186"/>
      <c r="D114" s="154"/>
      <c r="E114" s="154"/>
      <c r="F114" s="154"/>
      <c r="G114" s="154"/>
      <c r="H114" s="154"/>
      <c r="I114" s="154"/>
      <c r="J114" s="154"/>
      <c r="K114" s="3"/>
      <c r="L114" s="72"/>
      <c r="M114" s="72"/>
      <c r="N114" s="72"/>
      <c r="O114" s="72"/>
      <c r="P114" s="72"/>
      <c r="Q114" s="25"/>
      <c r="R114" s="25"/>
      <c r="S114" s="25"/>
      <c r="T114" s="25"/>
      <c r="U114" s="35"/>
      <c r="V114" s="448"/>
      <c r="W114" s="447" t="str">
        <f t="shared" si="5"/>
        <v/>
      </c>
      <c r="X114" s="415" t="e">
        <f t="shared" si="6"/>
        <v>#N/A</v>
      </c>
    </row>
    <row r="115" spans="1:34"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448"/>
      <c r="W115" s="447" t="str">
        <f t="shared" si="5"/>
        <v/>
      </c>
      <c r="X115" s="415" t="e">
        <f t="shared" si="6"/>
        <v>#N/A</v>
      </c>
    </row>
    <row r="116" spans="1:34"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448"/>
      <c r="W116" s="447" t="str">
        <f t="shared" si="5"/>
        <v/>
      </c>
      <c r="X116" s="415" t="e">
        <f t="shared" si="6"/>
        <v>#N/A</v>
      </c>
    </row>
    <row r="117" spans="1:34"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448"/>
      <c r="W117" s="447" t="str">
        <f t="shared" si="5"/>
        <v/>
      </c>
      <c r="X117" s="415" t="e">
        <f t="shared" si="6"/>
        <v>#N/A</v>
      </c>
    </row>
    <row r="118" spans="1:34"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448"/>
      <c r="W118" s="447" t="str">
        <f t="shared" si="5"/>
        <v/>
      </c>
      <c r="X118" s="415" t="e">
        <f t="shared" si="6"/>
        <v>#N/A</v>
      </c>
    </row>
    <row r="119" spans="1:34"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448"/>
      <c r="W119" s="447" t="str">
        <f t="shared" si="5"/>
        <v/>
      </c>
      <c r="X119" s="415" t="e">
        <f t="shared" si="6"/>
        <v>#N/A</v>
      </c>
    </row>
    <row r="120" spans="1:34"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448"/>
      <c r="X120" s="407"/>
    </row>
    <row r="121" spans="1:34"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448"/>
      <c r="X121" s="407"/>
    </row>
    <row r="122" spans="1:34"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448"/>
      <c r="AD122" s="404"/>
      <c r="AE122" s="405"/>
      <c r="AF122" s="406"/>
      <c r="AG122" s="406"/>
      <c r="AH122" s="406"/>
    </row>
    <row r="123" spans="1:34"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448"/>
      <c r="AD123" s="404"/>
      <c r="AE123" s="405"/>
      <c r="AF123" s="406"/>
      <c r="AG123" s="406"/>
      <c r="AH123" s="406"/>
    </row>
    <row r="124" spans="1:34"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448"/>
      <c r="AD124" s="404"/>
      <c r="AE124" s="405"/>
      <c r="AF124" s="406"/>
      <c r="AG124" s="406"/>
      <c r="AH124" s="406"/>
    </row>
    <row r="125" spans="1:34"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448"/>
      <c r="AD125" s="404"/>
      <c r="AE125" s="405"/>
      <c r="AF125" s="406"/>
      <c r="AG125" s="406"/>
      <c r="AH125" s="406"/>
    </row>
    <row r="126" spans="1:34"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448"/>
      <c r="AD126" s="404"/>
      <c r="AE126" s="405"/>
      <c r="AF126" s="406"/>
      <c r="AG126" s="406"/>
      <c r="AH126" s="406"/>
    </row>
    <row r="127" spans="1:34"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448"/>
      <c r="AD127" s="404"/>
      <c r="AE127" s="405"/>
      <c r="AF127" s="406"/>
      <c r="AG127" s="406"/>
      <c r="AH127" s="406"/>
    </row>
    <row r="128" spans="1:34" ht="11.25" customHeight="1" x14ac:dyDescent="0.2">
      <c r="A128" s="34"/>
      <c r="B128" s="9"/>
      <c r="C128" s="9"/>
      <c r="D128" s="27"/>
      <c r="E128" s="27"/>
      <c r="F128" s="25"/>
      <c r="G128" s="25"/>
      <c r="H128" s="27"/>
      <c r="I128" s="27"/>
      <c r="J128" s="27"/>
      <c r="K128" s="3"/>
      <c r="L128" s="72"/>
      <c r="M128" s="72"/>
      <c r="N128" s="72"/>
      <c r="O128" s="72"/>
      <c r="P128" s="72"/>
      <c r="Q128" s="25"/>
      <c r="R128" s="25"/>
      <c r="S128" s="25"/>
      <c r="T128" s="25"/>
      <c r="U128" s="35"/>
      <c r="V128" s="448"/>
      <c r="AD128" s="404"/>
      <c r="AE128" s="405"/>
      <c r="AF128" s="406"/>
      <c r="AG128" s="406"/>
      <c r="AH128" s="406"/>
    </row>
    <row r="129" spans="1:38" ht="11.25" customHeight="1" x14ac:dyDescent="0.2">
      <c r="A129" s="34"/>
      <c r="B129" s="9"/>
      <c r="C129" s="9"/>
      <c r="D129" s="27"/>
      <c r="E129" s="27"/>
      <c r="F129" s="27"/>
      <c r="G129" s="27"/>
      <c r="H129" s="27"/>
      <c r="I129" s="27"/>
      <c r="J129" s="27"/>
      <c r="K129" s="3"/>
      <c r="L129" s="72"/>
      <c r="M129" s="72"/>
      <c r="N129" s="72"/>
      <c r="O129" s="72"/>
      <c r="P129" s="72"/>
      <c r="Q129" s="25"/>
      <c r="R129" s="25"/>
      <c r="S129" s="25"/>
      <c r="T129" s="25"/>
      <c r="U129" s="35"/>
      <c r="V129" s="448"/>
      <c r="X129" s="407"/>
    </row>
    <row r="130" spans="1:38"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448"/>
      <c r="X130" s="407"/>
    </row>
    <row r="131" spans="1:38"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448"/>
      <c r="X131" s="407"/>
    </row>
    <row r="132" spans="1:38"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448"/>
      <c r="X132" s="407"/>
    </row>
    <row r="133" spans="1:38" s="431" customFormat="1" ht="11.25" customHeight="1" x14ac:dyDescent="0.2">
      <c r="A133" s="80"/>
      <c r="B133" s="80"/>
      <c r="C133" s="80"/>
      <c r="D133" s="80"/>
      <c r="E133" s="80"/>
      <c r="F133" s="80"/>
      <c r="G133" s="80"/>
      <c r="H133" s="80"/>
      <c r="I133" s="80"/>
      <c r="J133" s="80"/>
      <c r="K133" s="80"/>
      <c r="L133" s="80"/>
      <c r="M133" s="80"/>
      <c r="N133" s="80"/>
      <c r="O133" s="80"/>
      <c r="P133" s="435"/>
      <c r="Q133" s="435"/>
      <c r="R133" s="435"/>
      <c r="S133" s="435"/>
      <c r="T133" s="435"/>
      <c r="U133" s="435"/>
      <c r="V133" s="452"/>
      <c r="X133" s="428"/>
      <c r="Y133" s="428"/>
      <c r="Z133" s="428"/>
      <c r="AA133" s="428"/>
      <c r="AB133" s="402"/>
      <c r="AC133" s="428"/>
      <c r="AD133" s="429"/>
      <c r="AE133" s="429"/>
      <c r="AF133" s="429"/>
      <c r="AG133" s="430"/>
      <c r="AH133" s="429"/>
      <c r="AI133" s="429"/>
    </row>
    <row r="134" spans="1:38" s="431" customFormat="1" ht="11.25" customHeight="1" x14ac:dyDescent="0.2">
      <c r="A134" s="79"/>
      <c r="B134" s="79"/>
      <c r="C134" s="79"/>
      <c r="D134" s="79"/>
      <c r="E134" s="79"/>
      <c r="F134" s="79"/>
      <c r="G134" s="79"/>
      <c r="H134" s="79"/>
      <c r="I134" s="79"/>
      <c r="J134" s="79"/>
      <c r="K134" s="79"/>
      <c r="L134" s="79"/>
      <c r="M134" s="79"/>
      <c r="N134" s="79"/>
      <c r="O134" s="79"/>
      <c r="P134" s="435"/>
      <c r="Q134" s="435"/>
      <c r="R134" s="435"/>
      <c r="S134" s="435"/>
      <c r="T134" s="435"/>
      <c r="U134" s="435"/>
      <c r="V134" s="452"/>
      <c r="X134" s="428"/>
      <c r="Y134" s="428"/>
      <c r="Z134" s="428"/>
      <c r="AA134" s="428"/>
      <c r="AB134" s="428"/>
      <c r="AC134" s="428"/>
      <c r="AD134" s="429"/>
      <c r="AE134" s="429"/>
      <c r="AF134" s="429"/>
      <c r="AG134" s="430"/>
      <c r="AH134" s="429"/>
      <c r="AI134" s="429"/>
    </row>
    <row r="135" spans="1:38" s="431" customFormat="1" ht="11.25" customHeight="1" x14ac:dyDescent="0.2">
      <c r="A135" s="79"/>
      <c r="B135" s="599" t="s">
        <v>113</v>
      </c>
      <c r="C135" s="375"/>
      <c r="D135" s="91"/>
      <c r="E135" s="91"/>
      <c r="F135" s="79"/>
      <c r="G135" s="79"/>
      <c r="H135" s="79"/>
      <c r="I135" s="79"/>
      <c r="J135" s="79"/>
      <c r="K135" s="79"/>
      <c r="L135" s="79"/>
      <c r="M135" s="79"/>
      <c r="N135" s="79"/>
      <c r="O135" s="79"/>
      <c r="P135" s="435"/>
      <c r="Q135" s="435"/>
      <c r="R135" s="435"/>
      <c r="S135" s="435"/>
      <c r="T135" s="435"/>
      <c r="U135" s="435"/>
      <c r="V135" s="452"/>
      <c r="X135" s="428"/>
      <c r="Y135" s="428"/>
      <c r="Z135" s="428"/>
      <c r="AA135" s="428"/>
      <c r="AB135" s="428"/>
      <c r="AC135" s="428"/>
      <c r="AD135" s="429"/>
      <c r="AE135" s="429"/>
      <c r="AF135" s="429"/>
      <c r="AG135" s="430"/>
      <c r="AH135" s="429"/>
      <c r="AI135" s="429"/>
    </row>
    <row r="136" spans="1:38" s="431" customFormat="1" ht="11.25" customHeight="1" x14ac:dyDescent="0.2">
      <c r="A136" s="79"/>
      <c r="B136" s="600"/>
      <c r="C136" s="376"/>
      <c r="D136" s="79"/>
      <c r="E136" s="79"/>
      <c r="F136" s="79"/>
      <c r="G136" s="79"/>
      <c r="H136" s="79"/>
      <c r="I136" s="79"/>
      <c r="J136" s="79"/>
      <c r="K136" s="79"/>
      <c r="L136" s="79"/>
      <c r="M136" s="79"/>
      <c r="N136" s="79"/>
      <c r="O136" s="79"/>
      <c r="P136" s="435"/>
      <c r="Q136" s="435"/>
      <c r="R136" s="435"/>
      <c r="S136" s="435"/>
      <c r="T136" s="435"/>
      <c r="U136" s="435"/>
      <c r="V136" s="452"/>
      <c r="X136" s="428"/>
      <c r="Y136" s="428"/>
      <c r="Z136" s="428"/>
      <c r="AA136" s="428"/>
      <c r="AB136" s="428"/>
      <c r="AC136" s="428"/>
      <c r="AD136" s="429"/>
      <c r="AE136" s="429"/>
      <c r="AF136" s="429"/>
      <c r="AG136" s="430"/>
      <c r="AH136" s="429"/>
      <c r="AI136" s="429"/>
    </row>
    <row r="137" spans="1:38" s="431" customFormat="1" ht="11.25" customHeight="1" x14ac:dyDescent="0.2">
      <c r="A137" s="79"/>
      <c r="B137" s="590" t="s">
        <v>114</v>
      </c>
      <c r="C137" s="590"/>
      <c r="D137" s="591"/>
      <c r="E137" s="591"/>
      <c r="F137" s="591"/>
      <c r="G137" s="79"/>
      <c r="H137" s="79"/>
      <c r="I137" s="79"/>
      <c r="J137" s="79"/>
      <c r="K137" s="79"/>
      <c r="L137" s="79"/>
      <c r="M137" s="79"/>
      <c r="N137" s="79"/>
      <c r="O137" s="79"/>
      <c r="P137" s="435"/>
      <c r="Q137" s="435"/>
      <c r="R137" s="435"/>
      <c r="S137" s="435"/>
      <c r="T137" s="435"/>
      <c r="U137" s="435"/>
      <c r="V137" s="452"/>
      <c r="X137" s="428"/>
      <c r="Y137" s="428"/>
      <c r="Z137" s="428"/>
      <c r="AA137" s="428"/>
      <c r="AB137" s="428"/>
      <c r="AC137" s="428"/>
      <c r="AD137" s="429"/>
      <c r="AE137" s="429"/>
      <c r="AF137" s="429"/>
      <c r="AG137" s="430"/>
      <c r="AH137" s="429"/>
      <c r="AI137" s="429"/>
    </row>
    <row r="138" spans="1:38" s="431" customFormat="1" ht="11.25" customHeight="1" x14ac:dyDescent="0.2">
      <c r="A138" s="79"/>
      <c r="B138" s="590"/>
      <c r="C138" s="590"/>
      <c r="D138" s="591"/>
      <c r="E138" s="591"/>
      <c r="F138" s="591"/>
      <c r="G138" s="79"/>
      <c r="H138" s="79"/>
      <c r="I138" s="79"/>
      <c r="J138" s="79"/>
      <c r="K138" s="79"/>
      <c r="L138" s="79"/>
      <c r="M138" s="79"/>
      <c r="N138" s="79"/>
      <c r="O138" s="79"/>
      <c r="P138" s="435"/>
      <c r="Q138" s="435"/>
      <c r="R138" s="435"/>
      <c r="S138" s="435"/>
      <c r="T138" s="435"/>
      <c r="U138" s="435"/>
      <c r="V138" s="452"/>
      <c r="X138" s="428"/>
      <c r="Y138" s="428"/>
      <c r="Z138" s="428"/>
      <c r="AA138" s="428"/>
      <c r="AB138" s="428"/>
      <c r="AC138" s="428"/>
      <c r="AD138" s="429"/>
      <c r="AE138" s="429"/>
      <c r="AF138" s="429"/>
      <c r="AG138" s="430"/>
      <c r="AH138" s="429"/>
      <c r="AI138" s="429"/>
      <c r="AJ138" s="432"/>
      <c r="AK138" s="432"/>
      <c r="AL138" s="432"/>
    </row>
    <row r="139" spans="1:38" s="431" customFormat="1" ht="11.25" customHeight="1" x14ac:dyDescent="0.2">
      <c r="A139" s="79"/>
      <c r="B139" s="590" t="s">
        <v>27</v>
      </c>
      <c r="C139" s="590"/>
      <c r="D139" s="591"/>
      <c r="E139" s="591"/>
      <c r="F139" s="591"/>
      <c r="G139" s="79"/>
      <c r="H139" s="79"/>
      <c r="I139" s="79"/>
      <c r="J139" s="79"/>
      <c r="K139" s="79"/>
      <c r="L139" s="79"/>
      <c r="M139" s="79"/>
      <c r="N139" s="79"/>
      <c r="O139" s="79"/>
      <c r="P139" s="435"/>
      <c r="Q139" s="435"/>
      <c r="R139" s="435"/>
      <c r="S139" s="435"/>
      <c r="T139" s="435"/>
      <c r="U139" s="435"/>
      <c r="V139" s="452"/>
      <c r="X139" s="428"/>
      <c r="Y139" s="428"/>
      <c r="Z139" s="428"/>
      <c r="AA139" s="428"/>
      <c r="AB139" s="428"/>
      <c r="AC139" s="428"/>
      <c r="AD139" s="429"/>
      <c r="AE139" s="429"/>
      <c r="AF139" s="429"/>
      <c r="AG139" s="430"/>
      <c r="AH139" s="429"/>
      <c r="AI139" s="429"/>
    </row>
    <row r="140" spans="1:38" s="431" customFormat="1" ht="11.25" customHeight="1" x14ac:dyDescent="0.2">
      <c r="A140" s="79"/>
      <c r="B140" s="590"/>
      <c r="C140" s="590"/>
      <c r="D140" s="591"/>
      <c r="E140" s="591"/>
      <c r="F140" s="591"/>
      <c r="G140" s="79"/>
      <c r="H140" s="79"/>
      <c r="I140" s="79"/>
      <c r="J140" s="79"/>
      <c r="K140" s="79"/>
      <c r="L140" s="79"/>
      <c r="M140" s="79"/>
      <c r="N140" s="79"/>
      <c r="O140" s="79"/>
      <c r="P140" s="435"/>
      <c r="Q140" s="435"/>
      <c r="R140" s="435"/>
      <c r="S140" s="435"/>
      <c r="T140" s="435"/>
      <c r="U140" s="435"/>
      <c r="V140" s="452"/>
      <c r="X140" s="428"/>
      <c r="Y140" s="428"/>
      <c r="Z140" s="428"/>
      <c r="AA140" s="428"/>
      <c r="AB140" s="428"/>
      <c r="AC140" s="428"/>
      <c r="AD140" s="429"/>
      <c r="AE140" s="429"/>
      <c r="AF140" s="429"/>
      <c r="AG140" s="430"/>
      <c r="AH140" s="429"/>
      <c r="AI140" s="429"/>
    </row>
    <row r="141" spans="1:38" s="431" customFormat="1" ht="11.25" customHeight="1" x14ac:dyDescent="0.2">
      <c r="A141" s="79"/>
      <c r="B141" s="590" t="s">
        <v>28</v>
      </c>
      <c r="C141" s="590"/>
      <c r="D141" s="591"/>
      <c r="E141" s="591"/>
      <c r="F141" s="591"/>
      <c r="G141" s="79"/>
      <c r="H141" s="79"/>
      <c r="I141" s="79"/>
      <c r="J141" s="79"/>
      <c r="K141" s="79"/>
      <c r="L141" s="79"/>
      <c r="M141" s="79"/>
      <c r="N141" s="79"/>
      <c r="O141" s="79"/>
      <c r="P141" s="435"/>
      <c r="Q141" s="435"/>
      <c r="R141" s="435"/>
      <c r="S141" s="435"/>
      <c r="T141" s="435"/>
      <c r="U141" s="435"/>
      <c r="V141" s="452"/>
      <c r="X141" s="428"/>
      <c r="Y141" s="428"/>
      <c r="Z141" s="428"/>
      <c r="AA141" s="428"/>
      <c r="AB141" s="428"/>
      <c r="AC141" s="428"/>
      <c r="AD141" s="429"/>
      <c r="AE141" s="429"/>
      <c r="AF141" s="429"/>
      <c r="AG141" s="430"/>
      <c r="AH141" s="429"/>
      <c r="AI141" s="429"/>
    </row>
    <row r="142" spans="1:38" s="431" customFormat="1" ht="11.25" customHeight="1" x14ac:dyDescent="0.2">
      <c r="A142" s="79"/>
      <c r="B142" s="590"/>
      <c r="C142" s="590"/>
      <c r="D142" s="591"/>
      <c r="E142" s="591"/>
      <c r="F142" s="591"/>
      <c r="G142" s="79"/>
      <c r="H142" s="79"/>
      <c r="I142" s="79"/>
      <c r="J142" s="79"/>
      <c r="K142" s="79"/>
      <c r="L142" s="79"/>
      <c r="M142" s="79"/>
      <c r="N142" s="79"/>
      <c r="O142" s="79"/>
      <c r="P142" s="435"/>
      <c r="Q142" s="435"/>
      <c r="R142" s="435"/>
      <c r="S142" s="435"/>
      <c r="T142" s="435"/>
      <c r="U142" s="435"/>
      <c r="V142" s="452"/>
      <c r="X142" s="428"/>
      <c r="Y142" s="428"/>
      <c r="Z142" s="428"/>
      <c r="AA142" s="428"/>
      <c r="AB142" s="428"/>
      <c r="AC142" s="428"/>
      <c r="AD142" s="429"/>
      <c r="AE142" s="429"/>
      <c r="AF142" s="429"/>
      <c r="AG142" s="430"/>
      <c r="AH142" s="429"/>
      <c r="AI142" s="429"/>
    </row>
    <row r="143" spans="1:38" s="431" customFormat="1" ht="11.25" customHeight="1" x14ac:dyDescent="0.2">
      <c r="A143" s="79"/>
      <c r="B143" s="590" t="s">
        <v>137</v>
      </c>
      <c r="C143" s="590"/>
      <c r="D143" s="591"/>
      <c r="E143" s="591"/>
      <c r="F143" s="591"/>
      <c r="G143" s="79"/>
      <c r="H143" s="79"/>
      <c r="I143" s="79"/>
      <c r="J143" s="79"/>
      <c r="K143" s="79"/>
      <c r="L143" s="79"/>
      <c r="M143" s="79"/>
      <c r="N143" s="79"/>
      <c r="O143" s="79"/>
      <c r="P143" s="435"/>
      <c r="Q143" s="435"/>
      <c r="R143" s="435"/>
      <c r="S143" s="435"/>
      <c r="T143" s="435"/>
      <c r="U143" s="435"/>
      <c r="V143" s="452"/>
      <c r="X143" s="428"/>
      <c r="Y143" s="428"/>
      <c r="Z143" s="428"/>
      <c r="AA143" s="428"/>
      <c r="AB143" s="428"/>
      <c r="AC143" s="428"/>
      <c r="AD143" s="429"/>
      <c r="AE143" s="429"/>
      <c r="AF143" s="429"/>
      <c r="AG143" s="430"/>
      <c r="AH143" s="429"/>
      <c r="AI143" s="429"/>
    </row>
    <row r="144" spans="1:38" s="431" customFormat="1" ht="11.25" customHeight="1" x14ac:dyDescent="0.2">
      <c r="A144" s="79"/>
      <c r="B144" s="590"/>
      <c r="C144" s="590"/>
      <c r="D144" s="591"/>
      <c r="E144" s="591"/>
      <c r="F144" s="591"/>
      <c r="G144" s="79"/>
      <c r="H144" s="79"/>
      <c r="I144" s="79"/>
      <c r="J144" s="79"/>
      <c r="K144" s="79"/>
      <c r="L144" s="79"/>
      <c r="M144" s="79"/>
      <c r="N144" s="79"/>
      <c r="O144" s="79"/>
      <c r="P144" s="435"/>
      <c r="Q144" s="435"/>
      <c r="R144" s="435"/>
      <c r="S144" s="435"/>
      <c r="T144" s="435"/>
      <c r="U144" s="435"/>
      <c r="V144" s="452"/>
      <c r="X144" s="428"/>
      <c r="Y144" s="428"/>
      <c r="Z144" s="428"/>
      <c r="AA144" s="428"/>
      <c r="AB144" s="428"/>
      <c r="AC144" s="428"/>
      <c r="AD144" s="429"/>
      <c r="AE144" s="429"/>
      <c r="AF144" s="429"/>
      <c r="AG144" s="430"/>
      <c r="AH144" s="429"/>
      <c r="AI144" s="429"/>
    </row>
    <row r="145" spans="1:35" s="431" customFormat="1" ht="11.25" customHeight="1" x14ac:dyDescent="0.2">
      <c r="A145" s="79"/>
      <c r="B145" s="590" t="s">
        <v>39</v>
      </c>
      <c r="C145" s="590"/>
      <c r="D145" s="591"/>
      <c r="E145" s="591"/>
      <c r="F145" s="591"/>
      <c r="G145" s="79"/>
      <c r="H145" s="79"/>
      <c r="I145" s="79"/>
      <c r="J145" s="79"/>
      <c r="K145" s="79"/>
      <c r="L145" s="79"/>
      <c r="M145" s="79"/>
      <c r="N145" s="79"/>
      <c r="O145" s="79"/>
      <c r="P145" s="435"/>
      <c r="Q145" s="435"/>
      <c r="R145" s="435"/>
      <c r="S145" s="435"/>
      <c r="T145" s="435"/>
      <c r="U145" s="435"/>
      <c r="V145" s="452"/>
      <c r="X145" s="428"/>
      <c r="Y145" s="428"/>
      <c r="Z145" s="428"/>
      <c r="AA145" s="428"/>
      <c r="AB145" s="428"/>
      <c r="AC145" s="428"/>
      <c r="AD145" s="429"/>
      <c r="AE145" s="429"/>
      <c r="AF145" s="429"/>
      <c r="AG145" s="430"/>
      <c r="AH145" s="429"/>
      <c r="AI145" s="429"/>
    </row>
    <row r="146" spans="1:35" s="431" customFormat="1" ht="11.25" customHeight="1" x14ac:dyDescent="0.2">
      <c r="A146" s="79"/>
      <c r="B146" s="590"/>
      <c r="C146" s="590"/>
      <c r="D146" s="591"/>
      <c r="E146" s="591"/>
      <c r="F146" s="591"/>
      <c r="G146" s="79"/>
      <c r="H146" s="79"/>
      <c r="I146" s="79"/>
      <c r="J146" s="79"/>
      <c r="K146" s="79"/>
      <c r="L146" s="79"/>
      <c r="M146" s="79"/>
      <c r="N146" s="79"/>
      <c r="O146" s="79"/>
      <c r="P146" s="435"/>
      <c r="Q146" s="435"/>
      <c r="R146" s="435"/>
      <c r="S146" s="435"/>
      <c r="T146" s="435"/>
      <c r="U146" s="435"/>
      <c r="V146" s="452"/>
      <c r="X146" s="428"/>
      <c r="Y146" s="428"/>
      <c r="Z146" s="428"/>
      <c r="AA146" s="428"/>
      <c r="AB146" s="428"/>
      <c r="AC146" s="428"/>
      <c r="AD146" s="429"/>
      <c r="AE146" s="429"/>
      <c r="AF146" s="429"/>
      <c r="AG146" s="430"/>
      <c r="AH146" s="429"/>
      <c r="AI146" s="429"/>
    </row>
    <row r="147" spans="1:35" s="431" customFormat="1" ht="11.25" customHeight="1" x14ac:dyDescent="0.2">
      <c r="A147" s="79"/>
      <c r="B147" s="590" t="s">
        <v>33</v>
      </c>
      <c r="C147" s="590"/>
      <c r="D147" s="591"/>
      <c r="E147" s="591"/>
      <c r="F147" s="591"/>
      <c r="G147" s="79"/>
      <c r="H147" s="79"/>
      <c r="I147" s="79"/>
      <c r="J147" s="79"/>
      <c r="K147" s="79"/>
      <c r="L147" s="79"/>
      <c r="M147" s="79"/>
      <c r="N147" s="79"/>
      <c r="O147" s="79"/>
      <c r="P147" s="435"/>
      <c r="Q147" s="435"/>
      <c r="R147" s="435"/>
      <c r="S147" s="435"/>
      <c r="T147" s="435"/>
      <c r="U147" s="435"/>
      <c r="V147" s="452"/>
      <c r="X147" s="428"/>
      <c r="Y147" s="428"/>
      <c r="Z147" s="428"/>
      <c r="AA147" s="428"/>
      <c r="AB147" s="428"/>
      <c r="AC147" s="428"/>
      <c r="AD147" s="429"/>
      <c r="AE147" s="429"/>
      <c r="AF147" s="429"/>
      <c r="AG147" s="430"/>
      <c r="AH147" s="429"/>
      <c r="AI147" s="429"/>
    </row>
    <row r="148" spans="1:35" s="431" customFormat="1" ht="11.25" customHeight="1" x14ac:dyDescent="0.2">
      <c r="A148" s="79"/>
      <c r="B148" s="590"/>
      <c r="C148" s="590"/>
      <c r="D148" s="591"/>
      <c r="E148" s="591"/>
      <c r="F148" s="591"/>
      <c r="G148" s="79"/>
      <c r="H148" s="79"/>
      <c r="I148" s="79"/>
      <c r="J148" s="79"/>
      <c r="K148" s="79"/>
      <c r="L148" s="79"/>
      <c r="M148" s="79"/>
      <c r="N148" s="79"/>
      <c r="O148" s="79"/>
      <c r="P148" s="435"/>
      <c r="Q148" s="435"/>
      <c r="R148" s="435"/>
      <c r="S148" s="435"/>
      <c r="T148" s="435"/>
      <c r="U148" s="435"/>
      <c r="V148" s="452"/>
      <c r="X148" s="428"/>
      <c r="Y148" s="428"/>
      <c r="Z148" s="428"/>
      <c r="AA148" s="428"/>
      <c r="AB148" s="428"/>
      <c r="AC148" s="428"/>
      <c r="AD148" s="429"/>
      <c r="AE148" s="429"/>
      <c r="AF148" s="429"/>
      <c r="AG148" s="430"/>
      <c r="AH148" s="429"/>
      <c r="AI148" s="429"/>
    </row>
    <row r="149" spans="1:35" s="431" customFormat="1" ht="11.25" customHeight="1" x14ac:dyDescent="0.2">
      <c r="A149" s="79"/>
      <c r="B149" s="590" t="s">
        <v>51</v>
      </c>
      <c r="C149" s="590"/>
      <c r="D149" s="591"/>
      <c r="E149" s="591"/>
      <c r="F149" s="591"/>
      <c r="G149" s="79"/>
      <c r="H149" s="79"/>
      <c r="I149" s="79"/>
      <c r="J149" s="79"/>
      <c r="K149" s="79"/>
      <c r="L149" s="79"/>
      <c r="M149" s="79"/>
      <c r="N149" s="79"/>
      <c r="O149" s="79"/>
      <c r="P149" s="435"/>
      <c r="Q149" s="435"/>
      <c r="R149" s="435"/>
      <c r="S149" s="435"/>
      <c r="T149" s="435"/>
      <c r="U149" s="435"/>
      <c r="V149" s="452"/>
      <c r="X149" s="428"/>
      <c r="Y149" s="428"/>
      <c r="Z149" s="428"/>
      <c r="AA149" s="428"/>
      <c r="AB149" s="428"/>
      <c r="AC149" s="428"/>
      <c r="AD149" s="429"/>
      <c r="AE149" s="429"/>
      <c r="AF149" s="429"/>
      <c r="AG149" s="430"/>
      <c r="AH149" s="429"/>
      <c r="AI149" s="429"/>
    </row>
    <row r="150" spans="1:35" s="431" customFormat="1" ht="11.25" customHeight="1" x14ac:dyDescent="0.2">
      <c r="A150" s="79"/>
      <c r="B150" s="590"/>
      <c r="C150" s="590"/>
      <c r="D150" s="591"/>
      <c r="E150" s="591"/>
      <c r="F150" s="591"/>
      <c r="G150" s="79"/>
      <c r="H150" s="79"/>
      <c r="I150" s="79"/>
      <c r="J150" s="79"/>
      <c r="K150" s="79"/>
      <c r="L150" s="79"/>
      <c r="M150" s="79"/>
      <c r="N150" s="79"/>
      <c r="O150" s="79"/>
      <c r="P150" s="435"/>
      <c r="Q150" s="435"/>
      <c r="R150" s="435"/>
      <c r="S150" s="435"/>
      <c r="T150" s="435"/>
      <c r="U150" s="435"/>
      <c r="V150" s="452"/>
      <c r="X150" s="428"/>
      <c r="Y150" s="428"/>
      <c r="Z150" s="428"/>
      <c r="AA150" s="428"/>
      <c r="AB150" s="428"/>
      <c r="AC150" s="428"/>
      <c r="AD150" s="429"/>
      <c r="AE150" s="429"/>
      <c r="AF150" s="429"/>
      <c r="AG150" s="430"/>
      <c r="AH150" s="429"/>
      <c r="AI150" s="429"/>
    </row>
    <row r="151" spans="1:35" s="431" customFormat="1" ht="11.25" customHeight="1" x14ac:dyDescent="0.2">
      <c r="A151" s="79"/>
      <c r="B151" s="590" t="s">
        <v>29</v>
      </c>
      <c r="C151" s="590"/>
      <c r="D151" s="591"/>
      <c r="E151" s="591"/>
      <c r="F151" s="591"/>
      <c r="G151" s="79"/>
      <c r="H151" s="79"/>
      <c r="I151" s="79"/>
      <c r="J151" s="79"/>
      <c r="K151" s="79"/>
      <c r="L151" s="79"/>
      <c r="M151" s="79"/>
      <c r="N151" s="79"/>
      <c r="O151" s="79"/>
      <c r="P151" s="435"/>
      <c r="Q151" s="435"/>
      <c r="R151" s="435"/>
      <c r="S151" s="435"/>
      <c r="T151" s="435"/>
      <c r="U151" s="435"/>
      <c r="V151" s="452"/>
      <c r="X151" s="428"/>
      <c r="Y151" s="428"/>
      <c r="Z151" s="428"/>
      <c r="AA151" s="428"/>
      <c r="AB151" s="428"/>
      <c r="AC151" s="428"/>
      <c r="AD151" s="429"/>
      <c r="AE151" s="429"/>
      <c r="AF151" s="429"/>
      <c r="AG151" s="430"/>
      <c r="AH151" s="429"/>
      <c r="AI151" s="429"/>
    </row>
    <row r="152" spans="1:35" s="431" customFormat="1" ht="11.25" customHeight="1" x14ac:dyDescent="0.2">
      <c r="A152" s="79"/>
      <c r="B152" s="590"/>
      <c r="C152" s="590"/>
      <c r="D152" s="591"/>
      <c r="E152" s="591"/>
      <c r="F152" s="591"/>
      <c r="G152" s="79"/>
      <c r="H152" s="79"/>
      <c r="I152" s="79"/>
      <c r="J152" s="79"/>
      <c r="K152" s="79"/>
      <c r="L152" s="79"/>
      <c r="M152" s="79"/>
      <c r="N152" s="79"/>
      <c r="O152" s="79"/>
      <c r="P152" s="435"/>
      <c r="Q152" s="435"/>
      <c r="R152" s="435"/>
      <c r="S152" s="435"/>
      <c r="T152" s="435"/>
      <c r="U152" s="435"/>
      <c r="V152" s="452"/>
      <c r="X152" s="428"/>
      <c r="Y152" s="428"/>
      <c r="Z152" s="428"/>
      <c r="AA152" s="428"/>
      <c r="AB152" s="428"/>
      <c r="AC152" s="428"/>
      <c r="AD152" s="429"/>
      <c r="AE152" s="429"/>
      <c r="AF152" s="429"/>
      <c r="AG152" s="430"/>
      <c r="AH152" s="429"/>
      <c r="AI152" s="429"/>
    </row>
    <row r="153" spans="1:35" s="431" customFormat="1" ht="11.25" customHeight="1" x14ac:dyDescent="0.2">
      <c r="A153" s="79"/>
      <c r="B153" s="590" t="s">
        <v>30</v>
      </c>
      <c r="C153" s="590"/>
      <c r="D153" s="601"/>
      <c r="E153" s="601"/>
      <c r="F153" s="601"/>
      <c r="G153" s="601"/>
      <c r="H153" s="79"/>
      <c r="I153" s="79"/>
      <c r="J153" s="79"/>
      <c r="K153" s="79"/>
      <c r="L153" s="79"/>
      <c r="M153" s="79"/>
      <c r="N153" s="79"/>
      <c r="O153" s="79"/>
      <c r="P153" s="435"/>
      <c r="Q153" s="435"/>
      <c r="R153" s="435"/>
      <c r="S153" s="435"/>
      <c r="T153" s="435"/>
      <c r="U153" s="435"/>
      <c r="V153" s="452"/>
      <c r="X153" s="428"/>
      <c r="Y153" s="428"/>
      <c r="Z153" s="428"/>
      <c r="AA153" s="428"/>
      <c r="AB153" s="428"/>
      <c r="AC153" s="428"/>
      <c r="AD153" s="429"/>
      <c r="AE153" s="429"/>
      <c r="AF153" s="429"/>
      <c r="AG153" s="430"/>
      <c r="AH153" s="429"/>
      <c r="AI153" s="429"/>
    </row>
    <row r="154" spans="1:35" s="431" customFormat="1" ht="11.25" customHeight="1" x14ac:dyDescent="0.2">
      <c r="A154" s="79"/>
      <c r="B154" s="601"/>
      <c r="C154" s="601"/>
      <c r="D154" s="601"/>
      <c r="E154" s="601"/>
      <c r="F154" s="601"/>
      <c r="G154" s="601"/>
      <c r="H154" s="79"/>
      <c r="I154" s="79"/>
      <c r="J154" s="79"/>
      <c r="K154" s="79"/>
      <c r="L154" s="79"/>
      <c r="M154" s="79"/>
      <c r="N154" s="79"/>
      <c r="O154" s="79"/>
      <c r="P154" s="435"/>
      <c r="Q154" s="435"/>
      <c r="R154" s="435"/>
      <c r="S154" s="435"/>
      <c r="T154" s="435"/>
      <c r="U154" s="435"/>
      <c r="V154" s="452"/>
      <c r="X154" s="428"/>
      <c r="Y154" s="428"/>
      <c r="Z154" s="428"/>
      <c r="AA154" s="428"/>
      <c r="AB154" s="428"/>
      <c r="AC154" s="428"/>
      <c r="AD154" s="429"/>
      <c r="AE154" s="429"/>
      <c r="AF154" s="429"/>
      <c r="AG154" s="430"/>
      <c r="AH154" s="429"/>
      <c r="AI154" s="429"/>
    </row>
    <row r="155" spans="1:35" s="431" customFormat="1" ht="11.25" customHeight="1" x14ac:dyDescent="0.2">
      <c r="A155" s="79"/>
      <c r="B155" s="590" t="s">
        <v>31</v>
      </c>
      <c r="C155" s="590"/>
      <c r="D155" s="591"/>
      <c r="E155" s="591"/>
      <c r="F155" s="591"/>
      <c r="G155" s="79"/>
      <c r="H155" s="79"/>
      <c r="I155" s="79"/>
      <c r="J155" s="79"/>
      <c r="K155" s="79"/>
      <c r="L155" s="79"/>
      <c r="M155" s="79"/>
      <c r="N155" s="79"/>
      <c r="O155" s="79"/>
      <c r="P155" s="435"/>
      <c r="Q155" s="435"/>
      <c r="R155" s="435"/>
      <c r="S155" s="435"/>
      <c r="T155" s="435"/>
      <c r="U155" s="435"/>
      <c r="V155" s="452"/>
      <c r="X155" s="428"/>
      <c r="Y155" s="428"/>
      <c r="Z155" s="428"/>
      <c r="AA155" s="428"/>
      <c r="AB155" s="428"/>
      <c r="AC155" s="428"/>
      <c r="AD155" s="429"/>
      <c r="AE155" s="429"/>
      <c r="AF155" s="429"/>
      <c r="AG155" s="430"/>
      <c r="AH155" s="429"/>
      <c r="AI155" s="429"/>
    </row>
    <row r="156" spans="1:35" s="431" customFormat="1" ht="11.25" customHeight="1" x14ac:dyDescent="0.2">
      <c r="A156" s="79"/>
      <c r="B156" s="590"/>
      <c r="C156" s="590"/>
      <c r="D156" s="591"/>
      <c r="E156" s="591"/>
      <c r="F156" s="591"/>
      <c r="G156" s="79"/>
      <c r="H156" s="79"/>
      <c r="I156" s="79"/>
      <c r="J156" s="79"/>
      <c r="K156" s="79"/>
      <c r="L156" s="79"/>
      <c r="M156" s="79"/>
      <c r="N156" s="79"/>
      <c r="O156" s="79"/>
      <c r="P156" s="435"/>
      <c r="Q156" s="435"/>
      <c r="R156" s="435"/>
      <c r="S156" s="435"/>
      <c r="T156" s="435"/>
      <c r="U156" s="435"/>
      <c r="V156" s="452"/>
      <c r="X156" s="428"/>
      <c r="Y156" s="428"/>
      <c r="Z156" s="428"/>
      <c r="AA156" s="428"/>
      <c r="AB156" s="428"/>
      <c r="AC156" s="428"/>
      <c r="AD156" s="429"/>
      <c r="AE156" s="429"/>
      <c r="AF156" s="429"/>
      <c r="AG156" s="430"/>
      <c r="AH156" s="429"/>
      <c r="AI156" s="429"/>
    </row>
    <row r="157" spans="1:35" s="431" customFormat="1" ht="11.25" customHeight="1" x14ac:dyDescent="0.2">
      <c r="A157" s="79"/>
      <c r="B157" s="590" t="s">
        <v>52</v>
      </c>
      <c r="C157" s="590"/>
      <c r="D157" s="591"/>
      <c r="E157" s="591"/>
      <c r="F157" s="591"/>
      <c r="G157" s="79"/>
      <c r="H157" s="79"/>
      <c r="I157" s="79"/>
      <c r="J157" s="79"/>
      <c r="K157" s="79"/>
      <c r="L157" s="79"/>
      <c r="M157" s="79"/>
      <c r="N157" s="79"/>
      <c r="O157" s="79"/>
      <c r="P157" s="435"/>
      <c r="Q157" s="435"/>
      <c r="R157" s="435"/>
      <c r="S157" s="435"/>
      <c r="T157" s="435"/>
      <c r="U157" s="435"/>
      <c r="V157" s="452"/>
      <c r="X157" s="428"/>
      <c r="Y157" s="428"/>
      <c r="Z157" s="428"/>
      <c r="AA157" s="428"/>
      <c r="AB157" s="428"/>
      <c r="AC157" s="428"/>
      <c r="AD157" s="429"/>
      <c r="AE157" s="429"/>
      <c r="AF157" s="429"/>
      <c r="AG157" s="430"/>
      <c r="AH157" s="429"/>
      <c r="AI157" s="429"/>
    </row>
    <row r="158" spans="1:35" s="431" customFormat="1" ht="11.25" customHeight="1" x14ac:dyDescent="0.2">
      <c r="A158" s="79"/>
      <c r="B158" s="590"/>
      <c r="C158" s="590"/>
      <c r="D158" s="591"/>
      <c r="E158" s="591"/>
      <c r="F158" s="591"/>
      <c r="G158" s="79"/>
      <c r="H158" s="79"/>
      <c r="I158" s="79"/>
      <c r="J158" s="79"/>
      <c r="K158" s="79"/>
      <c r="L158" s="79"/>
      <c r="M158" s="79"/>
      <c r="N158" s="79"/>
      <c r="O158" s="79"/>
      <c r="P158" s="435"/>
      <c r="Q158" s="435"/>
      <c r="R158" s="435"/>
      <c r="S158" s="435"/>
      <c r="T158" s="435"/>
      <c r="U158" s="435"/>
      <c r="V158" s="452"/>
      <c r="X158" s="428"/>
      <c r="Y158" s="428"/>
      <c r="Z158" s="428"/>
      <c r="AA158" s="428"/>
      <c r="AB158" s="428"/>
      <c r="AC158" s="428"/>
      <c r="AD158" s="429"/>
      <c r="AE158" s="429"/>
      <c r="AF158" s="429"/>
      <c r="AG158" s="430"/>
      <c r="AH158" s="429"/>
      <c r="AI158" s="429"/>
    </row>
    <row r="159" spans="1:35" s="431" customFormat="1" ht="11.25" customHeight="1" x14ac:dyDescent="0.2">
      <c r="A159" s="79"/>
      <c r="B159" s="590" t="s">
        <v>32</v>
      </c>
      <c r="C159" s="590"/>
      <c r="D159" s="591"/>
      <c r="E159" s="591"/>
      <c r="F159" s="591"/>
      <c r="G159" s="79"/>
      <c r="H159" s="79"/>
      <c r="I159" s="79"/>
      <c r="J159" s="79"/>
      <c r="K159" s="79"/>
      <c r="L159" s="79"/>
      <c r="M159" s="79"/>
      <c r="N159" s="79"/>
      <c r="O159" s="79"/>
      <c r="P159" s="435"/>
      <c r="Q159" s="435"/>
      <c r="R159" s="435"/>
      <c r="S159" s="435"/>
      <c r="T159" s="435"/>
      <c r="U159" s="435"/>
      <c r="V159" s="452"/>
      <c r="X159" s="428"/>
      <c r="Y159" s="428"/>
      <c r="Z159" s="428"/>
      <c r="AA159" s="428"/>
      <c r="AB159" s="428"/>
      <c r="AC159" s="428"/>
      <c r="AD159" s="429"/>
      <c r="AE159" s="429"/>
      <c r="AF159" s="429"/>
      <c r="AG159" s="430"/>
      <c r="AH159" s="429"/>
      <c r="AI159" s="429"/>
    </row>
    <row r="160" spans="1:35" s="431" customFormat="1" ht="11.25" customHeight="1" x14ac:dyDescent="0.2">
      <c r="A160" s="79"/>
      <c r="B160" s="590"/>
      <c r="C160" s="590"/>
      <c r="D160" s="591"/>
      <c r="E160" s="591"/>
      <c r="F160" s="591"/>
      <c r="G160" s="79"/>
      <c r="H160" s="79"/>
      <c r="I160" s="79"/>
      <c r="J160" s="79"/>
      <c r="K160" s="79"/>
      <c r="L160" s="79"/>
      <c r="M160" s="79"/>
      <c r="N160" s="79"/>
      <c r="O160" s="79"/>
      <c r="P160" s="435"/>
      <c r="Q160" s="435"/>
      <c r="R160" s="435"/>
      <c r="S160" s="435"/>
      <c r="T160" s="435"/>
      <c r="U160" s="435"/>
      <c r="V160" s="452"/>
      <c r="X160" s="428"/>
      <c r="Y160" s="428"/>
      <c r="Z160" s="428"/>
      <c r="AA160" s="428"/>
      <c r="AB160" s="428"/>
      <c r="AC160" s="428"/>
      <c r="AD160" s="429"/>
      <c r="AE160" s="429"/>
      <c r="AF160" s="429"/>
      <c r="AG160" s="430"/>
      <c r="AH160" s="429"/>
      <c r="AI160" s="429"/>
    </row>
    <row r="161" spans="1:37" s="431" customFormat="1" ht="11.25" hidden="1" customHeight="1" x14ac:dyDescent="0.2">
      <c r="A161" s="79"/>
      <c r="B161" s="590" t="s">
        <v>98</v>
      </c>
      <c r="C161" s="590"/>
      <c r="D161" s="591"/>
      <c r="E161" s="591"/>
      <c r="F161" s="591"/>
      <c r="G161" s="79"/>
      <c r="H161" s="79"/>
      <c r="I161" s="79"/>
      <c r="J161" s="79"/>
      <c r="K161" s="79"/>
      <c r="L161" s="79"/>
      <c r="M161" s="79"/>
      <c r="N161" s="79"/>
      <c r="O161" s="79"/>
      <c r="P161" s="435"/>
      <c r="Q161" s="435"/>
      <c r="R161" s="435"/>
      <c r="S161" s="435"/>
      <c r="T161" s="435"/>
      <c r="U161" s="435"/>
      <c r="V161" s="452"/>
      <c r="X161" s="428"/>
      <c r="Y161" s="428"/>
      <c r="Z161" s="428"/>
      <c r="AA161" s="428"/>
      <c r="AB161" s="428"/>
      <c r="AC161" s="428"/>
      <c r="AD161" s="429"/>
      <c r="AE161" s="429"/>
      <c r="AF161" s="429"/>
      <c r="AG161" s="430"/>
      <c r="AH161" s="429"/>
      <c r="AI161" s="429"/>
    </row>
    <row r="162" spans="1:37" s="431" customFormat="1" ht="11.25" hidden="1" customHeight="1" x14ac:dyDescent="0.2">
      <c r="A162" s="79"/>
      <c r="B162" s="590"/>
      <c r="C162" s="590"/>
      <c r="D162" s="591"/>
      <c r="E162" s="591"/>
      <c r="F162" s="591"/>
      <c r="G162" s="79"/>
      <c r="H162" s="79"/>
      <c r="I162" s="79"/>
      <c r="J162" s="79"/>
      <c r="K162" s="79"/>
      <c r="L162" s="79"/>
      <c r="M162" s="79"/>
      <c r="N162" s="79"/>
      <c r="O162" s="79"/>
      <c r="P162" s="435"/>
      <c r="Q162" s="435"/>
      <c r="R162" s="435"/>
      <c r="S162" s="435"/>
      <c r="T162" s="435"/>
      <c r="U162" s="435"/>
      <c r="V162" s="452"/>
      <c r="X162" s="428"/>
      <c r="Y162" s="428"/>
      <c r="Z162" s="428"/>
      <c r="AA162" s="428"/>
      <c r="AB162" s="428"/>
      <c r="AC162" s="428"/>
      <c r="AD162" s="429"/>
      <c r="AE162" s="429"/>
      <c r="AF162" s="429"/>
      <c r="AG162" s="430"/>
      <c r="AH162" s="429"/>
      <c r="AI162" s="429"/>
    </row>
    <row r="163" spans="1:37" s="431" customFormat="1" ht="11.25" hidden="1" customHeight="1" x14ac:dyDescent="0.2">
      <c r="A163" s="79"/>
      <c r="B163" s="590" t="s">
        <v>99</v>
      </c>
      <c r="C163" s="590"/>
      <c r="D163" s="591"/>
      <c r="E163" s="591"/>
      <c r="F163" s="591"/>
      <c r="G163" s="79"/>
      <c r="H163" s="79"/>
      <c r="I163" s="79"/>
      <c r="J163" s="79"/>
      <c r="K163" s="79"/>
      <c r="L163" s="79"/>
      <c r="M163" s="79"/>
      <c r="N163" s="79"/>
      <c r="O163" s="79"/>
      <c r="P163" s="435"/>
      <c r="Q163" s="435"/>
      <c r="R163" s="435"/>
      <c r="S163" s="435"/>
      <c r="T163" s="435"/>
      <c r="U163" s="435"/>
      <c r="V163" s="453"/>
      <c r="X163" s="433"/>
      <c r="Y163" s="433"/>
      <c r="Z163" s="433"/>
      <c r="AA163" s="433"/>
      <c r="AB163" s="433"/>
      <c r="AC163" s="433"/>
    </row>
    <row r="164" spans="1:37" s="431" customFormat="1" ht="11.25" hidden="1" customHeight="1" x14ac:dyDescent="0.2">
      <c r="A164" s="79"/>
      <c r="B164" s="590"/>
      <c r="C164" s="590"/>
      <c r="D164" s="591"/>
      <c r="E164" s="591"/>
      <c r="F164" s="591"/>
      <c r="G164" s="79"/>
      <c r="H164" s="79"/>
      <c r="I164" s="79"/>
      <c r="J164" s="79"/>
      <c r="K164" s="79"/>
      <c r="L164" s="79"/>
      <c r="M164" s="79"/>
      <c r="N164" s="79"/>
      <c r="O164" s="79"/>
      <c r="P164" s="435"/>
      <c r="Q164" s="435"/>
      <c r="R164" s="435"/>
      <c r="S164" s="435"/>
      <c r="T164" s="435"/>
      <c r="U164" s="435"/>
      <c r="V164" s="453"/>
      <c r="X164" s="433"/>
      <c r="Y164" s="433"/>
      <c r="Z164" s="433"/>
      <c r="AA164" s="433"/>
      <c r="AB164" s="433"/>
      <c r="AC164" s="433"/>
    </row>
    <row r="165" spans="1:37" s="434" customFormat="1" ht="11.25" customHeight="1" x14ac:dyDescent="0.2">
      <c r="A165" s="86"/>
      <c r="B165" s="590" t="s">
        <v>53</v>
      </c>
      <c r="C165" s="590"/>
      <c r="D165" s="591"/>
      <c r="E165" s="591"/>
      <c r="F165" s="591"/>
      <c r="G165" s="86"/>
      <c r="H165" s="86"/>
      <c r="I165" s="86"/>
      <c r="J165" s="86"/>
      <c r="K165" s="86"/>
      <c r="L165" s="86"/>
      <c r="M165" s="86"/>
      <c r="N165" s="86"/>
      <c r="O165" s="86"/>
      <c r="P165" s="436"/>
      <c r="Q165" s="436"/>
      <c r="R165" s="436"/>
      <c r="S165" s="436"/>
      <c r="T165" s="436"/>
      <c r="U165" s="436"/>
      <c r="V165" s="454"/>
      <c r="X165" s="433"/>
      <c r="Y165" s="433"/>
      <c r="Z165" s="433"/>
      <c r="AA165" s="433"/>
      <c r="AB165" s="433"/>
      <c r="AC165" s="433"/>
    </row>
    <row r="166" spans="1:37" ht="11.25" customHeight="1" x14ac:dyDescent="0.2">
      <c r="A166" s="25"/>
      <c r="B166" s="590"/>
      <c r="C166" s="590"/>
      <c r="D166" s="591"/>
      <c r="E166" s="591"/>
      <c r="F166" s="591"/>
      <c r="G166" s="25"/>
      <c r="H166" s="25"/>
      <c r="I166" s="25"/>
      <c r="J166" s="25"/>
      <c r="K166" s="25"/>
      <c r="L166" s="25"/>
      <c r="M166" s="25"/>
      <c r="N166" s="25"/>
      <c r="O166" s="25"/>
      <c r="P166" s="160"/>
      <c r="Q166" s="160"/>
      <c r="R166" s="160"/>
      <c r="S166" s="160"/>
      <c r="T166" s="160"/>
      <c r="U166" s="160"/>
      <c r="V166" s="448"/>
      <c r="W166" s="406"/>
      <c r="AB166" s="402"/>
      <c r="AC166" s="402"/>
      <c r="AG166" s="403"/>
      <c r="AH166" s="403"/>
      <c r="AI166" s="403"/>
      <c r="AJ166" s="404"/>
      <c r="AK166" s="405"/>
    </row>
    <row r="167" spans="1:37" ht="11.25" customHeight="1" x14ac:dyDescent="0.2">
      <c r="A167" s="71"/>
      <c r="B167" s="71"/>
      <c r="C167" s="71"/>
      <c r="D167" s="71"/>
      <c r="E167" s="71"/>
      <c r="F167" s="71"/>
      <c r="G167" s="71"/>
      <c r="H167" s="71"/>
      <c r="I167" s="71"/>
      <c r="J167" s="71"/>
      <c r="K167" s="71"/>
      <c r="L167" s="71"/>
      <c r="M167" s="71"/>
      <c r="N167" s="71"/>
      <c r="O167" s="71"/>
      <c r="P167" s="174"/>
      <c r="Q167" s="174"/>
      <c r="R167" s="174"/>
      <c r="S167" s="174"/>
      <c r="T167" s="174"/>
      <c r="U167" s="174"/>
      <c r="V167" s="455"/>
      <c r="W167" s="406"/>
      <c r="AB167" s="402"/>
      <c r="AC167" s="402"/>
      <c r="AG167" s="403"/>
      <c r="AH167" s="403"/>
      <c r="AI167" s="403"/>
      <c r="AJ167" s="404"/>
      <c r="AK167" s="405"/>
    </row>
    <row r="168" spans="1:37" ht="11.25" customHeight="1" x14ac:dyDescent="0.2">
      <c r="V168" s="458"/>
    </row>
  </sheetData>
  <sheetProtection sheet="1" objects="1" scenarios="1"/>
  <mergeCells count="41">
    <mergeCell ref="Z52:Z53"/>
    <mergeCell ref="AA52:AA53"/>
    <mergeCell ref="B7:T8"/>
    <mergeCell ref="D9:H10"/>
    <mergeCell ref="I9:I11"/>
    <mergeCell ref="K9:O10"/>
    <mergeCell ref="P9:P11"/>
    <mergeCell ref="R9:T10"/>
    <mergeCell ref="A43:U43"/>
    <mergeCell ref="B51:H52"/>
    <mergeCell ref="B53:H53"/>
    <mergeCell ref="A44:U44"/>
    <mergeCell ref="Y82:Y83"/>
    <mergeCell ref="A132:U132"/>
    <mergeCell ref="A88:U88"/>
    <mergeCell ref="A131:U131"/>
    <mergeCell ref="X84:X85"/>
    <mergeCell ref="Y84:Y85"/>
    <mergeCell ref="X82:X83"/>
    <mergeCell ref="L85:T85"/>
    <mergeCell ref="B95:H96"/>
    <mergeCell ref="D98:E99"/>
    <mergeCell ref="A87:U87"/>
    <mergeCell ref="L84:O84"/>
    <mergeCell ref="Q84:T84"/>
    <mergeCell ref="B165:F166"/>
    <mergeCell ref="B163:F164"/>
    <mergeCell ref="B147:F148"/>
    <mergeCell ref="B149:F150"/>
    <mergeCell ref="B151:F152"/>
    <mergeCell ref="B135:B136"/>
    <mergeCell ref="B157:F158"/>
    <mergeCell ref="B159:F160"/>
    <mergeCell ref="B161:F162"/>
    <mergeCell ref="B155:F156"/>
    <mergeCell ref="B153:G154"/>
    <mergeCell ref="B137:F138"/>
    <mergeCell ref="B139:F140"/>
    <mergeCell ref="B143:F144"/>
    <mergeCell ref="B145:F146"/>
    <mergeCell ref="B141:F142"/>
  </mergeCells>
  <conditionalFormatting sqref="B32 B120:C121">
    <cfRule type="expression" dxfId="3" priority="65" stopIfTrue="1">
      <formula>$B32=$X$5</formula>
    </cfRule>
  </conditionalFormatting>
  <conditionalFormatting sqref="B12:B31 D12:I31 K12:P31 S12:T31">
    <cfRule type="containsErrors" dxfId="2" priority="2">
      <formula>ISERROR(B12)</formula>
    </cfRule>
    <cfRule type="expression" dxfId="1" priority="3">
      <formula>$B12=$X$5</formula>
    </cfRule>
  </conditionalFormatting>
  <conditionalFormatting sqref="R12:R31">
    <cfRule type="expression" dxfId="0" priority="1">
      <formula>$B12=$X$5</formula>
    </cfRule>
  </conditionalFormatting>
  <hyperlinks>
    <hyperlink ref="B137:B138" location="Coverage!A1" display="Participating LA's"/>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3:B164" location="Adoption!A1" display="Adoption"/>
    <hyperlink ref="B161:B162" location="Adoption!A1" display="Adoption"/>
    <hyperlink ref="B161:F162" location="Ofsted!A1" display="Ofsted"/>
    <hyperlink ref="B163:F164" location="Education!A1" display="Education"/>
    <hyperlink ref="B165:B166" location="Adoption!A1" display="Adoption"/>
    <hyperlink ref="B165:F166" location="Sources!A1" display="Sources"/>
    <hyperlink ref="B143:F144"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39"/>
  </sheetPr>
  <dimension ref="A1:AL123"/>
  <sheetViews>
    <sheetView showRowColHeaders="0" zoomScaleNormal="100" workbookViewId="0"/>
  </sheetViews>
  <sheetFormatPr defaultRowHeight="11.25" customHeight="1" x14ac:dyDescent="0.2"/>
  <cols>
    <col min="1" max="1" width="4" style="549" customWidth="1"/>
    <col min="2" max="2" width="18.5703125" style="549" customWidth="1"/>
    <col min="3" max="7" width="6.85546875" style="549" customWidth="1"/>
    <col min="8" max="8" width="2.5703125" style="493" customWidth="1"/>
    <col min="9" max="17" width="8.28515625" style="549" customWidth="1"/>
    <col min="18" max="18" width="4" style="549" customWidth="1"/>
    <col min="19" max="19" width="10.140625" style="549" customWidth="1"/>
    <col min="20" max="20" width="12.140625" style="549" bestFit="1" customWidth="1"/>
    <col min="21" max="21" width="9.140625" style="549"/>
    <col min="22" max="22" width="12.140625" style="549" bestFit="1" customWidth="1"/>
    <col min="23" max="16384" width="9.140625" style="549"/>
  </cols>
  <sheetData>
    <row r="1" spans="1:22" ht="15" customHeight="1" x14ac:dyDescent="0.2">
      <c r="A1" s="1"/>
      <c r="B1" s="1"/>
      <c r="C1" s="1"/>
      <c r="D1" s="1"/>
      <c r="E1" s="1"/>
      <c r="F1" s="1"/>
      <c r="G1" s="1"/>
      <c r="H1" s="2"/>
      <c r="I1" s="1"/>
      <c r="J1" s="1"/>
      <c r="K1" s="1"/>
      <c r="L1" s="1"/>
      <c r="M1" s="1"/>
      <c r="N1" s="1"/>
      <c r="O1" s="1"/>
      <c r="P1" s="1"/>
      <c r="Q1" s="1"/>
      <c r="R1" s="1"/>
      <c r="S1" s="551"/>
    </row>
    <row r="2" spans="1:22" ht="18.75" thickBot="1" x14ac:dyDescent="0.3">
      <c r="A2" s="40" t="s">
        <v>1</v>
      </c>
      <c r="B2" s="41"/>
      <c r="C2" s="41"/>
      <c r="D2" s="41"/>
      <c r="E2" s="41"/>
      <c r="F2" s="41"/>
      <c r="G2" s="41"/>
      <c r="H2" s="42"/>
      <c r="I2" s="41"/>
      <c r="J2" s="41"/>
      <c r="K2" s="41"/>
      <c r="L2" s="41"/>
      <c r="M2" s="41"/>
      <c r="N2" s="41"/>
      <c r="O2" s="41"/>
      <c r="P2" s="41"/>
      <c r="Q2" s="41"/>
      <c r="R2" s="5"/>
      <c r="S2" s="551"/>
    </row>
    <row r="3" spans="1:22" ht="11.25" customHeight="1" x14ac:dyDescent="0.2">
      <c r="A3" s="25"/>
      <c r="B3" s="25"/>
      <c r="C3" s="1"/>
      <c r="D3" s="1"/>
      <c r="E3" s="1"/>
      <c r="F3" s="1"/>
      <c r="G3" s="1"/>
      <c r="H3" s="2"/>
      <c r="I3" s="1"/>
      <c r="J3" s="1"/>
      <c r="K3" s="1"/>
      <c r="L3" s="1"/>
      <c r="M3" s="1"/>
      <c r="N3" s="1"/>
      <c r="O3" s="1"/>
      <c r="P3" s="1"/>
      <c r="Q3" s="1"/>
      <c r="R3" s="1"/>
      <c r="S3" s="551"/>
    </row>
    <row r="4" spans="1:22" ht="21" customHeight="1" thickBot="1" x14ac:dyDescent="0.25">
      <c r="A4" s="24"/>
      <c r="B4" s="24"/>
      <c r="C4" s="1"/>
      <c r="D4" s="1"/>
      <c r="E4" s="1"/>
      <c r="F4" s="1"/>
      <c r="G4" s="1"/>
      <c r="H4" s="2"/>
      <c r="I4" s="1"/>
      <c r="J4" s="1"/>
      <c r="K4" s="1"/>
      <c r="L4" s="1"/>
      <c r="M4" s="1"/>
      <c r="N4" s="1"/>
      <c r="O4" s="1"/>
      <c r="P4" s="1"/>
      <c r="Q4" s="1"/>
      <c r="R4" s="1"/>
      <c r="S4" s="551"/>
    </row>
    <row r="5" spans="1:22" ht="11.25" customHeight="1" x14ac:dyDescent="0.2">
      <c r="A5" s="45"/>
      <c r="B5" s="46"/>
      <c r="C5" s="46"/>
      <c r="D5" s="46"/>
      <c r="E5" s="46"/>
      <c r="F5" s="46"/>
      <c r="G5" s="46"/>
      <c r="H5" s="32"/>
      <c r="I5" s="46"/>
      <c r="J5" s="46"/>
      <c r="K5" s="46"/>
      <c r="L5" s="46"/>
      <c r="M5" s="46"/>
      <c r="N5" s="46"/>
      <c r="O5" s="46"/>
      <c r="P5" s="46"/>
      <c r="Q5" s="46"/>
      <c r="R5" s="47"/>
      <c r="S5" s="532"/>
    </row>
    <row r="6" spans="1:22" s="550" customFormat="1" ht="11.25" customHeight="1" x14ac:dyDescent="0.2">
      <c r="A6" s="50"/>
      <c r="B6" s="6"/>
      <c r="C6" s="7"/>
      <c r="D6" s="7"/>
      <c r="E6" s="7"/>
      <c r="F6" s="7"/>
      <c r="G6" s="7"/>
      <c r="H6" s="4"/>
      <c r="I6" s="7"/>
      <c r="J6" s="7"/>
      <c r="K6" s="7"/>
      <c r="L6" s="7"/>
      <c r="M6" s="6"/>
      <c r="N6" s="6"/>
      <c r="O6" s="6"/>
      <c r="P6" s="6"/>
      <c r="Q6" s="6"/>
      <c r="R6" s="51"/>
      <c r="S6" s="532"/>
      <c r="V6" s="549"/>
    </row>
    <row r="7" spans="1:22" ht="21" customHeight="1" x14ac:dyDescent="0.25">
      <c r="A7" s="48"/>
      <c r="B7" s="11" t="s">
        <v>53</v>
      </c>
      <c r="C7" s="44"/>
      <c r="D7" s="44"/>
      <c r="E7" s="44"/>
      <c r="F7" s="44"/>
      <c r="G7" s="44"/>
      <c r="H7" s="10"/>
      <c r="I7" s="44"/>
      <c r="J7" s="44"/>
      <c r="K7" s="44"/>
      <c r="L7" s="44"/>
      <c r="M7" s="44"/>
      <c r="N7" s="44"/>
      <c r="O7" s="44"/>
      <c r="P7" s="44"/>
      <c r="Q7" s="44"/>
      <c r="R7" s="49"/>
      <c r="S7" s="533"/>
    </row>
    <row r="8" spans="1:22" ht="9" customHeight="1" x14ac:dyDescent="0.25">
      <c r="A8" s="48"/>
      <c r="B8" s="15"/>
      <c r="C8" s="43"/>
      <c r="D8" s="43"/>
      <c r="E8" s="43"/>
      <c r="F8" s="43"/>
      <c r="G8" s="43"/>
      <c r="H8" s="3"/>
      <c r="I8" s="43"/>
      <c r="J8" s="43"/>
      <c r="K8" s="43"/>
      <c r="L8" s="43"/>
      <c r="M8" s="43"/>
      <c r="N8" s="43"/>
      <c r="O8" s="43"/>
      <c r="P8" s="43"/>
      <c r="Q8" s="43"/>
      <c r="R8" s="49"/>
      <c r="S8" s="532"/>
    </row>
    <row r="9" spans="1:22" ht="13.5" customHeight="1" x14ac:dyDescent="0.2">
      <c r="A9" s="48"/>
      <c r="B9" s="711" t="s">
        <v>63</v>
      </c>
      <c r="C9" s="712"/>
      <c r="D9" s="712"/>
      <c r="E9" s="712"/>
      <c r="F9" s="712"/>
      <c r="G9" s="712"/>
      <c r="H9" s="3"/>
      <c r="I9" s="711" t="s">
        <v>64</v>
      </c>
      <c r="J9" s="711"/>
      <c r="K9" s="711"/>
      <c r="L9" s="711"/>
      <c r="M9" s="711"/>
      <c r="N9" s="711"/>
      <c r="O9" s="711"/>
      <c r="P9" s="711"/>
      <c r="Q9" s="711"/>
      <c r="R9" s="49"/>
      <c r="S9" s="532"/>
    </row>
    <row r="10" spans="1:22" ht="11.25" customHeight="1" x14ac:dyDescent="0.2">
      <c r="A10" s="48"/>
      <c r="B10" s="718" t="s">
        <v>54</v>
      </c>
      <c r="C10" s="719"/>
      <c r="D10" s="719"/>
      <c r="E10" s="719"/>
      <c r="F10" s="719"/>
      <c r="G10" s="719"/>
      <c r="H10" s="55"/>
      <c r="I10" s="56" t="s">
        <v>187</v>
      </c>
      <c r="J10" s="57"/>
      <c r="K10" s="57"/>
      <c r="L10" s="57"/>
      <c r="M10" s="56"/>
      <c r="N10" s="56"/>
      <c r="O10" s="56"/>
      <c r="P10" s="56"/>
      <c r="Q10" s="56"/>
      <c r="R10" s="49"/>
      <c r="S10" s="532"/>
    </row>
    <row r="11" spans="1:22" ht="11.25" customHeight="1" x14ac:dyDescent="0.2">
      <c r="A11" s="48"/>
      <c r="B11" s="706" t="s">
        <v>206</v>
      </c>
      <c r="C11" s="693"/>
      <c r="D11" s="693"/>
      <c r="E11" s="693"/>
      <c r="F11" s="693"/>
      <c r="G11" s="693"/>
      <c r="H11" s="10"/>
      <c r="I11" s="400" t="s">
        <v>222</v>
      </c>
      <c r="J11" s="71"/>
      <c r="K11" s="71"/>
      <c r="L11" s="71"/>
      <c r="M11" s="71"/>
      <c r="N11" s="71"/>
      <c r="O11" s="71"/>
      <c r="P11" s="71"/>
      <c r="Q11" s="71"/>
      <c r="R11" s="49"/>
      <c r="S11" s="532"/>
    </row>
    <row r="12" spans="1:22" ht="11.25" customHeight="1" x14ac:dyDescent="0.2">
      <c r="A12" s="48"/>
      <c r="B12" s="694" t="s">
        <v>55</v>
      </c>
      <c r="C12" s="601"/>
      <c r="D12" s="601"/>
      <c r="E12" s="601"/>
      <c r="F12" s="601"/>
      <c r="G12" s="601"/>
      <c r="H12" s="3"/>
      <c r="I12" s="72"/>
      <c r="J12" s="72"/>
      <c r="K12" s="72"/>
      <c r="L12" s="72"/>
      <c r="M12" s="25"/>
      <c r="N12" s="25"/>
      <c r="O12" s="25"/>
      <c r="P12" s="25"/>
      <c r="Q12" s="25"/>
      <c r="R12" s="49"/>
      <c r="S12" s="532"/>
    </row>
    <row r="13" spans="1:22" ht="11.25" customHeight="1" x14ac:dyDescent="0.2">
      <c r="A13" s="48"/>
      <c r="B13" s="710" t="s">
        <v>65</v>
      </c>
      <c r="C13" s="553"/>
      <c r="D13" s="553"/>
      <c r="E13" s="553"/>
      <c r="F13" s="553"/>
      <c r="G13" s="553"/>
      <c r="H13" s="3"/>
      <c r="I13" s="72" t="s">
        <v>61</v>
      </c>
      <c r="J13" s="24"/>
      <c r="K13" s="24"/>
      <c r="L13" s="24"/>
      <c r="M13" s="24"/>
      <c r="N13" s="24"/>
      <c r="O13" s="24"/>
      <c r="P13" s="24"/>
      <c r="Q13" s="24"/>
      <c r="R13" s="49"/>
      <c r="S13" s="532"/>
    </row>
    <row r="14" spans="1:22" ht="11.25" customHeight="1" x14ac:dyDescent="0.2">
      <c r="A14" s="48"/>
      <c r="B14" s="553"/>
      <c r="C14" s="553"/>
      <c r="D14" s="553"/>
      <c r="E14" s="553"/>
      <c r="F14" s="553"/>
      <c r="G14" s="553"/>
      <c r="H14" s="3"/>
      <c r="I14" s="24"/>
      <c r="J14" s="24"/>
      <c r="K14" s="24"/>
      <c r="L14" s="24"/>
      <c r="M14" s="24"/>
      <c r="N14" s="24"/>
      <c r="O14" s="24"/>
      <c r="P14" s="24"/>
      <c r="Q14" s="24"/>
      <c r="R14" s="49"/>
      <c r="S14" s="532"/>
    </row>
    <row r="15" spans="1:22" ht="11.25" customHeight="1" x14ac:dyDescent="0.2">
      <c r="A15" s="48"/>
      <c r="B15" s="694" t="s">
        <v>34</v>
      </c>
      <c r="C15" s="553"/>
      <c r="D15" s="553"/>
      <c r="E15" s="553"/>
      <c r="F15" s="553"/>
      <c r="G15" s="553"/>
      <c r="H15" s="3"/>
      <c r="I15" s="24"/>
      <c r="J15" s="24"/>
      <c r="K15" s="24"/>
      <c r="L15" s="24"/>
      <c r="M15" s="24"/>
      <c r="N15" s="24"/>
      <c r="O15" s="24"/>
      <c r="P15" s="24"/>
      <c r="Q15" s="24"/>
      <c r="R15" s="49"/>
      <c r="S15" s="532"/>
    </row>
    <row r="16" spans="1:22" ht="11.25" customHeight="1" x14ac:dyDescent="0.2">
      <c r="A16" s="48"/>
      <c r="B16" s="553"/>
      <c r="C16" s="553"/>
      <c r="D16" s="553"/>
      <c r="E16" s="553"/>
      <c r="F16" s="553"/>
      <c r="G16" s="553"/>
      <c r="H16" s="3"/>
      <c r="I16" s="24"/>
      <c r="J16" s="24"/>
      <c r="K16" s="24"/>
      <c r="L16" s="24"/>
      <c r="M16" s="24"/>
      <c r="N16" s="24"/>
      <c r="O16" s="24"/>
      <c r="P16" s="24"/>
      <c r="Q16" s="24"/>
      <c r="R16" s="49"/>
      <c r="S16" s="532"/>
    </row>
    <row r="17" spans="1:19" ht="11.25" customHeight="1" x14ac:dyDescent="0.2">
      <c r="A17" s="48"/>
      <c r="B17" s="710" t="s">
        <v>57</v>
      </c>
      <c r="C17" s="553"/>
      <c r="D17" s="553"/>
      <c r="E17" s="553"/>
      <c r="F17" s="553"/>
      <c r="G17" s="553"/>
      <c r="H17" s="3"/>
      <c r="I17" s="24"/>
      <c r="J17" s="24"/>
      <c r="K17" s="24"/>
      <c r="L17" s="24"/>
      <c r="M17" s="24"/>
      <c r="N17" s="24"/>
      <c r="O17" s="24"/>
      <c r="P17" s="24"/>
      <c r="Q17" s="24"/>
      <c r="R17" s="49"/>
      <c r="S17" s="532"/>
    </row>
    <row r="18" spans="1:19" ht="11.25" customHeight="1" x14ac:dyDescent="0.2">
      <c r="A18" s="48"/>
      <c r="B18" s="553"/>
      <c r="C18" s="553"/>
      <c r="D18" s="553"/>
      <c r="E18" s="553"/>
      <c r="F18" s="553"/>
      <c r="G18" s="553"/>
      <c r="H18" s="3"/>
      <c r="I18" s="715" t="s">
        <v>80</v>
      </c>
      <c r="J18" s="715"/>
      <c r="K18" s="715"/>
      <c r="L18" s="715"/>
      <c r="M18" s="715"/>
      <c r="N18" s="715"/>
      <c r="O18" s="715"/>
      <c r="P18" s="715"/>
      <c r="Q18" s="715"/>
      <c r="R18" s="49"/>
      <c r="S18" s="532"/>
    </row>
    <row r="19" spans="1:19" ht="11.25" customHeight="1" x14ac:dyDescent="0.2">
      <c r="A19" s="48"/>
      <c r="B19" s="710" t="s">
        <v>49</v>
      </c>
      <c r="C19" s="553"/>
      <c r="D19" s="553"/>
      <c r="E19" s="553"/>
      <c r="F19" s="553"/>
      <c r="G19" s="553"/>
      <c r="H19" s="3"/>
      <c r="I19" s="24"/>
      <c r="J19" s="24"/>
      <c r="K19" s="24"/>
      <c r="L19" s="24"/>
      <c r="M19" s="24"/>
      <c r="N19" s="24"/>
      <c r="O19" s="24"/>
      <c r="P19" s="24"/>
      <c r="Q19" s="24"/>
      <c r="R19" s="49"/>
      <c r="S19" s="532"/>
    </row>
    <row r="20" spans="1:19" ht="11.25" customHeight="1" x14ac:dyDescent="0.2">
      <c r="A20" s="48"/>
      <c r="B20" s="710" t="s">
        <v>23</v>
      </c>
      <c r="C20" s="553"/>
      <c r="D20" s="553"/>
      <c r="E20" s="553"/>
      <c r="F20" s="553"/>
      <c r="G20" s="553"/>
      <c r="H20" s="3"/>
      <c r="I20" s="24"/>
      <c r="J20" s="24"/>
      <c r="K20" s="24"/>
      <c r="L20" s="24"/>
      <c r="M20" s="24"/>
      <c r="N20" s="24"/>
      <c r="O20" s="24"/>
      <c r="P20" s="24"/>
      <c r="Q20" s="24"/>
      <c r="R20" s="49"/>
      <c r="S20" s="532"/>
    </row>
    <row r="21" spans="1:19" ht="11.25" customHeight="1" x14ac:dyDescent="0.2">
      <c r="A21" s="48"/>
      <c r="B21" s="694" t="s">
        <v>22</v>
      </c>
      <c r="C21" s="553"/>
      <c r="D21" s="553"/>
      <c r="E21" s="553"/>
      <c r="F21" s="553"/>
      <c r="G21" s="553"/>
      <c r="H21" s="3"/>
      <c r="I21" s="24"/>
      <c r="J21" s="24"/>
      <c r="K21" s="24"/>
      <c r="L21" s="24"/>
      <c r="M21" s="24"/>
      <c r="N21" s="24"/>
      <c r="O21" s="24"/>
      <c r="P21" s="24"/>
      <c r="Q21" s="24"/>
      <c r="R21" s="49"/>
      <c r="S21" s="532"/>
    </row>
    <row r="22" spans="1:19" ht="11.25" customHeight="1" x14ac:dyDescent="0.2">
      <c r="A22" s="48"/>
      <c r="B22" s="553"/>
      <c r="C22" s="553"/>
      <c r="D22" s="553"/>
      <c r="E22" s="553"/>
      <c r="F22" s="553"/>
      <c r="G22" s="553"/>
      <c r="H22" s="3"/>
      <c r="I22" s="715" t="s">
        <v>110</v>
      </c>
      <c r="J22" s="715"/>
      <c r="K22" s="715"/>
      <c r="L22" s="715"/>
      <c r="M22" s="715"/>
      <c r="N22" s="715"/>
      <c r="O22" s="715"/>
      <c r="P22" s="715"/>
      <c r="Q22" s="715"/>
      <c r="R22" s="49"/>
      <c r="S22" s="532"/>
    </row>
    <row r="23" spans="1:19" ht="11.25" customHeight="1" x14ac:dyDescent="0.2">
      <c r="A23" s="48"/>
      <c r="B23" s="694" t="s">
        <v>58</v>
      </c>
      <c r="C23" s="717"/>
      <c r="D23" s="717"/>
      <c r="E23" s="717"/>
      <c r="F23" s="717"/>
      <c r="G23" s="717"/>
      <c r="H23" s="3"/>
      <c r="I23" s="24"/>
      <c r="J23" s="24"/>
      <c r="K23" s="24"/>
      <c r="L23" s="24"/>
      <c r="M23" s="24"/>
      <c r="N23" s="24"/>
      <c r="O23" s="24"/>
      <c r="P23" s="24"/>
      <c r="Q23" s="24"/>
      <c r="R23" s="49"/>
      <c r="S23" s="532"/>
    </row>
    <row r="24" spans="1:19" ht="11.25" customHeight="1" x14ac:dyDescent="0.2">
      <c r="A24" s="48"/>
      <c r="B24" s="717"/>
      <c r="C24" s="717"/>
      <c r="D24" s="717"/>
      <c r="E24" s="717"/>
      <c r="F24" s="717"/>
      <c r="G24" s="717"/>
      <c r="H24" s="3"/>
      <c r="I24" s="24"/>
      <c r="J24" s="24"/>
      <c r="K24" s="24"/>
      <c r="L24" s="24"/>
      <c r="M24" s="24"/>
      <c r="N24" s="24"/>
      <c r="O24" s="24"/>
      <c r="P24" s="24"/>
      <c r="Q24" s="24"/>
      <c r="R24" s="49"/>
      <c r="S24" s="532"/>
    </row>
    <row r="25" spans="1:19" ht="11.25" customHeight="1" x14ac:dyDescent="0.2">
      <c r="A25" s="48"/>
      <c r="B25" s="694" t="s">
        <v>42</v>
      </c>
      <c r="C25" s="553"/>
      <c r="D25" s="553"/>
      <c r="E25" s="553"/>
      <c r="F25" s="553"/>
      <c r="G25" s="553"/>
      <c r="H25" s="3"/>
      <c r="I25" s="24"/>
      <c r="J25" s="24"/>
      <c r="K25" s="24"/>
      <c r="L25" s="24"/>
      <c r="M25" s="24"/>
      <c r="N25" s="24"/>
      <c r="O25" s="24"/>
      <c r="P25" s="24"/>
      <c r="Q25" s="24"/>
      <c r="R25" s="49"/>
      <c r="S25" s="532"/>
    </row>
    <row r="26" spans="1:19" ht="11.25" customHeight="1" x14ac:dyDescent="0.2">
      <c r="A26" s="48"/>
      <c r="B26" s="713" t="s">
        <v>100</v>
      </c>
      <c r="C26" s="713"/>
      <c r="D26" s="713"/>
      <c r="E26" s="713"/>
      <c r="F26" s="713"/>
      <c r="G26" s="713"/>
      <c r="H26" s="2"/>
      <c r="I26" s="710" t="s">
        <v>188</v>
      </c>
      <c r="J26" s="553"/>
      <c r="K26" s="553"/>
      <c r="L26" s="553"/>
      <c r="M26" s="553"/>
      <c r="N26" s="553"/>
      <c r="O26" s="553"/>
      <c r="P26" s="553"/>
      <c r="Q26" s="553"/>
      <c r="R26" s="49"/>
      <c r="S26" s="532"/>
    </row>
    <row r="27" spans="1:19" ht="11.25" customHeight="1" x14ac:dyDescent="0.2">
      <c r="A27" s="48"/>
      <c r="B27" s="713"/>
      <c r="C27" s="713"/>
      <c r="D27" s="713"/>
      <c r="E27" s="713"/>
      <c r="F27" s="713"/>
      <c r="G27" s="713"/>
      <c r="H27" s="2"/>
      <c r="I27" s="24"/>
      <c r="J27" s="24"/>
      <c r="K27" s="24"/>
      <c r="L27" s="24"/>
      <c r="M27" s="24"/>
      <c r="N27" s="24"/>
      <c r="O27" s="24"/>
      <c r="P27" s="24"/>
      <c r="Q27" s="24"/>
      <c r="R27" s="49"/>
      <c r="S27" s="532"/>
    </row>
    <row r="28" spans="1:19" ht="11.25" customHeight="1" x14ac:dyDescent="0.2">
      <c r="A28" s="48"/>
      <c r="B28" s="713" t="s">
        <v>101</v>
      </c>
      <c r="C28" s="713"/>
      <c r="D28" s="713"/>
      <c r="E28" s="713"/>
      <c r="F28" s="713"/>
      <c r="G28" s="713"/>
      <c r="H28" s="2"/>
      <c r="I28" s="24"/>
      <c r="J28" s="24"/>
      <c r="K28" s="24"/>
      <c r="L28" s="24"/>
      <c r="M28" s="24"/>
      <c r="N28" s="24"/>
      <c r="O28" s="24"/>
      <c r="P28" s="24"/>
      <c r="Q28" s="24"/>
      <c r="R28" s="49"/>
      <c r="S28" s="532"/>
    </row>
    <row r="29" spans="1:19" ht="11.25" customHeight="1" x14ac:dyDescent="0.2">
      <c r="A29" s="48"/>
      <c r="B29" s="713"/>
      <c r="C29" s="713"/>
      <c r="D29" s="713"/>
      <c r="E29" s="713"/>
      <c r="F29" s="713"/>
      <c r="G29" s="713"/>
      <c r="H29" s="2"/>
      <c r="I29" s="24"/>
      <c r="J29" s="24"/>
      <c r="K29" s="24"/>
      <c r="L29" s="24"/>
      <c r="M29" s="24"/>
      <c r="N29" s="24"/>
      <c r="O29" s="24"/>
      <c r="P29" s="24"/>
      <c r="Q29" s="24"/>
      <c r="R29" s="49"/>
      <c r="S29" s="532"/>
    </row>
    <row r="30" spans="1:19" ht="11.25" customHeight="1" x14ac:dyDescent="0.2">
      <c r="A30" s="48"/>
      <c r="B30" s="713" t="s">
        <v>102</v>
      </c>
      <c r="C30" s="713"/>
      <c r="D30" s="713"/>
      <c r="E30" s="713"/>
      <c r="F30" s="713"/>
      <c r="G30" s="713"/>
      <c r="H30" s="2"/>
      <c r="I30" s="24"/>
      <c r="J30" s="24"/>
      <c r="K30" s="24"/>
      <c r="L30" s="24"/>
      <c r="M30" s="24"/>
      <c r="N30" s="24"/>
      <c r="O30" s="24"/>
      <c r="P30" s="24"/>
      <c r="Q30" s="24"/>
      <c r="R30" s="49"/>
      <c r="S30" s="532"/>
    </row>
    <row r="31" spans="1:19" ht="11.25" customHeight="1" x14ac:dyDescent="0.2">
      <c r="A31" s="48"/>
      <c r="B31" s="713"/>
      <c r="C31" s="713"/>
      <c r="D31" s="713"/>
      <c r="E31" s="713"/>
      <c r="F31" s="713"/>
      <c r="G31" s="713"/>
      <c r="H31" s="2"/>
      <c r="I31" s="710" t="s">
        <v>221</v>
      </c>
      <c r="J31" s="553"/>
      <c r="K31" s="553"/>
      <c r="L31" s="553"/>
      <c r="M31" s="553"/>
      <c r="N31" s="553"/>
      <c r="O31" s="553"/>
      <c r="P31" s="553"/>
      <c r="Q31" s="553"/>
      <c r="R31" s="49"/>
      <c r="S31" s="532"/>
    </row>
    <row r="32" spans="1:19" ht="11.25" customHeight="1" x14ac:dyDescent="0.2">
      <c r="A32" s="48"/>
      <c r="B32" s="713" t="s">
        <v>103</v>
      </c>
      <c r="C32" s="713"/>
      <c r="D32" s="713"/>
      <c r="E32" s="713"/>
      <c r="F32" s="713"/>
      <c r="G32" s="713"/>
      <c r="H32" s="2"/>
      <c r="I32" s="401" t="s">
        <v>223</v>
      </c>
      <c r="J32" s="24"/>
      <c r="K32" s="24"/>
      <c r="L32" s="24"/>
      <c r="M32" s="24"/>
      <c r="N32" s="24"/>
      <c r="O32" s="24"/>
      <c r="P32" s="24"/>
      <c r="Q32" s="24"/>
      <c r="R32" s="49"/>
      <c r="S32" s="532"/>
    </row>
    <row r="33" spans="1:19" ht="11.25" customHeight="1" x14ac:dyDescent="0.2">
      <c r="A33" s="48"/>
      <c r="B33" s="713"/>
      <c r="C33" s="713"/>
      <c r="D33" s="713"/>
      <c r="E33" s="713"/>
      <c r="F33" s="713"/>
      <c r="G33" s="713"/>
      <c r="H33" s="2"/>
      <c r="I33" s="24"/>
      <c r="J33" s="24"/>
      <c r="K33" s="24"/>
      <c r="L33" s="24"/>
      <c r="M33" s="24"/>
      <c r="N33" s="24"/>
      <c r="O33" s="24"/>
      <c r="P33" s="24"/>
      <c r="Q33" s="24"/>
      <c r="R33" s="49"/>
      <c r="S33" s="532"/>
    </row>
    <row r="34" spans="1:19" ht="11.25" customHeight="1" x14ac:dyDescent="0.2">
      <c r="A34" s="48"/>
      <c r="B34" s="714"/>
      <c r="C34" s="714"/>
      <c r="D34" s="714"/>
      <c r="E34" s="714"/>
      <c r="F34" s="714"/>
      <c r="G34" s="714"/>
      <c r="H34" s="2"/>
      <c r="I34" s="24"/>
      <c r="J34" s="24"/>
      <c r="K34" s="24"/>
      <c r="L34" s="24"/>
      <c r="M34" s="24"/>
      <c r="N34" s="24"/>
      <c r="O34" s="24"/>
      <c r="P34" s="24"/>
      <c r="Q34" s="24"/>
      <c r="R34" s="49"/>
      <c r="S34" s="532"/>
    </row>
    <row r="35" spans="1:19" ht="11.25" customHeight="1" x14ac:dyDescent="0.2">
      <c r="A35" s="48"/>
      <c r="B35" s="691" t="s">
        <v>59</v>
      </c>
      <c r="C35" s="707"/>
      <c r="D35" s="707"/>
      <c r="E35" s="707"/>
      <c r="F35" s="707"/>
      <c r="G35" s="707"/>
      <c r="H35" s="12"/>
      <c r="I35" s="700" t="s">
        <v>60</v>
      </c>
      <c r="J35" s="701"/>
      <c r="K35" s="701"/>
      <c r="L35" s="701"/>
      <c r="M35" s="701"/>
      <c r="N35" s="701"/>
      <c r="O35" s="701"/>
      <c r="P35" s="701"/>
      <c r="Q35" s="701"/>
      <c r="R35" s="49"/>
      <c r="S35" s="532"/>
    </row>
    <row r="36" spans="1:19" ht="11.25" customHeight="1" x14ac:dyDescent="0.2">
      <c r="A36" s="48"/>
      <c r="B36" s="708"/>
      <c r="C36" s="708"/>
      <c r="D36" s="708"/>
      <c r="E36" s="708"/>
      <c r="F36" s="708"/>
      <c r="G36" s="708"/>
      <c r="H36" s="3"/>
      <c r="I36" s="601"/>
      <c r="J36" s="601"/>
      <c r="K36" s="601"/>
      <c r="L36" s="601"/>
      <c r="M36" s="601"/>
      <c r="N36" s="601"/>
      <c r="O36" s="601"/>
      <c r="P36" s="601"/>
      <c r="Q36" s="601"/>
      <c r="R36" s="49"/>
      <c r="S36" s="532"/>
    </row>
    <row r="37" spans="1:19" ht="11.25" customHeight="1" x14ac:dyDescent="0.2">
      <c r="A37" s="48"/>
      <c r="B37" s="693"/>
      <c r="C37" s="693"/>
      <c r="D37" s="693"/>
      <c r="E37" s="693"/>
      <c r="F37" s="693"/>
      <c r="G37" s="693"/>
      <c r="H37" s="10"/>
      <c r="I37" s="699"/>
      <c r="J37" s="699"/>
      <c r="K37" s="699"/>
      <c r="L37" s="699"/>
      <c r="M37" s="699"/>
      <c r="N37" s="699"/>
      <c r="O37" s="699"/>
      <c r="P37" s="699"/>
      <c r="Q37" s="699"/>
      <c r="R37" s="49"/>
      <c r="S37" s="532"/>
    </row>
    <row r="38" spans="1:19" ht="11.25" customHeight="1" x14ac:dyDescent="0.2">
      <c r="A38" s="48"/>
      <c r="B38" s="1"/>
      <c r="C38" s="1"/>
      <c r="D38" s="1"/>
      <c r="E38" s="1"/>
      <c r="F38" s="1"/>
      <c r="G38" s="1"/>
      <c r="H38" s="2"/>
      <c r="I38" s="1"/>
      <c r="J38" s="1"/>
      <c r="K38" s="1"/>
      <c r="L38" s="1"/>
      <c r="M38" s="1"/>
      <c r="N38" s="1"/>
      <c r="O38" s="1"/>
      <c r="P38" s="1"/>
      <c r="Q38" s="1"/>
      <c r="R38" s="49"/>
      <c r="S38" s="532"/>
    </row>
    <row r="39" spans="1:19" ht="11.25" customHeight="1" x14ac:dyDescent="0.2">
      <c r="A39" s="48"/>
      <c r="B39" s="1"/>
      <c r="C39" s="1"/>
      <c r="D39" s="1"/>
      <c r="E39" s="1"/>
      <c r="F39" s="1"/>
      <c r="G39" s="1"/>
      <c r="H39" s="2"/>
      <c r="I39" s="1"/>
      <c r="J39" s="1"/>
      <c r="K39" s="1"/>
      <c r="L39" s="1"/>
      <c r="M39" s="1"/>
      <c r="N39" s="1"/>
      <c r="O39" s="1"/>
      <c r="P39" s="1"/>
      <c r="Q39" s="1"/>
      <c r="R39" s="49"/>
      <c r="S39" s="532"/>
    </row>
    <row r="40" spans="1:19" ht="11.25" customHeight="1" x14ac:dyDescent="0.2">
      <c r="A40" s="48"/>
      <c r="B40" s="1"/>
      <c r="C40" s="1"/>
      <c r="D40" s="1"/>
      <c r="E40" s="1"/>
      <c r="F40" s="1"/>
      <c r="G40" s="1"/>
      <c r="H40" s="2"/>
      <c r="I40" s="1"/>
      <c r="J40" s="1"/>
      <c r="K40" s="1"/>
      <c r="L40" s="1"/>
      <c r="M40" s="1"/>
      <c r="N40" s="1"/>
      <c r="O40" s="1"/>
      <c r="P40" s="1"/>
      <c r="Q40" s="1"/>
      <c r="R40" s="49"/>
      <c r="S40" s="532"/>
    </row>
    <row r="41" spans="1:19" ht="11.25" customHeight="1" x14ac:dyDescent="0.2">
      <c r="A41" s="48"/>
      <c r="B41" s="1"/>
      <c r="C41" s="1"/>
      <c r="D41" s="1"/>
      <c r="E41" s="1"/>
      <c r="F41" s="1"/>
      <c r="G41" s="1"/>
      <c r="H41" s="2"/>
      <c r="I41" s="1"/>
      <c r="J41" s="1"/>
      <c r="K41" s="1"/>
      <c r="L41" s="1"/>
      <c r="M41" s="1"/>
      <c r="N41" s="1"/>
      <c r="O41" s="1"/>
      <c r="P41" s="1"/>
      <c r="Q41" s="1"/>
      <c r="R41" s="49"/>
      <c r="S41" s="532"/>
    </row>
    <row r="42" spans="1:19" ht="10.5" customHeight="1" x14ac:dyDescent="0.2">
      <c r="A42" s="48"/>
      <c r="B42" s="1"/>
      <c r="C42" s="1"/>
      <c r="D42" s="1"/>
      <c r="E42" s="1"/>
      <c r="F42" s="1"/>
      <c r="G42" s="1"/>
      <c r="H42" s="2"/>
      <c r="I42" s="1"/>
      <c r="J42" s="1"/>
      <c r="K42" s="1"/>
      <c r="L42" s="1"/>
      <c r="M42" s="1"/>
      <c r="N42" s="1"/>
      <c r="O42" s="1"/>
      <c r="P42" s="1"/>
      <c r="Q42" s="1"/>
      <c r="R42" s="49"/>
      <c r="S42" s="532"/>
    </row>
    <row r="43" spans="1:19" ht="16.5" customHeight="1" x14ac:dyDescent="0.2">
      <c r="A43" s="656"/>
      <c r="B43" s="696"/>
      <c r="C43" s="696"/>
      <c r="D43" s="696"/>
      <c r="E43" s="696"/>
      <c r="F43" s="696"/>
      <c r="G43" s="696"/>
      <c r="H43" s="696"/>
      <c r="I43" s="696"/>
      <c r="J43" s="696"/>
      <c r="K43" s="696"/>
      <c r="L43" s="696"/>
      <c r="M43" s="696"/>
      <c r="N43" s="696"/>
      <c r="O43" s="696"/>
      <c r="P43" s="696"/>
      <c r="Q43" s="696"/>
      <c r="R43" s="697"/>
      <c r="S43" s="532"/>
    </row>
    <row r="44" spans="1:19" ht="12" customHeight="1" thickBot="1" x14ac:dyDescent="0.25">
      <c r="A44" s="703" t="str">
        <f>Home!A46</f>
        <v xml:space="preserve"> </v>
      </c>
      <c r="B44" s="704"/>
      <c r="C44" s="704"/>
      <c r="D44" s="704"/>
      <c r="E44" s="704"/>
      <c r="F44" s="704"/>
      <c r="G44" s="704"/>
      <c r="H44" s="704"/>
      <c r="I44" s="704"/>
      <c r="J44" s="704"/>
      <c r="K44" s="704"/>
      <c r="L44" s="704"/>
      <c r="M44" s="704"/>
      <c r="N44" s="704"/>
      <c r="O44" s="704"/>
      <c r="P44" s="704"/>
      <c r="Q44" s="704"/>
      <c r="R44" s="705"/>
      <c r="S44" s="532"/>
    </row>
    <row r="45" spans="1:19" ht="15" customHeight="1" x14ac:dyDescent="0.2">
      <c r="A45" s="1"/>
      <c r="B45" s="1"/>
      <c r="C45" s="1"/>
      <c r="D45" s="1"/>
      <c r="E45" s="1"/>
      <c r="F45" s="1"/>
      <c r="G45" s="1"/>
      <c r="H45" s="2"/>
      <c r="I45" s="1"/>
      <c r="J45" s="1"/>
      <c r="K45" s="1"/>
      <c r="L45" s="1"/>
      <c r="M45" s="1"/>
      <c r="N45" s="1"/>
      <c r="O45" s="1"/>
      <c r="P45" s="1"/>
      <c r="Q45" s="1"/>
      <c r="R45" s="1"/>
      <c r="S45" s="532"/>
    </row>
    <row r="46" spans="1:19" ht="18.75" thickBot="1" x14ac:dyDescent="0.3">
      <c r="A46" s="40" t="s">
        <v>1</v>
      </c>
      <c r="B46" s="41"/>
      <c r="C46" s="41"/>
      <c r="D46" s="41"/>
      <c r="E46" s="41"/>
      <c r="F46" s="41"/>
      <c r="G46" s="41"/>
      <c r="H46" s="42"/>
      <c r="I46" s="41"/>
      <c r="J46" s="41"/>
      <c r="K46" s="41"/>
      <c r="L46" s="41"/>
      <c r="M46" s="41"/>
      <c r="N46" s="41"/>
      <c r="O46" s="41"/>
      <c r="P46" s="41"/>
      <c r="Q46" s="41"/>
      <c r="R46" s="5"/>
      <c r="S46" s="532"/>
    </row>
    <row r="47" spans="1:19" ht="11.25" customHeight="1" x14ac:dyDescent="0.2">
      <c r="A47" s="25"/>
      <c r="B47" s="25"/>
      <c r="C47" s="1"/>
      <c r="D47" s="1"/>
      <c r="E47" s="1"/>
      <c r="F47" s="1"/>
      <c r="G47" s="1"/>
      <c r="H47" s="2"/>
      <c r="I47" s="1"/>
      <c r="J47" s="1"/>
      <c r="K47" s="1"/>
      <c r="L47" s="1"/>
      <c r="M47" s="1"/>
      <c r="N47" s="1"/>
      <c r="O47" s="1"/>
      <c r="P47" s="1"/>
      <c r="Q47" s="1"/>
      <c r="R47" s="1"/>
      <c r="S47" s="532"/>
    </row>
    <row r="48" spans="1:19" ht="21" customHeight="1" thickBot="1" x14ac:dyDescent="0.25">
      <c r="A48" s="24"/>
      <c r="B48" s="24"/>
      <c r="C48" s="1"/>
      <c r="D48" s="1"/>
      <c r="E48" s="1"/>
      <c r="F48" s="1"/>
      <c r="G48" s="1"/>
      <c r="H48" s="2"/>
      <c r="I48" s="1"/>
      <c r="J48" s="1"/>
      <c r="K48" s="1"/>
      <c r="L48" s="1"/>
      <c r="M48" s="1"/>
      <c r="N48" s="1"/>
      <c r="O48" s="1"/>
      <c r="P48" s="1"/>
      <c r="Q48" s="1"/>
      <c r="R48" s="1"/>
      <c r="S48" s="532"/>
    </row>
    <row r="49" spans="1:22" ht="11.25" customHeight="1" x14ac:dyDescent="0.2">
      <c r="A49" s="45"/>
      <c r="B49" s="46"/>
      <c r="C49" s="46"/>
      <c r="D49" s="46"/>
      <c r="E49" s="46"/>
      <c r="F49" s="46"/>
      <c r="G49" s="46"/>
      <c r="H49" s="32"/>
      <c r="I49" s="46"/>
      <c r="J49" s="46"/>
      <c r="K49" s="46"/>
      <c r="L49" s="46"/>
      <c r="M49" s="46"/>
      <c r="N49" s="46"/>
      <c r="O49" s="46"/>
      <c r="P49" s="46"/>
      <c r="Q49" s="46"/>
      <c r="R49" s="47"/>
      <c r="S49" s="532"/>
    </row>
    <row r="50" spans="1:22" s="550" customFormat="1" ht="11.25" customHeight="1" x14ac:dyDescent="0.2">
      <c r="A50" s="50"/>
      <c r="B50" s="6"/>
      <c r="C50" s="7"/>
      <c r="D50" s="7"/>
      <c r="E50" s="7"/>
      <c r="F50" s="7"/>
      <c r="G50" s="7"/>
      <c r="H50" s="4"/>
      <c r="I50" s="7"/>
      <c r="J50" s="7"/>
      <c r="K50" s="7"/>
      <c r="L50" s="7"/>
      <c r="M50" s="6"/>
      <c r="N50" s="6"/>
      <c r="O50" s="6"/>
      <c r="P50" s="6"/>
      <c r="Q50" s="6"/>
      <c r="R50" s="51"/>
      <c r="S50" s="532"/>
      <c r="V50" s="549"/>
    </row>
    <row r="51" spans="1:22" ht="21" customHeight="1" x14ac:dyDescent="0.25">
      <c r="A51" s="48"/>
      <c r="B51" s="11" t="s">
        <v>53</v>
      </c>
      <c r="C51" s="44"/>
      <c r="D51" s="44"/>
      <c r="E51" s="44"/>
      <c r="F51" s="44"/>
      <c r="G51" s="44"/>
      <c r="H51" s="10"/>
      <c r="I51" s="44"/>
      <c r="J51" s="44"/>
      <c r="K51" s="44"/>
      <c r="L51" s="44"/>
      <c r="M51" s="44"/>
      <c r="N51" s="44"/>
      <c r="O51" s="44"/>
      <c r="P51" s="44"/>
      <c r="Q51" s="44"/>
      <c r="R51" s="49"/>
      <c r="S51" s="533"/>
    </row>
    <row r="52" spans="1:22" ht="9" customHeight="1" x14ac:dyDescent="0.25">
      <c r="A52" s="48"/>
      <c r="B52" s="15"/>
      <c r="C52" s="43"/>
      <c r="D52" s="43"/>
      <c r="E52" s="43"/>
      <c r="F52" s="43"/>
      <c r="G52" s="43"/>
      <c r="H52" s="3"/>
      <c r="I52" s="43"/>
      <c r="J52" s="43"/>
      <c r="K52" s="43"/>
      <c r="L52" s="43"/>
      <c r="M52" s="43"/>
      <c r="N52" s="43"/>
      <c r="O52" s="43"/>
      <c r="P52" s="43"/>
      <c r="Q52" s="43"/>
      <c r="R52" s="49"/>
      <c r="S52" s="532"/>
    </row>
    <row r="53" spans="1:22" ht="13.5" customHeight="1" x14ac:dyDescent="0.2">
      <c r="A53" s="48"/>
      <c r="B53" s="711" t="s">
        <v>63</v>
      </c>
      <c r="C53" s="712"/>
      <c r="D53" s="712"/>
      <c r="E53" s="712"/>
      <c r="F53" s="712"/>
      <c r="G53" s="712"/>
      <c r="H53" s="3"/>
      <c r="I53" s="711" t="s">
        <v>64</v>
      </c>
      <c r="J53" s="711"/>
      <c r="K53" s="711"/>
      <c r="L53" s="711"/>
      <c r="M53" s="711"/>
      <c r="N53" s="711"/>
      <c r="O53" s="711"/>
      <c r="P53" s="711"/>
      <c r="Q53" s="711"/>
      <c r="R53" s="49"/>
      <c r="S53" s="532"/>
    </row>
    <row r="54" spans="1:22" ht="11.25" customHeight="1" x14ac:dyDescent="0.2">
      <c r="A54" s="48"/>
      <c r="B54" s="691" t="s">
        <v>45</v>
      </c>
      <c r="C54" s="692"/>
      <c r="D54" s="692"/>
      <c r="E54" s="692"/>
      <c r="F54" s="692"/>
      <c r="G54" s="692"/>
      <c r="H54" s="12"/>
      <c r="I54" s="691" t="s">
        <v>107</v>
      </c>
      <c r="J54" s="692"/>
      <c r="K54" s="692"/>
      <c r="L54" s="692"/>
      <c r="M54" s="692"/>
      <c r="N54" s="692"/>
      <c r="O54" s="692"/>
      <c r="P54" s="692"/>
      <c r="Q54" s="692"/>
      <c r="R54" s="49"/>
      <c r="S54" s="532"/>
    </row>
    <row r="55" spans="1:22" ht="11.25" customHeight="1" x14ac:dyDescent="0.2">
      <c r="A55" s="48"/>
      <c r="B55" s="693"/>
      <c r="C55" s="693"/>
      <c r="D55" s="693"/>
      <c r="E55" s="693"/>
      <c r="F55" s="693"/>
      <c r="G55" s="693"/>
      <c r="H55" s="10"/>
      <c r="I55" s="693"/>
      <c r="J55" s="693"/>
      <c r="K55" s="693"/>
      <c r="L55" s="693"/>
      <c r="M55" s="693"/>
      <c r="N55" s="693"/>
      <c r="O55" s="693"/>
      <c r="P55" s="693"/>
      <c r="Q55" s="693"/>
      <c r="R55" s="49"/>
      <c r="S55" s="532"/>
    </row>
    <row r="56" spans="1:22" ht="11.25" customHeight="1" x14ac:dyDescent="0.2">
      <c r="A56" s="48"/>
      <c r="B56" s="700" t="s">
        <v>70</v>
      </c>
      <c r="C56" s="709"/>
      <c r="D56" s="709"/>
      <c r="E56" s="709"/>
      <c r="F56" s="709"/>
      <c r="G56" s="709"/>
      <c r="H56" s="12"/>
      <c r="I56" s="694" t="s">
        <v>62</v>
      </c>
      <c r="J56" s="702"/>
      <c r="K56" s="702"/>
      <c r="L56" s="702"/>
      <c r="M56" s="702"/>
      <c r="N56" s="702"/>
      <c r="O56" s="702"/>
      <c r="P56" s="702"/>
      <c r="Q56" s="702"/>
      <c r="R56" s="49"/>
      <c r="S56" s="532"/>
    </row>
    <row r="57" spans="1:22" ht="11.25" customHeight="1" x14ac:dyDescent="0.2">
      <c r="A57" s="48"/>
      <c r="B57" s="694" t="s">
        <v>109</v>
      </c>
      <c r="C57" s="695"/>
      <c r="D57" s="695"/>
      <c r="E57" s="695"/>
      <c r="F57" s="695"/>
      <c r="G57" s="695"/>
      <c r="H57" s="3"/>
      <c r="I57" s="702"/>
      <c r="J57" s="702"/>
      <c r="K57" s="702"/>
      <c r="L57" s="702"/>
      <c r="M57" s="702"/>
      <c r="N57" s="702"/>
      <c r="O57" s="702"/>
      <c r="P57" s="702"/>
      <c r="Q57" s="702"/>
      <c r="R57" s="49"/>
      <c r="S57" s="532"/>
    </row>
    <row r="58" spans="1:22" ht="11.25" customHeight="1" x14ac:dyDescent="0.2">
      <c r="A58" s="48"/>
      <c r="B58" s="694" t="s">
        <v>71</v>
      </c>
      <c r="C58" s="695"/>
      <c r="D58" s="695"/>
      <c r="E58" s="695"/>
      <c r="F58" s="695"/>
      <c r="G58" s="695"/>
      <c r="H58" s="3"/>
      <c r="I58" s="266"/>
      <c r="J58" s="266"/>
      <c r="K58" s="266"/>
      <c r="L58" s="266"/>
      <c r="M58" s="266"/>
      <c r="N58" s="266"/>
      <c r="O58" s="266"/>
      <c r="P58" s="266"/>
      <c r="Q58" s="266"/>
      <c r="R58" s="49"/>
      <c r="S58" s="532"/>
    </row>
    <row r="59" spans="1:22" ht="11.25" customHeight="1" x14ac:dyDescent="0.2">
      <c r="A59" s="48"/>
      <c r="B59" s="695"/>
      <c r="C59" s="695"/>
      <c r="D59" s="695"/>
      <c r="E59" s="695"/>
      <c r="F59" s="695"/>
      <c r="G59" s="695"/>
      <c r="H59" s="3"/>
      <c r="I59" s="72" t="s">
        <v>82</v>
      </c>
      <c r="J59" s="1"/>
      <c r="K59" s="1"/>
      <c r="L59" s="1"/>
      <c r="M59" s="1"/>
      <c r="N59" s="1"/>
      <c r="O59" s="1"/>
      <c r="P59" s="1"/>
      <c r="Q59" s="1"/>
      <c r="R59" s="49"/>
      <c r="S59" s="532"/>
    </row>
    <row r="60" spans="1:22" ht="11.25" customHeight="1" x14ac:dyDescent="0.2">
      <c r="A60" s="48"/>
      <c r="B60" s="694" t="s">
        <v>72</v>
      </c>
      <c r="C60" s="695"/>
      <c r="D60" s="695"/>
      <c r="E60" s="695"/>
      <c r="F60" s="695"/>
      <c r="G60" s="695"/>
      <c r="H60" s="14"/>
      <c r="I60" s="1"/>
      <c r="J60" s="72"/>
      <c r="K60" s="72"/>
      <c r="L60" s="72"/>
      <c r="M60" s="72"/>
      <c r="N60" s="72"/>
      <c r="O60" s="72"/>
      <c r="P60" s="72"/>
      <c r="Q60" s="1"/>
      <c r="R60" s="49"/>
      <c r="S60" s="532"/>
    </row>
    <row r="61" spans="1:22" ht="11.25" customHeight="1" x14ac:dyDescent="0.2">
      <c r="A61" s="48"/>
      <c r="B61" s="695"/>
      <c r="C61" s="695"/>
      <c r="D61" s="695"/>
      <c r="E61" s="695"/>
      <c r="F61" s="695"/>
      <c r="G61" s="695"/>
      <c r="H61" s="14"/>
      <c r="I61" s="72" t="s">
        <v>108</v>
      </c>
      <c r="J61" s="72"/>
      <c r="K61" s="72"/>
      <c r="L61" s="72"/>
      <c r="M61" s="72"/>
      <c r="N61" s="72"/>
      <c r="O61" s="72"/>
      <c r="P61" s="72"/>
      <c r="Q61" s="266"/>
      <c r="R61" s="49"/>
      <c r="S61" s="532"/>
    </row>
    <row r="62" spans="1:22" ht="11.25" customHeight="1" x14ac:dyDescent="0.2">
      <c r="A62" s="48"/>
      <c r="B62" s="694" t="s">
        <v>81</v>
      </c>
      <c r="C62" s="695"/>
      <c r="D62" s="695"/>
      <c r="E62" s="695"/>
      <c r="F62" s="695"/>
      <c r="G62" s="695"/>
      <c r="H62" s="3"/>
      <c r="I62" s="266"/>
      <c r="J62" s="266"/>
      <c r="K62" s="266"/>
      <c r="L62" s="266"/>
      <c r="M62" s="266"/>
      <c r="N62" s="266"/>
      <c r="O62" s="266"/>
      <c r="P62" s="266"/>
      <c r="Q62" s="72"/>
      <c r="R62" s="49"/>
      <c r="S62" s="532"/>
    </row>
    <row r="63" spans="1:22" ht="11.25" customHeight="1" x14ac:dyDescent="0.2">
      <c r="A63" s="48"/>
      <c r="B63" s="695"/>
      <c r="C63" s="695"/>
      <c r="D63" s="695"/>
      <c r="E63" s="695"/>
      <c r="F63" s="695"/>
      <c r="G63" s="695"/>
      <c r="H63" s="3"/>
      <c r="I63" s="72" t="s">
        <v>189</v>
      </c>
      <c r="J63" s="72"/>
      <c r="K63" s="72"/>
      <c r="L63" s="72"/>
      <c r="M63" s="72"/>
      <c r="N63" s="72"/>
      <c r="O63" s="72"/>
      <c r="P63" s="72"/>
      <c r="Q63" s="72"/>
      <c r="R63" s="49"/>
      <c r="S63" s="532"/>
    </row>
    <row r="64" spans="1:22" ht="11.25" customHeight="1" x14ac:dyDescent="0.2">
      <c r="A64" s="48"/>
      <c r="B64" s="25" t="s">
        <v>104</v>
      </c>
      <c r="C64" s="25"/>
      <c r="D64" s="25"/>
      <c r="E64" s="25"/>
      <c r="F64" s="25"/>
      <c r="G64" s="25"/>
      <c r="H64" s="25"/>
      <c r="I64" s="266"/>
      <c r="J64" s="266"/>
      <c r="K64" s="266"/>
      <c r="L64" s="266"/>
      <c r="M64" s="266"/>
      <c r="N64" s="266"/>
      <c r="O64" s="266"/>
      <c r="P64" s="266"/>
      <c r="Q64" s="266"/>
      <c r="R64" s="49"/>
      <c r="S64" s="532"/>
    </row>
    <row r="65" spans="1:19" ht="11.25" customHeight="1" x14ac:dyDescent="0.2">
      <c r="A65" s="48"/>
      <c r="B65" s="698" t="s">
        <v>92</v>
      </c>
      <c r="C65" s="698"/>
      <c r="D65" s="698"/>
      <c r="E65" s="698"/>
      <c r="F65" s="698"/>
      <c r="G65" s="698"/>
      <c r="H65" s="5"/>
      <c r="I65" s="72" t="s">
        <v>224</v>
      </c>
      <c r="J65" s="266"/>
      <c r="K65" s="266"/>
      <c r="L65" s="266"/>
      <c r="M65" s="266"/>
      <c r="N65" s="266"/>
      <c r="O65" s="266"/>
      <c r="P65" s="266"/>
      <c r="Q65" s="72"/>
      <c r="R65" s="49"/>
      <c r="S65" s="532"/>
    </row>
    <row r="66" spans="1:19" ht="11.25" customHeight="1" x14ac:dyDescent="0.2">
      <c r="A66" s="48"/>
      <c r="B66" s="698"/>
      <c r="C66" s="698"/>
      <c r="D66" s="698"/>
      <c r="E66" s="698"/>
      <c r="F66" s="698"/>
      <c r="G66" s="698"/>
      <c r="H66" s="5"/>
      <c r="I66" s="716" t="s">
        <v>225</v>
      </c>
      <c r="J66" s="716"/>
      <c r="K66" s="716"/>
      <c r="L66" s="716"/>
      <c r="M66" s="716"/>
      <c r="N66" s="716"/>
      <c r="O66" s="716"/>
      <c r="P66" s="716"/>
      <c r="Q66" s="716"/>
      <c r="R66" s="49"/>
      <c r="S66" s="532"/>
    </row>
    <row r="67" spans="1:19" ht="11.25" customHeight="1" x14ac:dyDescent="0.2">
      <c r="A67" s="48"/>
      <c r="B67" s="698" t="s">
        <v>93</v>
      </c>
      <c r="C67" s="601"/>
      <c r="D67" s="601"/>
      <c r="E67" s="601"/>
      <c r="F67" s="601"/>
      <c r="G67" s="601"/>
      <c r="H67" s="25"/>
      <c r="I67" s="716"/>
      <c r="J67" s="716"/>
      <c r="K67" s="716"/>
      <c r="L67" s="716"/>
      <c r="M67" s="716"/>
      <c r="N67" s="716"/>
      <c r="O67" s="716"/>
      <c r="P67" s="716"/>
      <c r="Q67" s="716"/>
      <c r="R67" s="49"/>
      <c r="S67" s="532"/>
    </row>
    <row r="68" spans="1:19" ht="11.25" customHeight="1" x14ac:dyDescent="0.2">
      <c r="A68" s="48"/>
      <c r="B68" s="601"/>
      <c r="C68" s="601"/>
      <c r="D68" s="601"/>
      <c r="E68" s="601"/>
      <c r="F68" s="601"/>
      <c r="G68" s="601"/>
      <c r="H68" s="25"/>
      <c r="I68" s="716"/>
      <c r="J68" s="716"/>
      <c r="K68" s="716"/>
      <c r="L68" s="716"/>
      <c r="M68" s="716"/>
      <c r="N68" s="716"/>
      <c r="O68" s="716"/>
      <c r="P68" s="716"/>
      <c r="Q68" s="716"/>
      <c r="R68" s="49"/>
      <c r="S68" s="532"/>
    </row>
    <row r="69" spans="1:19" ht="11.25" customHeight="1" x14ac:dyDescent="0.2">
      <c r="A69" s="48"/>
      <c r="B69" s="694" t="s">
        <v>97</v>
      </c>
      <c r="C69" s="601"/>
      <c r="D69" s="601"/>
      <c r="E69" s="601"/>
      <c r="F69" s="601"/>
      <c r="G69" s="601"/>
      <c r="H69" s="25"/>
      <c r="I69" s="1"/>
      <c r="J69" s="72"/>
      <c r="K69" s="72"/>
      <c r="L69" s="72"/>
      <c r="M69" s="72"/>
      <c r="N69" s="72"/>
      <c r="O69" s="72"/>
      <c r="P69" s="72"/>
      <c r="Q69" s="72"/>
      <c r="R69" s="49"/>
      <c r="S69" s="532"/>
    </row>
    <row r="70" spans="1:19" ht="11.25" customHeight="1" x14ac:dyDescent="0.2">
      <c r="A70" s="48"/>
      <c r="B70" s="699"/>
      <c r="C70" s="699"/>
      <c r="D70" s="699"/>
      <c r="E70" s="699"/>
      <c r="F70" s="699"/>
      <c r="G70" s="699"/>
      <c r="H70" s="71"/>
      <c r="I70" s="72"/>
      <c r="J70" s="69"/>
      <c r="K70" s="69"/>
      <c r="L70" s="69"/>
      <c r="M70" s="69"/>
      <c r="N70" s="69"/>
      <c r="O70" s="69"/>
      <c r="P70" s="69"/>
      <c r="Q70" s="69"/>
      <c r="R70" s="49"/>
      <c r="S70" s="532"/>
    </row>
    <row r="71" spans="1:19" ht="11.25" customHeight="1" x14ac:dyDescent="0.2">
      <c r="A71" s="48"/>
      <c r="B71" s="700" t="s">
        <v>94</v>
      </c>
      <c r="C71" s="701"/>
      <c r="D71" s="701"/>
      <c r="E71" s="701"/>
      <c r="F71" s="701"/>
      <c r="G71" s="701"/>
      <c r="H71" s="12"/>
      <c r="I71" s="691" t="s">
        <v>105</v>
      </c>
      <c r="J71" s="692"/>
      <c r="K71" s="692"/>
      <c r="L71" s="692"/>
      <c r="M71" s="692"/>
      <c r="N71" s="692"/>
      <c r="O71" s="692"/>
      <c r="P71" s="692"/>
      <c r="Q71" s="692"/>
      <c r="R71" s="49"/>
      <c r="S71" s="532"/>
    </row>
    <row r="72" spans="1:19" ht="11.25" customHeight="1" x14ac:dyDescent="0.2">
      <c r="A72" s="48"/>
      <c r="B72" s="699"/>
      <c r="C72" s="699"/>
      <c r="D72" s="699"/>
      <c r="E72" s="699"/>
      <c r="F72" s="699"/>
      <c r="G72" s="699"/>
      <c r="H72" s="70"/>
      <c r="I72" s="693"/>
      <c r="J72" s="693"/>
      <c r="K72" s="693"/>
      <c r="L72" s="693"/>
      <c r="M72" s="693"/>
      <c r="N72" s="693"/>
      <c r="O72" s="693"/>
      <c r="P72" s="693"/>
      <c r="Q72" s="693"/>
      <c r="R72" s="49"/>
      <c r="S72" s="532"/>
    </row>
    <row r="73" spans="1:19" ht="11.25" customHeight="1" x14ac:dyDescent="0.2">
      <c r="A73" s="48"/>
      <c r="B73" s="289"/>
      <c r="C73" s="289"/>
      <c r="D73" s="289"/>
      <c r="E73" s="289"/>
      <c r="F73" s="289"/>
      <c r="G73" s="289"/>
      <c r="H73" s="289"/>
      <c r="I73" s="290"/>
      <c r="J73" s="289"/>
      <c r="K73" s="289"/>
      <c r="L73" s="289"/>
      <c r="M73" s="289"/>
      <c r="N73" s="289"/>
      <c r="O73" s="289"/>
      <c r="P73" s="289"/>
      <c r="Q73" s="289"/>
      <c r="R73" s="49"/>
      <c r="S73" s="532"/>
    </row>
    <row r="74" spans="1:19" ht="11.25" customHeight="1" x14ac:dyDescent="0.2">
      <c r="A74" s="48"/>
      <c r="B74" s="154"/>
      <c r="C74" s="280"/>
      <c r="D74" s="280"/>
      <c r="E74" s="280"/>
      <c r="F74" s="280"/>
      <c r="G74" s="280"/>
      <c r="H74" s="291"/>
      <c r="I74" s="292"/>
      <c r="J74" s="293"/>
      <c r="K74" s="293"/>
      <c r="L74" s="293"/>
      <c r="M74" s="293"/>
      <c r="N74" s="293"/>
      <c r="O74" s="293"/>
      <c r="P74" s="293"/>
      <c r="Q74" s="293"/>
      <c r="R74" s="49"/>
      <c r="S74" s="532"/>
    </row>
    <row r="75" spans="1:19" ht="11.25" customHeight="1" x14ac:dyDescent="0.2">
      <c r="A75" s="48"/>
      <c r="B75" s="280"/>
      <c r="C75" s="280"/>
      <c r="D75" s="280"/>
      <c r="E75" s="280"/>
      <c r="F75" s="280"/>
      <c r="G75" s="280"/>
      <c r="H75" s="165"/>
      <c r="I75" s="293"/>
      <c r="J75" s="293"/>
      <c r="K75" s="293"/>
      <c r="L75" s="293"/>
      <c r="M75" s="293"/>
      <c r="N75" s="293"/>
      <c r="O75" s="293"/>
      <c r="P75" s="293"/>
      <c r="Q75" s="293"/>
      <c r="R75" s="49"/>
      <c r="S75" s="532"/>
    </row>
    <row r="76" spans="1:19" ht="11.25" customHeight="1" x14ac:dyDescent="0.2">
      <c r="A76" s="48"/>
      <c r="B76" s="294"/>
      <c r="C76" s="280"/>
      <c r="D76" s="280"/>
      <c r="E76" s="280"/>
      <c r="F76" s="280"/>
      <c r="G76" s="280"/>
      <c r="H76" s="291"/>
      <c r="I76" s="292"/>
      <c r="J76" s="293"/>
      <c r="K76" s="293"/>
      <c r="L76" s="293"/>
      <c r="M76" s="293"/>
      <c r="N76" s="293"/>
      <c r="O76" s="293"/>
      <c r="P76" s="293"/>
      <c r="Q76" s="293"/>
      <c r="R76" s="49"/>
      <c r="S76" s="532"/>
    </row>
    <row r="77" spans="1:19" ht="11.25" customHeight="1" x14ac:dyDescent="0.2">
      <c r="A77" s="48"/>
      <c r="B77" s="280"/>
      <c r="C77" s="280"/>
      <c r="D77" s="280"/>
      <c r="E77" s="280"/>
      <c r="F77" s="280"/>
      <c r="G77" s="280"/>
      <c r="H77" s="165"/>
      <c r="I77" s="293"/>
      <c r="J77" s="293"/>
      <c r="K77" s="293"/>
      <c r="L77" s="293"/>
      <c r="M77" s="293"/>
      <c r="N77" s="293"/>
      <c r="O77" s="293"/>
      <c r="P77" s="293"/>
      <c r="Q77" s="293"/>
      <c r="R77" s="49"/>
      <c r="S77" s="532"/>
    </row>
    <row r="78" spans="1:19" ht="11.25" customHeight="1" x14ac:dyDescent="0.2">
      <c r="A78" s="48"/>
      <c r="B78" s="165"/>
      <c r="C78" s="165"/>
      <c r="D78" s="165"/>
      <c r="E78" s="165"/>
      <c r="F78" s="165"/>
      <c r="G78" s="165"/>
      <c r="H78" s="165"/>
      <c r="I78" s="165"/>
      <c r="J78" s="165"/>
      <c r="K78" s="165"/>
      <c r="L78" s="165"/>
      <c r="M78" s="165"/>
      <c r="N78" s="165"/>
      <c r="O78" s="165"/>
      <c r="P78" s="165"/>
      <c r="Q78" s="165"/>
      <c r="R78" s="49"/>
      <c r="S78" s="532"/>
    </row>
    <row r="79" spans="1:19" ht="11.25" customHeight="1" x14ac:dyDescent="0.2">
      <c r="A79" s="48"/>
      <c r="B79" s="295"/>
      <c r="C79" s="280"/>
      <c r="D79" s="280"/>
      <c r="E79" s="280"/>
      <c r="F79" s="280"/>
      <c r="G79" s="280"/>
      <c r="H79" s="280"/>
      <c r="I79" s="280"/>
      <c r="J79" s="280"/>
      <c r="K79" s="280"/>
      <c r="L79" s="280"/>
      <c r="M79" s="280"/>
      <c r="N79" s="280"/>
      <c r="O79" s="280"/>
      <c r="P79" s="280"/>
      <c r="Q79" s="280"/>
      <c r="R79" s="49"/>
      <c r="S79" s="532"/>
    </row>
    <row r="80" spans="1:19" ht="11.25" customHeight="1" x14ac:dyDescent="0.2">
      <c r="A80" s="48"/>
      <c r="B80" s="59"/>
      <c r="C80" s="13"/>
      <c r="D80" s="58"/>
      <c r="E80" s="25"/>
      <c r="F80" s="25"/>
      <c r="G80" s="25"/>
      <c r="H80" s="3"/>
      <c r="I80" s="26"/>
      <c r="J80" s="26"/>
      <c r="K80" s="26"/>
      <c r="L80" s="26"/>
      <c r="M80" s="25"/>
      <c r="N80" s="25"/>
      <c r="O80" s="25"/>
      <c r="P80" s="25"/>
      <c r="Q80" s="25"/>
      <c r="R80" s="49"/>
      <c r="S80" s="532"/>
    </row>
    <row r="81" spans="1:38" ht="11.25" customHeight="1" x14ac:dyDescent="0.2">
      <c r="A81" s="48"/>
      <c r="B81" s="59"/>
      <c r="C81" s="1"/>
      <c r="D81" s="1"/>
      <c r="E81" s="1"/>
      <c r="F81" s="1"/>
      <c r="G81" s="1"/>
      <c r="H81" s="2"/>
      <c r="I81" s="1"/>
      <c r="J81" s="1"/>
      <c r="K81" s="1"/>
      <c r="L81" s="1"/>
      <c r="M81" s="1"/>
      <c r="N81" s="1"/>
      <c r="O81" s="1"/>
      <c r="P81" s="1"/>
      <c r="Q81" s="1"/>
      <c r="R81" s="49"/>
      <c r="S81" s="532"/>
    </row>
    <row r="82" spans="1:38" ht="11.25" customHeight="1" x14ac:dyDescent="0.2">
      <c r="A82" s="48"/>
      <c r="B82" s="1"/>
      <c r="C82" s="1"/>
      <c r="D82" s="1"/>
      <c r="E82" s="1"/>
      <c r="F82" s="1"/>
      <c r="G82" s="1"/>
      <c r="H82" s="2"/>
      <c r="I82" s="1"/>
      <c r="J82" s="1"/>
      <c r="K82" s="1"/>
      <c r="L82" s="1"/>
      <c r="M82" s="1"/>
      <c r="N82" s="1"/>
      <c r="O82" s="1"/>
      <c r="P82" s="1"/>
      <c r="Q82" s="1"/>
      <c r="R82" s="49"/>
      <c r="S82" s="532"/>
    </row>
    <row r="83" spans="1:38" ht="11.25" customHeight="1" x14ac:dyDescent="0.2">
      <c r="A83" s="48"/>
      <c r="B83" s="1"/>
      <c r="C83" s="1"/>
      <c r="D83" s="1"/>
      <c r="E83" s="1"/>
      <c r="F83" s="1"/>
      <c r="G83" s="1"/>
      <c r="H83" s="2"/>
      <c r="I83" s="1"/>
      <c r="J83" s="1"/>
      <c r="K83" s="1"/>
      <c r="L83" s="1"/>
      <c r="M83" s="1"/>
      <c r="N83" s="1"/>
      <c r="O83" s="1"/>
      <c r="P83" s="1"/>
      <c r="Q83" s="1"/>
      <c r="R83" s="49"/>
      <c r="S83" s="532"/>
    </row>
    <row r="84" spans="1:38" ht="11.25" customHeight="1" x14ac:dyDescent="0.2">
      <c r="A84" s="48"/>
      <c r="B84" s="1"/>
      <c r="C84" s="1"/>
      <c r="D84" s="1"/>
      <c r="E84" s="1"/>
      <c r="F84" s="1"/>
      <c r="G84" s="1"/>
      <c r="H84" s="2"/>
      <c r="I84" s="1"/>
      <c r="J84" s="1"/>
      <c r="K84" s="1"/>
      <c r="L84" s="1"/>
      <c r="M84" s="1"/>
      <c r="N84" s="1"/>
      <c r="O84" s="1"/>
      <c r="P84" s="1"/>
      <c r="Q84" s="1"/>
      <c r="R84" s="49"/>
      <c r="S84" s="532"/>
    </row>
    <row r="85" spans="1:38" ht="11.25" customHeight="1" x14ac:dyDescent="0.2">
      <c r="A85" s="48"/>
      <c r="B85" s="1"/>
      <c r="C85" s="1"/>
      <c r="D85" s="1"/>
      <c r="E85" s="1"/>
      <c r="F85" s="1"/>
      <c r="G85" s="1"/>
      <c r="H85" s="2"/>
      <c r="I85" s="1"/>
      <c r="J85" s="1"/>
      <c r="K85" s="1"/>
      <c r="L85" s="1"/>
      <c r="M85" s="1"/>
      <c r="N85" s="1"/>
      <c r="O85" s="1"/>
      <c r="P85" s="1"/>
      <c r="Q85" s="1"/>
      <c r="R85" s="49"/>
      <c r="S85" s="532"/>
    </row>
    <row r="86" spans="1:38" ht="10.5" customHeight="1" x14ac:dyDescent="0.2">
      <c r="A86" s="48"/>
      <c r="B86" s="24"/>
      <c r="C86" s="24"/>
      <c r="D86" s="24"/>
      <c r="E86" s="24"/>
      <c r="F86" s="24"/>
      <c r="G86" s="24"/>
      <c r="H86" s="24"/>
      <c r="I86" s="24"/>
      <c r="J86" s="24"/>
      <c r="K86" s="24"/>
      <c r="L86" s="24"/>
      <c r="M86" s="24"/>
      <c r="N86" s="24"/>
      <c r="O86" s="24"/>
      <c r="P86" s="24"/>
      <c r="Q86" s="24"/>
      <c r="R86" s="49"/>
      <c r="S86" s="532"/>
    </row>
    <row r="87" spans="1:38" ht="16.5" customHeight="1" x14ac:dyDescent="0.2">
      <c r="A87" s="656"/>
      <c r="B87" s="696"/>
      <c r="C87" s="696"/>
      <c r="D87" s="696"/>
      <c r="E87" s="696"/>
      <c r="F87" s="696"/>
      <c r="G87" s="696"/>
      <c r="H87" s="696"/>
      <c r="I87" s="696"/>
      <c r="J87" s="696"/>
      <c r="K87" s="696"/>
      <c r="L87" s="696"/>
      <c r="M87" s="696"/>
      <c r="N87" s="696"/>
      <c r="O87" s="696"/>
      <c r="P87" s="696"/>
      <c r="Q87" s="696"/>
      <c r="R87" s="697"/>
      <c r="S87" s="532"/>
    </row>
    <row r="88" spans="1:38" ht="12" customHeight="1" thickBot="1" x14ac:dyDescent="0.25">
      <c r="A88" s="703" t="str">
        <f>Home!A90</f>
        <v xml:space="preserve"> </v>
      </c>
      <c r="B88" s="704"/>
      <c r="C88" s="704"/>
      <c r="D88" s="704"/>
      <c r="E88" s="704"/>
      <c r="F88" s="704"/>
      <c r="G88" s="704"/>
      <c r="H88" s="704"/>
      <c r="I88" s="704"/>
      <c r="J88" s="704"/>
      <c r="K88" s="704"/>
      <c r="L88" s="704"/>
      <c r="M88" s="704"/>
      <c r="N88" s="704"/>
      <c r="O88" s="704"/>
      <c r="P88" s="704"/>
      <c r="Q88" s="704"/>
      <c r="R88" s="705"/>
      <c r="S88" s="532"/>
    </row>
    <row r="89" spans="1:38" s="431" customFormat="1" ht="11.25" customHeight="1" x14ac:dyDescent="0.2">
      <c r="A89" s="80"/>
      <c r="B89" s="80"/>
      <c r="C89" s="80"/>
      <c r="D89" s="80"/>
      <c r="E89" s="80"/>
      <c r="F89" s="80"/>
      <c r="G89" s="80"/>
      <c r="H89" s="80"/>
      <c r="I89" s="80"/>
      <c r="J89" s="80"/>
      <c r="K89" s="80"/>
      <c r="L89" s="80"/>
      <c r="M89" s="80"/>
      <c r="N89" s="80"/>
      <c r="O89" s="80"/>
      <c r="P89" s="435"/>
      <c r="Q89" s="435"/>
      <c r="R89" s="435"/>
      <c r="S89" s="452"/>
      <c r="X89" s="428"/>
      <c r="Y89" s="428"/>
      <c r="Z89" s="428"/>
      <c r="AA89" s="428"/>
      <c r="AB89" s="402"/>
      <c r="AC89" s="428"/>
      <c r="AD89" s="429"/>
      <c r="AE89" s="429"/>
      <c r="AF89" s="429"/>
      <c r="AG89" s="430"/>
      <c r="AH89" s="429"/>
      <c r="AI89" s="429"/>
    </row>
    <row r="90" spans="1:38" s="431" customFormat="1" ht="11.25" customHeight="1" x14ac:dyDescent="0.2">
      <c r="A90" s="79"/>
      <c r="B90" s="79"/>
      <c r="C90" s="79"/>
      <c r="D90" s="79"/>
      <c r="E90" s="79"/>
      <c r="F90" s="79"/>
      <c r="G90" s="79"/>
      <c r="H90" s="79"/>
      <c r="I90" s="79"/>
      <c r="J90" s="79"/>
      <c r="K90" s="79"/>
      <c r="L90" s="79"/>
      <c r="M90" s="79"/>
      <c r="N90" s="79"/>
      <c r="O90" s="79"/>
      <c r="P90" s="435"/>
      <c r="Q90" s="435"/>
      <c r="R90" s="435"/>
      <c r="S90" s="452"/>
      <c r="X90" s="428"/>
      <c r="Y90" s="428"/>
      <c r="Z90" s="428"/>
      <c r="AA90" s="428"/>
      <c r="AB90" s="428"/>
      <c r="AC90" s="428"/>
      <c r="AD90" s="429"/>
      <c r="AE90" s="429"/>
      <c r="AF90" s="429"/>
      <c r="AG90" s="430"/>
      <c r="AH90" s="429"/>
      <c r="AI90" s="429"/>
    </row>
    <row r="91" spans="1:38" s="431" customFormat="1" ht="11.25" customHeight="1" x14ac:dyDescent="0.2">
      <c r="A91" s="79"/>
      <c r="B91" s="599" t="s">
        <v>113</v>
      </c>
      <c r="C91" s="375"/>
      <c r="D91" s="91"/>
      <c r="E91" s="91"/>
      <c r="F91" s="79"/>
      <c r="G91" s="79"/>
      <c r="H91" s="79"/>
      <c r="I91" s="79"/>
      <c r="J91" s="79"/>
      <c r="K91" s="79"/>
      <c r="L91" s="79"/>
      <c r="M91" s="79"/>
      <c r="N91" s="79"/>
      <c r="O91" s="79"/>
      <c r="P91" s="435"/>
      <c r="Q91" s="435"/>
      <c r="R91" s="435"/>
      <c r="S91" s="452"/>
      <c r="X91" s="428"/>
      <c r="Y91" s="428"/>
      <c r="Z91" s="428"/>
      <c r="AA91" s="428"/>
      <c r="AB91" s="428"/>
      <c r="AC91" s="428"/>
      <c r="AD91" s="429"/>
      <c r="AE91" s="429"/>
      <c r="AF91" s="429"/>
      <c r="AG91" s="430"/>
      <c r="AH91" s="429"/>
      <c r="AI91" s="429"/>
    </row>
    <row r="92" spans="1:38" s="431" customFormat="1" ht="11.25" customHeight="1" x14ac:dyDescent="0.2">
      <c r="A92" s="79"/>
      <c r="B92" s="600"/>
      <c r="C92" s="376"/>
      <c r="D92" s="79"/>
      <c r="E92" s="79"/>
      <c r="F92" s="79"/>
      <c r="G92" s="79"/>
      <c r="H92" s="79"/>
      <c r="I92" s="79"/>
      <c r="J92" s="79"/>
      <c r="K92" s="79"/>
      <c r="L92" s="79"/>
      <c r="M92" s="79"/>
      <c r="N92" s="79"/>
      <c r="O92" s="79"/>
      <c r="P92" s="435"/>
      <c r="Q92" s="435"/>
      <c r="R92" s="435"/>
      <c r="S92" s="452"/>
      <c r="X92" s="428"/>
      <c r="Y92" s="428"/>
      <c r="Z92" s="428"/>
      <c r="AA92" s="428"/>
      <c r="AB92" s="428"/>
      <c r="AC92" s="428"/>
      <c r="AD92" s="429"/>
      <c r="AE92" s="429"/>
      <c r="AF92" s="429"/>
      <c r="AG92" s="430"/>
      <c r="AH92" s="429"/>
      <c r="AI92" s="429"/>
    </row>
    <row r="93" spans="1:38" s="431" customFormat="1" ht="11.25" customHeight="1" x14ac:dyDescent="0.2">
      <c r="A93" s="79"/>
      <c r="B93" s="590" t="s">
        <v>114</v>
      </c>
      <c r="C93" s="590"/>
      <c r="D93" s="591"/>
      <c r="E93" s="591"/>
      <c r="F93" s="591"/>
      <c r="G93" s="79"/>
      <c r="H93" s="79"/>
      <c r="I93" s="79"/>
      <c r="J93" s="79"/>
      <c r="K93" s="79"/>
      <c r="L93" s="79"/>
      <c r="M93" s="79"/>
      <c r="N93" s="79"/>
      <c r="O93" s="79"/>
      <c r="P93" s="435"/>
      <c r="Q93" s="435"/>
      <c r="R93" s="435"/>
      <c r="S93" s="452"/>
      <c r="X93" s="428"/>
      <c r="Y93" s="428"/>
      <c r="Z93" s="428"/>
      <c r="AA93" s="428"/>
      <c r="AB93" s="428"/>
      <c r="AC93" s="428"/>
      <c r="AD93" s="429"/>
      <c r="AE93" s="429"/>
      <c r="AF93" s="429"/>
      <c r="AG93" s="430"/>
      <c r="AH93" s="429"/>
      <c r="AI93" s="429"/>
    </row>
    <row r="94" spans="1:38" s="431" customFormat="1" ht="11.25" customHeight="1" x14ac:dyDescent="0.2">
      <c r="A94" s="79"/>
      <c r="B94" s="590"/>
      <c r="C94" s="590"/>
      <c r="D94" s="591"/>
      <c r="E94" s="591"/>
      <c r="F94" s="591"/>
      <c r="G94" s="79"/>
      <c r="H94" s="79"/>
      <c r="I94" s="79"/>
      <c r="J94" s="79"/>
      <c r="K94" s="79"/>
      <c r="L94" s="79"/>
      <c r="M94" s="79"/>
      <c r="N94" s="79"/>
      <c r="O94" s="79"/>
      <c r="P94" s="435"/>
      <c r="Q94" s="435"/>
      <c r="R94" s="435"/>
      <c r="S94" s="452"/>
      <c r="X94" s="428"/>
      <c r="Y94" s="428"/>
      <c r="Z94" s="428"/>
      <c r="AA94" s="428"/>
      <c r="AB94" s="428"/>
      <c r="AC94" s="428"/>
      <c r="AD94" s="429"/>
      <c r="AE94" s="429"/>
      <c r="AF94" s="429"/>
      <c r="AG94" s="430"/>
      <c r="AH94" s="429"/>
      <c r="AI94" s="429"/>
      <c r="AJ94" s="432"/>
      <c r="AK94" s="432"/>
      <c r="AL94" s="432"/>
    </row>
    <row r="95" spans="1:38" s="431" customFormat="1" ht="11.25" customHeight="1" x14ac:dyDescent="0.2">
      <c r="A95" s="79"/>
      <c r="B95" s="590" t="s">
        <v>27</v>
      </c>
      <c r="C95" s="590"/>
      <c r="D95" s="591"/>
      <c r="E95" s="591"/>
      <c r="F95" s="591"/>
      <c r="G95" s="79"/>
      <c r="H95" s="79"/>
      <c r="I95" s="79"/>
      <c r="J95" s="79"/>
      <c r="K95" s="79"/>
      <c r="L95" s="79"/>
      <c r="M95" s="79"/>
      <c r="N95" s="79"/>
      <c r="O95" s="79"/>
      <c r="P95" s="435"/>
      <c r="Q95" s="435"/>
      <c r="R95" s="435"/>
      <c r="S95" s="452"/>
      <c r="X95" s="428"/>
      <c r="Y95" s="428"/>
      <c r="Z95" s="428"/>
      <c r="AA95" s="428"/>
      <c r="AB95" s="428"/>
      <c r="AC95" s="428"/>
      <c r="AD95" s="429"/>
      <c r="AE95" s="429"/>
      <c r="AF95" s="429"/>
      <c r="AG95" s="430"/>
      <c r="AH95" s="429"/>
      <c r="AI95" s="429"/>
    </row>
    <row r="96" spans="1:38" s="431" customFormat="1" ht="11.25" customHeight="1" x14ac:dyDescent="0.2">
      <c r="A96" s="79"/>
      <c r="B96" s="590"/>
      <c r="C96" s="590"/>
      <c r="D96" s="591"/>
      <c r="E96" s="591"/>
      <c r="F96" s="591"/>
      <c r="G96" s="79"/>
      <c r="H96" s="79"/>
      <c r="I96" s="79"/>
      <c r="J96" s="79"/>
      <c r="K96" s="79"/>
      <c r="L96" s="79"/>
      <c r="M96" s="79"/>
      <c r="N96" s="79"/>
      <c r="O96" s="79"/>
      <c r="P96" s="435"/>
      <c r="Q96" s="435"/>
      <c r="R96" s="435"/>
      <c r="S96" s="452"/>
      <c r="X96" s="428"/>
      <c r="Y96" s="428"/>
      <c r="Z96" s="428"/>
      <c r="AA96" s="428"/>
      <c r="AB96" s="428"/>
      <c r="AC96" s="428"/>
      <c r="AD96" s="429"/>
      <c r="AE96" s="429"/>
      <c r="AF96" s="429"/>
      <c r="AG96" s="430"/>
      <c r="AH96" s="429"/>
      <c r="AI96" s="429"/>
    </row>
    <row r="97" spans="1:35" s="431" customFormat="1" ht="11.25" customHeight="1" x14ac:dyDescent="0.2">
      <c r="A97" s="79"/>
      <c r="B97" s="590" t="s">
        <v>28</v>
      </c>
      <c r="C97" s="590"/>
      <c r="D97" s="591"/>
      <c r="E97" s="591"/>
      <c r="F97" s="591"/>
      <c r="G97" s="79"/>
      <c r="H97" s="79"/>
      <c r="I97" s="79"/>
      <c r="J97" s="79"/>
      <c r="K97" s="79"/>
      <c r="L97" s="79"/>
      <c r="M97" s="79"/>
      <c r="N97" s="79"/>
      <c r="O97" s="79"/>
      <c r="P97" s="435"/>
      <c r="Q97" s="435"/>
      <c r="R97" s="435"/>
      <c r="S97" s="452"/>
      <c r="X97" s="428"/>
      <c r="Y97" s="428"/>
      <c r="Z97" s="428"/>
      <c r="AA97" s="428"/>
      <c r="AB97" s="428"/>
      <c r="AC97" s="428"/>
      <c r="AD97" s="429"/>
      <c r="AE97" s="429"/>
      <c r="AF97" s="429"/>
      <c r="AG97" s="430"/>
      <c r="AH97" s="429"/>
      <c r="AI97" s="429"/>
    </row>
    <row r="98" spans="1:35" s="431" customFormat="1" ht="11.25" customHeight="1" x14ac:dyDescent="0.2">
      <c r="A98" s="79"/>
      <c r="B98" s="590"/>
      <c r="C98" s="590"/>
      <c r="D98" s="591"/>
      <c r="E98" s="591"/>
      <c r="F98" s="591"/>
      <c r="G98" s="79"/>
      <c r="H98" s="79"/>
      <c r="I98" s="79"/>
      <c r="J98" s="79"/>
      <c r="K98" s="79"/>
      <c r="L98" s="79"/>
      <c r="M98" s="79"/>
      <c r="N98" s="79"/>
      <c r="O98" s="79"/>
      <c r="P98" s="435"/>
      <c r="Q98" s="435"/>
      <c r="R98" s="435"/>
      <c r="S98" s="452"/>
      <c r="X98" s="428"/>
      <c r="Y98" s="428"/>
      <c r="Z98" s="428"/>
      <c r="AA98" s="428"/>
      <c r="AB98" s="428"/>
      <c r="AC98" s="428"/>
      <c r="AD98" s="429"/>
      <c r="AE98" s="429"/>
      <c r="AF98" s="429"/>
      <c r="AG98" s="430"/>
      <c r="AH98" s="429"/>
      <c r="AI98" s="429"/>
    </row>
    <row r="99" spans="1:35" s="431" customFormat="1" ht="11.25" customHeight="1" x14ac:dyDescent="0.2">
      <c r="A99" s="79"/>
      <c r="B99" s="590" t="s">
        <v>137</v>
      </c>
      <c r="C99" s="590"/>
      <c r="D99" s="591"/>
      <c r="E99" s="591"/>
      <c r="F99" s="591"/>
      <c r="G99" s="79"/>
      <c r="H99" s="79"/>
      <c r="I99" s="79"/>
      <c r="J99" s="79"/>
      <c r="K99" s="79"/>
      <c r="L99" s="79"/>
      <c r="M99" s="79"/>
      <c r="N99" s="79"/>
      <c r="O99" s="79"/>
      <c r="P99" s="435"/>
      <c r="Q99" s="435"/>
      <c r="R99" s="435"/>
      <c r="S99" s="452"/>
      <c r="X99" s="428"/>
      <c r="Y99" s="428"/>
      <c r="Z99" s="428"/>
      <c r="AA99" s="428"/>
      <c r="AB99" s="428"/>
      <c r="AC99" s="428"/>
      <c r="AD99" s="429"/>
      <c r="AE99" s="429"/>
      <c r="AF99" s="429"/>
      <c r="AG99" s="430"/>
      <c r="AH99" s="429"/>
      <c r="AI99" s="429"/>
    </row>
    <row r="100" spans="1:35" s="431" customFormat="1" ht="11.25" customHeight="1" x14ac:dyDescent="0.2">
      <c r="A100" s="79"/>
      <c r="B100" s="590"/>
      <c r="C100" s="590"/>
      <c r="D100" s="591"/>
      <c r="E100" s="591"/>
      <c r="F100" s="591"/>
      <c r="G100" s="79"/>
      <c r="H100" s="79"/>
      <c r="I100" s="79"/>
      <c r="J100" s="79"/>
      <c r="K100" s="79"/>
      <c r="L100" s="79"/>
      <c r="M100" s="79"/>
      <c r="N100" s="79"/>
      <c r="O100" s="79"/>
      <c r="P100" s="435"/>
      <c r="Q100" s="435"/>
      <c r="R100" s="435"/>
      <c r="S100" s="452"/>
      <c r="X100" s="428"/>
      <c r="Y100" s="428"/>
      <c r="Z100" s="428"/>
      <c r="AA100" s="428"/>
      <c r="AB100" s="428"/>
      <c r="AC100" s="428"/>
      <c r="AD100" s="429"/>
      <c r="AE100" s="429"/>
      <c r="AF100" s="429"/>
      <c r="AG100" s="430"/>
      <c r="AH100" s="429"/>
      <c r="AI100" s="429"/>
    </row>
    <row r="101" spans="1:35" s="431" customFormat="1" ht="11.25" customHeight="1" x14ac:dyDescent="0.2">
      <c r="A101" s="79"/>
      <c r="B101" s="590" t="s">
        <v>39</v>
      </c>
      <c r="C101" s="590"/>
      <c r="D101" s="591"/>
      <c r="E101" s="591"/>
      <c r="F101" s="591"/>
      <c r="G101" s="79"/>
      <c r="H101" s="79"/>
      <c r="I101" s="79"/>
      <c r="J101" s="79"/>
      <c r="K101" s="79"/>
      <c r="L101" s="79"/>
      <c r="M101" s="79"/>
      <c r="N101" s="79"/>
      <c r="O101" s="79"/>
      <c r="P101" s="435"/>
      <c r="Q101" s="435"/>
      <c r="R101" s="435"/>
      <c r="S101" s="452"/>
      <c r="X101" s="428"/>
      <c r="Y101" s="428"/>
      <c r="Z101" s="428"/>
      <c r="AA101" s="428"/>
      <c r="AB101" s="428"/>
      <c r="AC101" s="428"/>
      <c r="AD101" s="429"/>
      <c r="AE101" s="429"/>
      <c r="AF101" s="429"/>
      <c r="AG101" s="430"/>
      <c r="AH101" s="429"/>
      <c r="AI101" s="429"/>
    </row>
    <row r="102" spans="1:35" s="431" customFormat="1" ht="11.25" customHeight="1" x14ac:dyDescent="0.2">
      <c r="A102" s="79"/>
      <c r="B102" s="590"/>
      <c r="C102" s="590"/>
      <c r="D102" s="591"/>
      <c r="E102" s="591"/>
      <c r="F102" s="591"/>
      <c r="G102" s="79"/>
      <c r="H102" s="79"/>
      <c r="I102" s="79"/>
      <c r="J102" s="79"/>
      <c r="K102" s="79"/>
      <c r="L102" s="79"/>
      <c r="M102" s="79"/>
      <c r="N102" s="79"/>
      <c r="O102" s="79"/>
      <c r="P102" s="435"/>
      <c r="Q102" s="435"/>
      <c r="R102" s="435"/>
      <c r="S102" s="452"/>
      <c r="X102" s="428"/>
      <c r="Y102" s="428"/>
      <c r="Z102" s="428"/>
      <c r="AA102" s="428"/>
      <c r="AB102" s="428"/>
      <c r="AC102" s="428"/>
      <c r="AD102" s="429"/>
      <c r="AE102" s="429"/>
      <c r="AF102" s="429"/>
      <c r="AG102" s="430"/>
      <c r="AH102" s="429"/>
      <c r="AI102" s="429"/>
    </row>
    <row r="103" spans="1:35" s="431" customFormat="1" ht="11.25" customHeight="1" x14ac:dyDescent="0.2">
      <c r="A103" s="79"/>
      <c r="B103" s="590" t="s">
        <v>33</v>
      </c>
      <c r="C103" s="590"/>
      <c r="D103" s="591"/>
      <c r="E103" s="591"/>
      <c r="F103" s="591"/>
      <c r="G103" s="79"/>
      <c r="H103" s="79"/>
      <c r="I103" s="79"/>
      <c r="J103" s="79"/>
      <c r="K103" s="79"/>
      <c r="L103" s="79"/>
      <c r="M103" s="79"/>
      <c r="N103" s="79"/>
      <c r="O103" s="79"/>
      <c r="P103" s="435"/>
      <c r="Q103" s="435"/>
      <c r="R103" s="435"/>
      <c r="S103" s="452"/>
      <c r="X103" s="428"/>
      <c r="Y103" s="428"/>
      <c r="Z103" s="428"/>
      <c r="AA103" s="428"/>
      <c r="AB103" s="428"/>
      <c r="AC103" s="428"/>
      <c r="AD103" s="429"/>
      <c r="AE103" s="429"/>
      <c r="AF103" s="429"/>
      <c r="AG103" s="430"/>
      <c r="AH103" s="429"/>
      <c r="AI103" s="429"/>
    </row>
    <row r="104" spans="1:35" s="431" customFormat="1" ht="11.25" customHeight="1" x14ac:dyDescent="0.2">
      <c r="A104" s="79"/>
      <c r="B104" s="590"/>
      <c r="C104" s="590"/>
      <c r="D104" s="591"/>
      <c r="E104" s="591"/>
      <c r="F104" s="591"/>
      <c r="G104" s="79"/>
      <c r="H104" s="79"/>
      <c r="I104" s="79"/>
      <c r="J104" s="79"/>
      <c r="K104" s="79"/>
      <c r="L104" s="79"/>
      <c r="M104" s="79"/>
      <c r="N104" s="79"/>
      <c r="O104" s="79"/>
      <c r="P104" s="435"/>
      <c r="Q104" s="435"/>
      <c r="R104" s="435"/>
      <c r="S104" s="452"/>
      <c r="X104" s="428"/>
      <c r="Y104" s="428"/>
      <c r="Z104" s="428"/>
      <c r="AA104" s="428"/>
      <c r="AB104" s="428"/>
      <c r="AC104" s="428"/>
      <c r="AD104" s="429"/>
      <c r="AE104" s="429"/>
      <c r="AF104" s="429"/>
      <c r="AG104" s="430"/>
      <c r="AH104" s="429"/>
      <c r="AI104" s="429"/>
    </row>
    <row r="105" spans="1:35" s="431" customFormat="1" ht="11.25" customHeight="1" x14ac:dyDescent="0.2">
      <c r="A105" s="79"/>
      <c r="B105" s="590" t="s">
        <v>51</v>
      </c>
      <c r="C105" s="590"/>
      <c r="D105" s="591"/>
      <c r="E105" s="591"/>
      <c r="F105" s="591"/>
      <c r="G105" s="79"/>
      <c r="H105" s="79"/>
      <c r="I105" s="79"/>
      <c r="J105" s="79"/>
      <c r="K105" s="79"/>
      <c r="L105" s="79"/>
      <c r="M105" s="79"/>
      <c r="N105" s="79"/>
      <c r="O105" s="79"/>
      <c r="P105" s="435"/>
      <c r="Q105" s="435"/>
      <c r="R105" s="435"/>
      <c r="S105" s="452"/>
      <c r="X105" s="428"/>
      <c r="Y105" s="428"/>
      <c r="Z105" s="428"/>
      <c r="AA105" s="428"/>
      <c r="AB105" s="428"/>
      <c r="AC105" s="428"/>
      <c r="AD105" s="429"/>
      <c r="AE105" s="429"/>
      <c r="AF105" s="429"/>
      <c r="AG105" s="430"/>
      <c r="AH105" s="429"/>
      <c r="AI105" s="429"/>
    </row>
    <row r="106" spans="1:35" s="431" customFormat="1" ht="11.25" customHeight="1" x14ac:dyDescent="0.2">
      <c r="A106" s="79"/>
      <c r="B106" s="590"/>
      <c r="C106" s="590"/>
      <c r="D106" s="591"/>
      <c r="E106" s="591"/>
      <c r="F106" s="591"/>
      <c r="G106" s="79"/>
      <c r="H106" s="79"/>
      <c r="I106" s="79"/>
      <c r="J106" s="79"/>
      <c r="K106" s="79"/>
      <c r="L106" s="79"/>
      <c r="M106" s="79"/>
      <c r="N106" s="79"/>
      <c r="O106" s="79"/>
      <c r="P106" s="435"/>
      <c r="Q106" s="435"/>
      <c r="R106" s="435"/>
      <c r="S106" s="452"/>
      <c r="X106" s="428"/>
      <c r="Y106" s="428"/>
      <c r="Z106" s="428"/>
      <c r="AA106" s="428"/>
      <c r="AB106" s="428"/>
      <c r="AC106" s="428"/>
      <c r="AD106" s="429"/>
      <c r="AE106" s="429"/>
      <c r="AF106" s="429"/>
      <c r="AG106" s="430"/>
      <c r="AH106" s="429"/>
      <c r="AI106" s="429"/>
    </row>
    <row r="107" spans="1:35" s="431" customFormat="1" ht="11.25" customHeight="1" x14ac:dyDescent="0.2">
      <c r="A107" s="79"/>
      <c r="B107" s="590" t="s">
        <v>29</v>
      </c>
      <c r="C107" s="590"/>
      <c r="D107" s="591"/>
      <c r="E107" s="591"/>
      <c r="F107" s="591"/>
      <c r="G107" s="79"/>
      <c r="H107" s="79"/>
      <c r="I107" s="79"/>
      <c r="J107" s="79"/>
      <c r="K107" s="79"/>
      <c r="L107" s="79"/>
      <c r="M107" s="79"/>
      <c r="N107" s="79"/>
      <c r="O107" s="79"/>
      <c r="P107" s="435"/>
      <c r="Q107" s="435"/>
      <c r="R107" s="435"/>
      <c r="S107" s="452"/>
      <c r="X107" s="428"/>
      <c r="Y107" s="428"/>
      <c r="Z107" s="428"/>
      <c r="AA107" s="428"/>
      <c r="AB107" s="428"/>
      <c r="AC107" s="428"/>
      <c r="AD107" s="429"/>
      <c r="AE107" s="429"/>
      <c r="AF107" s="429"/>
      <c r="AG107" s="430"/>
      <c r="AH107" s="429"/>
      <c r="AI107" s="429"/>
    </row>
    <row r="108" spans="1:35" s="431" customFormat="1" ht="11.25" customHeight="1" x14ac:dyDescent="0.2">
      <c r="A108" s="79"/>
      <c r="B108" s="590"/>
      <c r="C108" s="590"/>
      <c r="D108" s="591"/>
      <c r="E108" s="591"/>
      <c r="F108" s="591"/>
      <c r="G108" s="79"/>
      <c r="H108" s="79"/>
      <c r="I108" s="79"/>
      <c r="J108" s="79"/>
      <c r="K108" s="79"/>
      <c r="L108" s="79"/>
      <c r="M108" s="79"/>
      <c r="N108" s="79"/>
      <c r="O108" s="79"/>
      <c r="P108" s="435"/>
      <c r="Q108" s="435"/>
      <c r="R108" s="435"/>
      <c r="S108" s="452"/>
      <c r="X108" s="428"/>
      <c r="Y108" s="428"/>
      <c r="Z108" s="428"/>
      <c r="AA108" s="428"/>
      <c r="AB108" s="428"/>
      <c r="AC108" s="428"/>
      <c r="AD108" s="429"/>
      <c r="AE108" s="429"/>
      <c r="AF108" s="429"/>
      <c r="AG108" s="430"/>
      <c r="AH108" s="429"/>
      <c r="AI108" s="429"/>
    </row>
    <row r="109" spans="1:35" s="431" customFormat="1" ht="11.25" customHeight="1" x14ac:dyDescent="0.2">
      <c r="A109" s="79"/>
      <c r="B109" s="590" t="s">
        <v>30</v>
      </c>
      <c r="C109" s="590"/>
      <c r="D109" s="601"/>
      <c r="E109" s="601"/>
      <c r="F109" s="601"/>
      <c r="G109" s="601"/>
      <c r="H109" s="79"/>
      <c r="I109" s="79"/>
      <c r="J109" s="79"/>
      <c r="K109" s="79"/>
      <c r="L109" s="79"/>
      <c r="M109" s="79"/>
      <c r="N109" s="79"/>
      <c r="O109" s="79"/>
      <c r="P109" s="435"/>
      <c r="Q109" s="435"/>
      <c r="R109" s="435"/>
      <c r="S109" s="452"/>
      <c r="X109" s="428"/>
      <c r="Y109" s="428"/>
      <c r="Z109" s="428"/>
      <c r="AA109" s="428"/>
      <c r="AB109" s="428"/>
      <c r="AC109" s="428"/>
      <c r="AD109" s="429"/>
      <c r="AE109" s="429"/>
      <c r="AF109" s="429"/>
      <c r="AG109" s="430"/>
      <c r="AH109" s="429"/>
      <c r="AI109" s="429"/>
    </row>
    <row r="110" spans="1:35" s="431" customFormat="1" ht="11.25" customHeight="1" x14ac:dyDescent="0.2">
      <c r="A110" s="79"/>
      <c r="B110" s="601"/>
      <c r="C110" s="601"/>
      <c r="D110" s="601"/>
      <c r="E110" s="601"/>
      <c r="F110" s="601"/>
      <c r="G110" s="601"/>
      <c r="H110" s="79"/>
      <c r="I110" s="79"/>
      <c r="J110" s="79"/>
      <c r="K110" s="79"/>
      <c r="L110" s="79"/>
      <c r="M110" s="79"/>
      <c r="N110" s="79"/>
      <c r="O110" s="79"/>
      <c r="P110" s="435"/>
      <c r="Q110" s="435"/>
      <c r="R110" s="435"/>
      <c r="S110" s="452"/>
      <c r="X110" s="428"/>
      <c r="Y110" s="428"/>
      <c r="Z110" s="428"/>
      <c r="AA110" s="428"/>
      <c r="AB110" s="428"/>
      <c r="AC110" s="428"/>
      <c r="AD110" s="429"/>
      <c r="AE110" s="429"/>
      <c r="AF110" s="429"/>
      <c r="AG110" s="430"/>
      <c r="AH110" s="429"/>
      <c r="AI110" s="429"/>
    </row>
    <row r="111" spans="1:35" s="431" customFormat="1" ht="11.25" customHeight="1" x14ac:dyDescent="0.2">
      <c r="A111" s="79"/>
      <c r="B111" s="590" t="s">
        <v>31</v>
      </c>
      <c r="C111" s="590"/>
      <c r="D111" s="591"/>
      <c r="E111" s="591"/>
      <c r="F111" s="591"/>
      <c r="G111" s="79"/>
      <c r="H111" s="79"/>
      <c r="I111" s="79"/>
      <c r="J111" s="79"/>
      <c r="K111" s="79"/>
      <c r="L111" s="79"/>
      <c r="M111" s="79"/>
      <c r="N111" s="79"/>
      <c r="O111" s="79"/>
      <c r="P111" s="435"/>
      <c r="Q111" s="435"/>
      <c r="R111" s="435"/>
      <c r="S111" s="452"/>
      <c r="X111" s="428"/>
      <c r="Y111" s="428"/>
      <c r="Z111" s="428"/>
      <c r="AA111" s="428"/>
      <c r="AB111" s="428"/>
      <c r="AC111" s="428"/>
      <c r="AD111" s="429"/>
      <c r="AE111" s="429"/>
      <c r="AF111" s="429"/>
      <c r="AG111" s="430"/>
      <c r="AH111" s="429"/>
      <c r="AI111" s="429"/>
    </row>
    <row r="112" spans="1:35" s="431" customFormat="1" ht="11.25" customHeight="1" x14ac:dyDescent="0.2">
      <c r="A112" s="79"/>
      <c r="B112" s="590"/>
      <c r="C112" s="590"/>
      <c r="D112" s="591"/>
      <c r="E112" s="591"/>
      <c r="F112" s="591"/>
      <c r="G112" s="79"/>
      <c r="H112" s="79"/>
      <c r="I112" s="79"/>
      <c r="J112" s="79"/>
      <c r="K112" s="79"/>
      <c r="L112" s="79"/>
      <c r="M112" s="79"/>
      <c r="N112" s="79"/>
      <c r="O112" s="79"/>
      <c r="P112" s="435"/>
      <c r="Q112" s="435"/>
      <c r="R112" s="435"/>
      <c r="S112" s="452"/>
      <c r="X112" s="428"/>
      <c r="Y112" s="428"/>
      <c r="Z112" s="428"/>
      <c r="AA112" s="428"/>
      <c r="AB112" s="428"/>
      <c r="AC112" s="428"/>
      <c r="AD112" s="429"/>
      <c r="AE112" s="429"/>
      <c r="AF112" s="429"/>
      <c r="AG112" s="430"/>
      <c r="AH112" s="429"/>
      <c r="AI112" s="429"/>
    </row>
    <row r="113" spans="1:37" s="431" customFormat="1" ht="11.25" customHeight="1" x14ac:dyDescent="0.2">
      <c r="A113" s="79"/>
      <c r="B113" s="590" t="s">
        <v>52</v>
      </c>
      <c r="C113" s="590"/>
      <c r="D113" s="591"/>
      <c r="E113" s="591"/>
      <c r="F113" s="591"/>
      <c r="G113" s="79"/>
      <c r="H113" s="79"/>
      <c r="I113" s="79"/>
      <c r="J113" s="79"/>
      <c r="K113" s="79"/>
      <c r="L113" s="79"/>
      <c r="M113" s="79"/>
      <c r="N113" s="79"/>
      <c r="O113" s="79"/>
      <c r="P113" s="435"/>
      <c r="Q113" s="435"/>
      <c r="R113" s="435"/>
      <c r="S113" s="452"/>
      <c r="X113" s="428"/>
      <c r="Y113" s="428"/>
      <c r="Z113" s="428"/>
      <c r="AA113" s="428"/>
      <c r="AB113" s="428"/>
      <c r="AC113" s="428"/>
      <c r="AD113" s="429"/>
      <c r="AE113" s="429"/>
      <c r="AF113" s="429"/>
      <c r="AG113" s="430"/>
      <c r="AH113" s="429"/>
      <c r="AI113" s="429"/>
    </row>
    <row r="114" spans="1:37" s="431" customFormat="1" ht="11.25" customHeight="1" x14ac:dyDescent="0.2">
      <c r="A114" s="79"/>
      <c r="B114" s="590"/>
      <c r="C114" s="590"/>
      <c r="D114" s="591"/>
      <c r="E114" s="591"/>
      <c r="F114" s="591"/>
      <c r="G114" s="79"/>
      <c r="H114" s="79"/>
      <c r="I114" s="79"/>
      <c r="J114" s="79"/>
      <c r="K114" s="79"/>
      <c r="L114" s="79"/>
      <c r="M114" s="79"/>
      <c r="N114" s="79"/>
      <c r="O114" s="79"/>
      <c r="P114" s="435"/>
      <c r="Q114" s="435"/>
      <c r="R114" s="435"/>
      <c r="S114" s="452"/>
      <c r="X114" s="428"/>
      <c r="Y114" s="428"/>
      <c r="Z114" s="428"/>
      <c r="AA114" s="428"/>
      <c r="AB114" s="428"/>
      <c r="AC114" s="428"/>
      <c r="AD114" s="429"/>
      <c r="AE114" s="429"/>
      <c r="AF114" s="429"/>
      <c r="AG114" s="430"/>
      <c r="AH114" s="429"/>
      <c r="AI114" s="429"/>
    </row>
    <row r="115" spans="1:37" s="431" customFormat="1" ht="11.25" customHeight="1" x14ac:dyDescent="0.2">
      <c r="A115" s="79"/>
      <c r="B115" s="590" t="s">
        <v>32</v>
      </c>
      <c r="C115" s="590"/>
      <c r="D115" s="591"/>
      <c r="E115" s="591"/>
      <c r="F115" s="591"/>
      <c r="G115" s="79"/>
      <c r="H115" s="79"/>
      <c r="I115" s="79"/>
      <c r="J115" s="79"/>
      <c r="K115" s="79"/>
      <c r="L115" s="79"/>
      <c r="M115" s="79"/>
      <c r="N115" s="79"/>
      <c r="O115" s="79"/>
      <c r="P115" s="435"/>
      <c r="Q115" s="435"/>
      <c r="R115" s="435"/>
      <c r="S115" s="452"/>
      <c r="X115" s="428"/>
      <c r="Y115" s="428"/>
      <c r="Z115" s="428"/>
      <c r="AA115" s="428"/>
      <c r="AB115" s="428"/>
      <c r="AC115" s="428"/>
      <c r="AD115" s="429"/>
      <c r="AE115" s="429"/>
      <c r="AF115" s="429"/>
      <c r="AG115" s="430"/>
      <c r="AH115" s="429"/>
      <c r="AI115" s="429"/>
    </row>
    <row r="116" spans="1:37" s="431" customFormat="1" ht="11.25" customHeight="1" x14ac:dyDescent="0.2">
      <c r="A116" s="79"/>
      <c r="B116" s="590"/>
      <c r="C116" s="590"/>
      <c r="D116" s="591"/>
      <c r="E116" s="591"/>
      <c r="F116" s="591"/>
      <c r="G116" s="79"/>
      <c r="H116" s="79"/>
      <c r="I116" s="79"/>
      <c r="J116" s="79"/>
      <c r="K116" s="79"/>
      <c r="L116" s="79"/>
      <c r="M116" s="79"/>
      <c r="N116" s="79"/>
      <c r="O116" s="79"/>
      <c r="P116" s="435"/>
      <c r="Q116" s="435"/>
      <c r="R116" s="435"/>
      <c r="S116" s="452"/>
      <c r="X116" s="428"/>
      <c r="Y116" s="428"/>
      <c r="Z116" s="428"/>
      <c r="AA116" s="428"/>
      <c r="AB116" s="428"/>
      <c r="AC116" s="428"/>
      <c r="AD116" s="429"/>
      <c r="AE116" s="429"/>
      <c r="AF116" s="429"/>
      <c r="AG116" s="430"/>
      <c r="AH116" s="429"/>
      <c r="AI116" s="429"/>
    </row>
    <row r="117" spans="1:37" s="431" customFormat="1" ht="11.25" hidden="1" customHeight="1" x14ac:dyDescent="0.2">
      <c r="A117" s="79"/>
      <c r="B117" s="590" t="s">
        <v>98</v>
      </c>
      <c r="C117" s="590"/>
      <c r="D117" s="591"/>
      <c r="E117" s="591"/>
      <c r="F117" s="591"/>
      <c r="G117" s="79"/>
      <c r="H117" s="79"/>
      <c r="I117" s="79"/>
      <c r="J117" s="79"/>
      <c r="K117" s="79"/>
      <c r="L117" s="79"/>
      <c r="M117" s="79"/>
      <c r="N117" s="79"/>
      <c r="O117" s="79"/>
      <c r="P117" s="435"/>
      <c r="Q117" s="435"/>
      <c r="R117" s="435"/>
      <c r="S117" s="452"/>
      <c r="X117" s="428"/>
      <c r="Y117" s="428"/>
      <c r="Z117" s="428"/>
      <c r="AA117" s="428"/>
      <c r="AB117" s="428"/>
      <c r="AC117" s="428"/>
      <c r="AD117" s="429"/>
      <c r="AE117" s="429"/>
      <c r="AF117" s="429"/>
      <c r="AG117" s="430"/>
      <c r="AH117" s="429"/>
      <c r="AI117" s="429"/>
    </row>
    <row r="118" spans="1:37" s="431" customFormat="1" ht="11.25" hidden="1" customHeight="1" x14ac:dyDescent="0.2">
      <c r="A118" s="79"/>
      <c r="B118" s="590"/>
      <c r="C118" s="590"/>
      <c r="D118" s="591"/>
      <c r="E118" s="591"/>
      <c r="F118" s="591"/>
      <c r="G118" s="79"/>
      <c r="H118" s="79"/>
      <c r="I118" s="79"/>
      <c r="J118" s="79"/>
      <c r="K118" s="79"/>
      <c r="L118" s="79"/>
      <c r="M118" s="79"/>
      <c r="N118" s="79"/>
      <c r="O118" s="79"/>
      <c r="P118" s="435"/>
      <c r="Q118" s="435"/>
      <c r="R118" s="435"/>
      <c r="S118" s="452"/>
      <c r="X118" s="428"/>
      <c r="Y118" s="428"/>
      <c r="Z118" s="428"/>
      <c r="AA118" s="428"/>
      <c r="AB118" s="428"/>
      <c r="AC118" s="428"/>
      <c r="AD118" s="429"/>
      <c r="AE118" s="429"/>
      <c r="AF118" s="429"/>
      <c r="AG118" s="430"/>
      <c r="AH118" s="429"/>
      <c r="AI118" s="429"/>
    </row>
    <row r="119" spans="1:37" s="431" customFormat="1" ht="11.25" hidden="1" customHeight="1" x14ac:dyDescent="0.2">
      <c r="A119" s="79"/>
      <c r="B119" s="590" t="s">
        <v>99</v>
      </c>
      <c r="C119" s="590"/>
      <c r="D119" s="591"/>
      <c r="E119" s="591"/>
      <c r="F119" s="591"/>
      <c r="G119" s="79"/>
      <c r="H119" s="79"/>
      <c r="I119" s="79"/>
      <c r="J119" s="79"/>
      <c r="K119" s="79"/>
      <c r="L119" s="79"/>
      <c r="M119" s="79"/>
      <c r="N119" s="79"/>
      <c r="O119" s="79"/>
      <c r="P119" s="435"/>
      <c r="Q119" s="435"/>
      <c r="R119" s="435"/>
      <c r="S119" s="453"/>
      <c r="X119" s="433"/>
      <c r="Y119" s="433"/>
      <c r="Z119" s="433"/>
      <c r="AA119" s="433"/>
      <c r="AB119" s="433"/>
      <c r="AC119" s="433"/>
    </row>
    <row r="120" spans="1:37" s="431" customFormat="1" ht="11.25" hidden="1" customHeight="1" x14ac:dyDescent="0.2">
      <c r="A120" s="79"/>
      <c r="B120" s="590"/>
      <c r="C120" s="590"/>
      <c r="D120" s="591"/>
      <c r="E120" s="591"/>
      <c r="F120" s="591"/>
      <c r="G120" s="79"/>
      <c r="H120" s="79"/>
      <c r="I120" s="79"/>
      <c r="J120" s="79"/>
      <c r="K120" s="79"/>
      <c r="L120" s="79"/>
      <c r="M120" s="79"/>
      <c r="N120" s="79"/>
      <c r="O120" s="79"/>
      <c r="P120" s="435"/>
      <c r="Q120" s="435"/>
      <c r="R120" s="435"/>
      <c r="S120" s="453"/>
      <c r="X120" s="433"/>
      <c r="Y120" s="433"/>
      <c r="Z120" s="433"/>
      <c r="AA120" s="433"/>
      <c r="AB120" s="433"/>
      <c r="AC120" s="433"/>
    </row>
    <row r="121" spans="1:37" s="434" customFormat="1" ht="11.25" customHeight="1" x14ac:dyDescent="0.2">
      <c r="A121" s="86"/>
      <c r="B121" s="590" t="s">
        <v>53</v>
      </c>
      <c r="C121" s="590"/>
      <c r="D121" s="591"/>
      <c r="E121" s="591"/>
      <c r="F121" s="591"/>
      <c r="G121" s="86"/>
      <c r="H121" s="86"/>
      <c r="I121" s="86"/>
      <c r="J121" s="86"/>
      <c r="K121" s="86"/>
      <c r="L121" s="86"/>
      <c r="M121" s="86"/>
      <c r="N121" s="86"/>
      <c r="O121" s="86"/>
      <c r="P121" s="436"/>
      <c r="Q121" s="436"/>
      <c r="R121" s="436"/>
      <c r="S121" s="454"/>
      <c r="X121" s="433"/>
      <c r="Y121" s="433"/>
      <c r="Z121" s="433"/>
      <c r="AA121" s="433"/>
      <c r="AB121" s="433"/>
      <c r="AC121" s="433"/>
    </row>
    <row r="122" spans="1:37" s="406" customFormat="1" ht="11.25" customHeight="1" x14ac:dyDescent="0.2">
      <c r="A122" s="25"/>
      <c r="B122" s="590"/>
      <c r="C122" s="590"/>
      <c r="D122" s="591"/>
      <c r="E122" s="591"/>
      <c r="F122" s="591"/>
      <c r="G122" s="25"/>
      <c r="H122" s="25"/>
      <c r="I122" s="25"/>
      <c r="J122" s="25"/>
      <c r="K122" s="25"/>
      <c r="L122" s="25"/>
      <c r="M122" s="25"/>
      <c r="N122" s="25"/>
      <c r="O122" s="25"/>
      <c r="P122" s="160"/>
      <c r="Q122" s="160"/>
      <c r="R122" s="160"/>
      <c r="S122" s="448"/>
      <c r="X122" s="402"/>
      <c r="Y122" s="402"/>
      <c r="Z122" s="402"/>
      <c r="AA122" s="402"/>
      <c r="AB122" s="402"/>
      <c r="AC122" s="402"/>
      <c r="AD122" s="403"/>
      <c r="AE122" s="403"/>
      <c r="AF122" s="403"/>
      <c r="AG122" s="403"/>
      <c r="AH122" s="403"/>
      <c r="AI122" s="403"/>
      <c r="AJ122" s="404"/>
      <c r="AK122" s="405"/>
    </row>
    <row r="123" spans="1:37" s="406" customFormat="1" ht="11.25" customHeight="1" x14ac:dyDescent="0.2">
      <c r="A123" s="71"/>
      <c r="B123" s="71"/>
      <c r="C123" s="71"/>
      <c r="D123" s="71"/>
      <c r="E123" s="71"/>
      <c r="F123" s="71"/>
      <c r="G123" s="71"/>
      <c r="H123" s="71"/>
      <c r="I123" s="71"/>
      <c r="J123" s="71"/>
      <c r="K123" s="71"/>
      <c r="L123" s="71"/>
      <c r="M123" s="71"/>
      <c r="N123" s="71"/>
      <c r="O123" s="71"/>
      <c r="P123" s="174"/>
      <c r="Q123" s="174"/>
      <c r="R123" s="174"/>
      <c r="S123" s="455"/>
      <c r="X123" s="402"/>
      <c r="Y123" s="402"/>
      <c r="Z123" s="402"/>
      <c r="AA123" s="402"/>
      <c r="AB123" s="402"/>
      <c r="AC123" s="402"/>
      <c r="AD123" s="403"/>
      <c r="AE123" s="403"/>
      <c r="AF123" s="403"/>
      <c r="AG123" s="403"/>
      <c r="AH123" s="403"/>
      <c r="AI123" s="403"/>
      <c r="AJ123" s="404"/>
      <c r="AK123" s="405"/>
    </row>
  </sheetData>
  <sheetProtection sheet="1" objects="1" scenarios="1"/>
  <mergeCells count="59">
    <mergeCell ref="B121:F122"/>
    <mergeCell ref="B111:F112"/>
    <mergeCell ref="B113:F114"/>
    <mergeCell ref="B115:F116"/>
    <mergeCell ref="B117:F118"/>
    <mergeCell ref="B119:F120"/>
    <mergeCell ref="B101:F102"/>
    <mergeCell ref="B103:F104"/>
    <mergeCell ref="B105:F106"/>
    <mergeCell ref="B107:F108"/>
    <mergeCell ref="B109:G110"/>
    <mergeCell ref="I66:Q68"/>
    <mergeCell ref="B91:B92"/>
    <mergeCell ref="B93:F94"/>
    <mergeCell ref="B99:F100"/>
    <mergeCell ref="B9:G9"/>
    <mergeCell ref="I9:Q9"/>
    <mergeCell ref="B13:G14"/>
    <mergeCell ref="I35:Q37"/>
    <mergeCell ref="B19:G19"/>
    <mergeCell ref="B20:G20"/>
    <mergeCell ref="B21:G22"/>
    <mergeCell ref="B23:G24"/>
    <mergeCell ref="I31:Q31"/>
    <mergeCell ref="B10:G10"/>
    <mergeCell ref="B15:G16"/>
    <mergeCell ref="B12:G12"/>
    <mergeCell ref="B11:G11"/>
    <mergeCell ref="B35:G37"/>
    <mergeCell ref="B56:G56"/>
    <mergeCell ref="B17:G18"/>
    <mergeCell ref="B53:G53"/>
    <mergeCell ref="B32:G34"/>
    <mergeCell ref="B28:G29"/>
    <mergeCell ref="B30:G31"/>
    <mergeCell ref="B26:G27"/>
    <mergeCell ref="B25:G25"/>
    <mergeCell ref="A43:R43"/>
    <mergeCell ref="I53:Q53"/>
    <mergeCell ref="A44:R44"/>
    <mergeCell ref="I26:Q26"/>
    <mergeCell ref="I18:Q18"/>
    <mergeCell ref="I22:Q22"/>
    <mergeCell ref="B95:F96"/>
    <mergeCell ref="B97:F98"/>
    <mergeCell ref="B54:G55"/>
    <mergeCell ref="B62:G63"/>
    <mergeCell ref="B58:G59"/>
    <mergeCell ref="A87:R87"/>
    <mergeCell ref="I54:Q55"/>
    <mergeCell ref="B60:G61"/>
    <mergeCell ref="B65:G66"/>
    <mergeCell ref="B67:G68"/>
    <mergeCell ref="B69:G70"/>
    <mergeCell ref="B71:G72"/>
    <mergeCell ref="I56:Q57"/>
    <mergeCell ref="B57:G57"/>
    <mergeCell ref="I71:Q72"/>
    <mergeCell ref="A88:R88"/>
  </mergeCells>
  <phoneticPr fontId="2" type="noConversion"/>
  <hyperlinks>
    <hyperlink ref="I11" r:id="rId1"/>
    <hyperlink ref="I32" r:id="rId2"/>
    <hyperlink ref="I66" r:id="rId3"/>
    <hyperlink ref="B93:B94" location="Coverage!A1" display="Participating LA's"/>
    <hyperlink ref="B115:B116" location="'Looked After Children'!A1" display="Looked After Children"/>
    <hyperlink ref="B113:B114" location="'Court Applications'!A1" display="Court Applications"/>
    <hyperlink ref="B111:B112" location="'Child Protection Plans'!A1" display="Child Protection Plans"/>
    <hyperlink ref="B109:B110" location="'Initial CP Conferences'!A1" display="Initial Child Protection Conferences"/>
    <hyperlink ref="B107:B108" location="'Section 47 Enquiries'!A1" display="Section 47 Enquiries"/>
    <hyperlink ref="B105:B106" location="'Children in Need'!A1" display="Children in Need"/>
    <hyperlink ref="B103:B104" location="Assessments!A1" display="Assessments"/>
    <hyperlink ref="B101:B102" location="'Re-referrals'!A1" display="Re-referrals"/>
    <hyperlink ref="B97:B98" location="Referrals!A1" display="Referrals"/>
    <hyperlink ref="B95:B96" location="Population!A1" display="Population"/>
    <hyperlink ref="B119:B120" location="Adoption!A1" display="Adoption"/>
    <hyperlink ref="B117:B118" location="Adoption!A1" display="Adoption"/>
    <hyperlink ref="B117:F118" location="Ofsted!A1" display="Ofsted"/>
    <hyperlink ref="B119:F120" location="Education!A1" display="Education"/>
    <hyperlink ref="B121:B122" location="Adoption!A1" display="Adoption"/>
    <hyperlink ref="B121:F122" location="Sources!A1" display="Sources"/>
    <hyperlink ref="B99:F100"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4"/>
  <headerFooter alignWithMargins="0">
    <oddFooter>&amp;C&amp;"Arial,Bold"&amp;F- Page &amp;P</oddFooter>
    <firstFooter>&amp;C&amp;"Arial,Bold"&amp;F</first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39"/>
  </sheetPr>
  <dimension ref="A1:R142"/>
  <sheetViews>
    <sheetView showRowColHeaders="0" zoomScaleNormal="100" workbookViewId="0"/>
  </sheetViews>
  <sheetFormatPr defaultRowHeight="11.25" customHeight="1" x14ac:dyDescent="0.2"/>
  <cols>
    <col min="1" max="1" width="4" style="406" customWidth="1"/>
    <col min="2" max="2" width="21.85546875" style="406" customWidth="1"/>
    <col min="3" max="3" width="2.85546875" style="406" customWidth="1"/>
    <col min="4" max="4" width="83.5703125" style="406" customWidth="1"/>
    <col min="5" max="5" width="10.28515625" style="406" customWidth="1"/>
    <col min="6" max="6" width="5.7109375" style="406" customWidth="1"/>
    <col min="7" max="7" width="5.7109375" style="493" customWidth="1"/>
    <col min="8" max="8" width="3.85546875" style="406" customWidth="1"/>
    <col min="9" max="9" width="10.140625" style="406" customWidth="1"/>
    <col min="10" max="10" width="10.140625" style="406" hidden="1" customWidth="1"/>
    <col min="11" max="11" width="10.140625" style="406" customWidth="1"/>
    <col min="12" max="12" width="12.140625" style="406" bestFit="1" customWidth="1"/>
    <col min="13" max="16384" width="9.140625" style="406"/>
  </cols>
  <sheetData>
    <row r="1" spans="1:11" ht="15" customHeight="1" x14ac:dyDescent="0.2">
      <c r="A1" s="159"/>
      <c r="B1" s="160"/>
      <c r="C1" s="160"/>
      <c r="D1" s="160"/>
      <c r="E1" s="160"/>
      <c r="F1" s="160"/>
      <c r="G1" s="156"/>
      <c r="H1" s="160"/>
      <c r="I1" s="495"/>
      <c r="J1" s="492"/>
      <c r="K1" s="492"/>
    </row>
    <row r="2" spans="1:11" ht="18.75" thickBot="1" x14ac:dyDescent="0.3">
      <c r="A2" s="161" t="s">
        <v>1</v>
      </c>
      <c r="B2" s="162"/>
      <c r="C2" s="162"/>
      <c r="D2" s="162"/>
      <c r="E2" s="162"/>
      <c r="F2" s="162"/>
      <c r="G2" s="162"/>
      <c r="H2" s="154"/>
      <c r="I2" s="495"/>
      <c r="J2" s="492"/>
      <c r="K2" s="492"/>
    </row>
    <row r="3" spans="1:11" ht="11.25" customHeight="1" x14ac:dyDescent="0.2">
      <c r="A3" s="160"/>
      <c r="B3" s="160"/>
      <c r="C3" s="160"/>
      <c r="D3" s="160"/>
      <c r="E3" s="160"/>
      <c r="F3" s="160"/>
      <c r="G3" s="156"/>
      <c r="H3" s="160"/>
      <c r="I3" s="496"/>
      <c r="J3" s="492"/>
      <c r="K3" s="492"/>
    </row>
    <row r="4" spans="1:11" ht="21" customHeight="1" thickBot="1" x14ac:dyDescent="0.25">
      <c r="A4" s="160"/>
      <c r="B4" s="160"/>
      <c r="C4" s="160"/>
      <c r="D4" s="160"/>
      <c r="E4" s="160"/>
      <c r="F4" s="160"/>
      <c r="G4" s="156"/>
      <c r="H4" s="160"/>
      <c r="I4" s="497"/>
    </row>
    <row r="5" spans="1:11" s="411" customFormat="1" ht="11.25" customHeight="1" x14ac:dyDescent="0.2">
      <c r="A5" s="191"/>
      <c r="B5" s="179"/>
      <c r="C5" s="179"/>
      <c r="D5" s="192"/>
      <c r="E5" s="192"/>
      <c r="F5" s="192"/>
      <c r="G5" s="192"/>
      <c r="H5" s="181"/>
      <c r="I5" s="498"/>
    </row>
    <row r="6" spans="1:11" ht="11.25" customHeight="1" x14ac:dyDescent="0.2">
      <c r="A6" s="167"/>
      <c r="B6" s="569" t="s">
        <v>37</v>
      </c>
      <c r="C6" s="570"/>
      <c r="D6" s="570"/>
      <c r="E6" s="155"/>
      <c r="F6" s="155"/>
      <c r="G6" s="168"/>
      <c r="H6" s="169"/>
      <c r="I6" s="499"/>
    </row>
    <row r="7" spans="1:11" ht="11.25" customHeight="1" x14ac:dyDescent="0.2">
      <c r="A7" s="167"/>
      <c r="B7" s="570"/>
      <c r="C7" s="570"/>
      <c r="D7" s="570"/>
      <c r="E7" s="155"/>
      <c r="F7" s="155"/>
      <c r="G7" s="165"/>
      <c r="H7" s="166"/>
      <c r="I7" s="499"/>
    </row>
    <row r="8" spans="1:11" ht="11.25" customHeight="1" x14ac:dyDescent="0.2">
      <c r="A8" s="167"/>
      <c r="B8" s="571"/>
      <c r="C8" s="571"/>
      <c r="D8" s="571"/>
      <c r="E8" s="158"/>
      <c r="F8" s="158"/>
      <c r="G8" s="170"/>
      <c r="H8" s="171"/>
      <c r="I8" s="499"/>
    </row>
    <row r="9" spans="1:11" ht="7.5" customHeight="1" x14ac:dyDescent="0.2">
      <c r="A9" s="167"/>
      <c r="B9" s="280"/>
      <c r="C9" s="280"/>
      <c r="D9" s="280"/>
      <c r="E9" s="296"/>
      <c r="F9" s="296"/>
      <c r="G9" s="297"/>
      <c r="H9" s="171"/>
      <c r="I9" s="499"/>
    </row>
    <row r="10" spans="1:11" ht="11.25" customHeight="1" x14ac:dyDescent="0.2">
      <c r="A10" s="167"/>
      <c r="B10" s="584" t="s">
        <v>120</v>
      </c>
      <c r="C10" s="585"/>
      <c r="D10" s="585"/>
      <c r="E10" s="165"/>
      <c r="F10" s="165"/>
      <c r="G10" s="165"/>
      <c r="H10" s="166"/>
      <c r="I10" s="499"/>
    </row>
    <row r="11" spans="1:11" ht="7.5" customHeight="1" thickBot="1" x14ac:dyDescent="0.25">
      <c r="A11" s="167"/>
      <c r="B11" s="278"/>
      <c r="C11" s="279"/>
      <c r="D11" s="279"/>
      <c r="E11" s="165"/>
      <c r="F11" s="165"/>
      <c r="G11" s="165"/>
      <c r="H11" s="166"/>
      <c r="I11" s="499"/>
    </row>
    <row r="12" spans="1:11" ht="22.5" customHeight="1" thickBot="1" x14ac:dyDescent="0.25">
      <c r="A12" s="167"/>
      <c r="B12" s="582" t="s">
        <v>183</v>
      </c>
      <c r="C12" s="583"/>
      <c r="D12" s="154"/>
      <c r="E12" s="154"/>
      <c r="F12" s="160"/>
      <c r="G12" s="154"/>
      <c r="H12" s="166"/>
      <c r="I12" s="499"/>
      <c r="J12" s="406" t="s">
        <v>2</v>
      </c>
    </row>
    <row r="13" spans="1:11" s="493" customFormat="1" ht="11.25" customHeight="1" x14ac:dyDescent="0.2">
      <c r="A13" s="193"/>
      <c r="B13" s="163"/>
      <c r="C13" s="157"/>
      <c r="D13" s="157"/>
      <c r="E13" s="157"/>
      <c r="F13" s="175" t="s">
        <v>67</v>
      </c>
      <c r="G13" s="157"/>
      <c r="H13" s="166"/>
      <c r="I13" s="500"/>
      <c r="J13" s="493" t="s">
        <v>78</v>
      </c>
    </row>
    <row r="14" spans="1:11" ht="11.25" customHeight="1" x14ac:dyDescent="0.2">
      <c r="A14" s="167"/>
      <c r="B14" s="580" t="s">
        <v>114</v>
      </c>
      <c r="C14" s="581"/>
      <c r="D14" s="154" t="s">
        <v>68</v>
      </c>
      <c r="E14" s="154"/>
      <c r="F14" s="172"/>
      <c r="G14" s="154"/>
      <c r="H14" s="173"/>
      <c r="I14" s="499"/>
      <c r="J14" s="406" t="s">
        <v>12</v>
      </c>
    </row>
    <row r="15" spans="1:11" ht="9" customHeight="1" x14ac:dyDescent="0.2">
      <c r="A15" s="167"/>
      <c r="B15" s="586"/>
      <c r="C15" s="586"/>
      <c r="D15" s="154"/>
      <c r="E15" s="154"/>
      <c r="F15" s="172">
        <v>5</v>
      </c>
      <c r="G15" s="154"/>
      <c r="H15" s="173"/>
      <c r="I15" s="499"/>
      <c r="J15" s="406" t="s">
        <v>6</v>
      </c>
    </row>
    <row r="16" spans="1:11" ht="9" customHeight="1" x14ac:dyDescent="0.2">
      <c r="A16" s="167"/>
      <c r="B16" s="587"/>
      <c r="C16" s="587"/>
      <c r="D16" s="174"/>
      <c r="E16" s="174"/>
      <c r="F16" s="175"/>
      <c r="G16" s="174"/>
      <c r="H16" s="166"/>
      <c r="I16" s="499"/>
      <c r="J16" s="406" t="s">
        <v>9</v>
      </c>
    </row>
    <row r="17" spans="1:10" ht="11.25" customHeight="1" x14ac:dyDescent="0.2">
      <c r="A17" s="167"/>
      <c r="B17" s="267" t="s">
        <v>123</v>
      </c>
      <c r="C17" s="176"/>
      <c r="D17" s="176"/>
      <c r="E17" s="176"/>
      <c r="F17" s="176"/>
      <c r="G17" s="369"/>
      <c r="H17" s="166"/>
      <c r="I17" s="499"/>
      <c r="J17" s="406" t="s">
        <v>3</v>
      </c>
    </row>
    <row r="18" spans="1:10" ht="9" customHeight="1" x14ac:dyDescent="0.2">
      <c r="A18" s="167"/>
      <c r="B18" s="268"/>
      <c r="C18" s="154"/>
      <c r="D18" s="154"/>
      <c r="E18" s="154"/>
      <c r="F18" s="172">
        <f>F15+1</f>
        <v>6</v>
      </c>
      <c r="G18" s="163"/>
      <c r="H18" s="166"/>
      <c r="I18" s="499"/>
      <c r="J18" s="406" t="s">
        <v>13</v>
      </c>
    </row>
    <row r="19" spans="1:10" ht="9" customHeight="1" x14ac:dyDescent="0.2">
      <c r="A19" s="167"/>
      <c r="B19" s="174"/>
      <c r="C19" s="174"/>
      <c r="D19" s="174"/>
      <c r="E19" s="174"/>
      <c r="F19" s="174"/>
      <c r="G19" s="157"/>
      <c r="H19" s="166"/>
      <c r="I19" s="499"/>
      <c r="J19" s="406" t="s">
        <v>4</v>
      </c>
    </row>
    <row r="20" spans="1:10" ht="11.25" customHeight="1" x14ac:dyDescent="0.2">
      <c r="A20" s="167"/>
      <c r="B20" s="581" t="s">
        <v>27</v>
      </c>
      <c r="C20" s="581"/>
      <c r="D20" s="154" t="s">
        <v>50</v>
      </c>
      <c r="E20" s="154"/>
      <c r="F20" s="172"/>
      <c r="G20" s="154"/>
      <c r="H20" s="173"/>
      <c r="I20" s="499"/>
      <c r="J20" s="406" t="s">
        <v>14</v>
      </c>
    </row>
    <row r="21" spans="1:10" ht="9" customHeight="1" x14ac:dyDescent="0.2">
      <c r="A21" s="167"/>
      <c r="B21" s="586"/>
      <c r="C21" s="586"/>
      <c r="D21" s="154"/>
      <c r="E21" s="154"/>
      <c r="F21" s="172">
        <f>F18+1</f>
        <v>7</v>
      </c>
      <c r="G21" s="154"/>
      <c r="H21" s="173"/>
      <c r="I21" s="499"/>
      <c r="J21" s="406" t="s">
        <v>15</v>
      </c>
    </row>
    <row r="22" spans="1:10" ht="9" customHeight="1" x14ac:dyDescent="0.2">
      <c r="A22" s="167"/>
      <c r="B22" s="587"/>
      <c r="C22" s="587"/>
      <c r="D22" s="174"/>
      <c r="E22" s="174"/>
      <c r="F22" s="175"/>
      <c r="G22" s="174"/>
      <c r="H22" s="166"/>
      <c r="I22" s="499"/>
      <c r="J22" s="406" t="s">
        <v>16</v>
      </c>
    </row>
    <row r="23" spans="1:10" ht="11.25" customHeight="1" x14ac:dyDescent="0.2">
      <c r="A23" s="167"/>
      <c r="B23" s="373" t="s">
        <v>28</v>
      </c>
      <c r="C23" s="373"/>
      <c r="D23" s="176" t="s">
        <v>125</v>
      </c>
      <c r="E23" s="176"/>
      <c r="F23" s="177">
        <f>F21+1</f>
        <v>8</v>
      </c>
      <c r="G23" s="176"/>
      <c r="H23" s="173"/>
      <c r="I23" s="499"/>
      <c r="J23" s="406" t="s">
        <v>5</v>
      </c>
    </row>
    <row r="24" spans="1:10" ht="11.25" customHeight="1" x14ac:dyDescent="0.2">
      <c r="A24" s="167"/>
      <c r="B24" s="374"/>
      <c r="C24" s="374"/>
      <c r="D24" s="154" t="s">
        <v>149</v>
      </c>
      <c r="E24" s="154"/>
      <c r="F24" s="172">
        <f>F23+1</f>
        <v>9</v>
      </c>
      <c r="G24" s="154"/>
      <c r="H24" s="173"/>
      <c r="I24" s="499"/>
      <c r="J24" s="406" t="s">
        <v>17</v>
      </c>
    </row>
    <row r="25" spans="1:10" ht="11.25" customHeight="1" x14ac:dyDescent="0.2">
      <c r="A25" s="167"/>
      <c r="B25" s="374"/>
      <c r="C25" s="374"/>
      <c r="D25" s="154" t="s">
        <v>148</v>
      </c>
      <c r="E25" s="154"/>
      <c r="F25" s="172">
        <f>F24</f>
        <v>9</v>
      </c>
      <c r="G25" s="154"/>
      <c r="H25" s="173"/>
      <c r="I25" s="499"/>
      <c r="J25" s="406" t="s">
        <v>191</v>
      </c>
    </row>
    <row r="26" spans="1:10" ht="11.25" customHeight="1" x14ac:dyDescent="0.2">
      <c r="A26" s="167"/>
      <c r="B26" s="374"/>
      <c r="C26" s="374"/>
      <c r="D26" s="154" t="s">
        <v>151</v>
      </c>
      <c r="E26" s="154"/>
      <c r="F26" s="172">
        <f>F25+1</f>
        <v>10</v>
      </c>
      <c r="G26" s="154"/>
      <c r="H26" s="173"/>
      <c r="I26" s="499"/>
      <c r="J26" s="406" t="s">
        <v>18</v>
      </c>
    </row>
    <row r="27" spans="1:10" ht="11.25" customHeight="1" x14ac:dyDescent="0.2">
      <c r="A27" s="167"/>
      <c r="B27" s="374"/>
      <c r="C27" s="374"/>
      <c r="D27" s="154" t="s">
        <v>150</v>
      </c>
      <c r="E27" s="154"/>
      <c r="F27" s="172">
        <f>F26</f>
        <v>10</v>
      </c>
      <c r="G27" s="154"/>
      <c r="H27" s="173"/>
      <c r="I27" s="499"/>
      <c r="J27" s="406" t="s">
        <v>10</v>
      </c>
    </row>
    <row r="28" spans="1:10" ht="11.25" customHeight="1" x14ac:dyDescent="0.2">
      <c r="A28" s="167"/>
      <c r="B28" s="267" t="s">
        <v>137</v>
      </c>
      <c r="C28" s="176"/>
      <c r="D28" s="176" t="s">
        <v>218</v>
      </c>
      <c r="E28" s="176"/>
      <c r="F28" s="177">
        <f>F27+1</f>
        <v>11</v>
      </c>
      <c r="G28" s="176"/>
      <c r="H28" s="173"/>
      <c r="I28" s="499"/>
      <c r="J28" s="406" t="s">
        <v>19</v>
      </c>
    </row>
    <row r="29" spans="1:10" ht="11.25" customHeight="1" x14ac:dyDescent="0.2">
      <c r="A29" s="167"/>
      <c r="B29" s="268"/>
      <c r="C29" s="154"/>
      <c r="D29" s="154" t="s">
        <v>219</v>
      </c>
      <c r="E29" s="154"/>
      <c r="F29" s="172">
        <f>F28+1</f>
        <v>12</v>
      </c>
      <c r="G29" s="154"/>
      <c r="H29" s="166"/>
      <c r="I29" s="499"/>
      <c r="J29" s="406" t="s">
        <v>8</v>
      </c>
    </row>
    <row r="30" spans="1:10" ht="11.25" customHeight="1" x14ac:dyDescent="0.2">
      <c r="A30" s="167"/>
      <c r="B30" s="174"/>
      <c r="C30" s="174"/>
      <c r="D30" s="160"/>
      <c r="E30" s="160"/>
      <c r="F30" s="172"/>
      <c r="G30" s="174"/>
      <c r="H30" s="173"/>
      <c r="I30" s="499"/>
      <c r="J30" s="406" t="s">
        <v>77</v>
      </c>
    </row>
    <row r="31" spans="1:10" ht="11.25" customHeight="1" x14ac:dyDescent="0.2">
      <c r="A31" s="167"/>
      <c r="B31" s="372" t="s">
        <v>39</v>
      </c>
      <c r="C31" s="372"/>
      <c r="D31" s="176" t="s">
        <v>152</v>
      </c>
      <c r="E31" s="176"/>
      <c r="F31" s="177">
        <f>F29+2</f>
        <v>14</v>
      </c>
      <c r="G31" s="176"/>
      <c r="H31" s="173"/>
      <c r="I31" s="499"/>
      <c r="J31" s="406" t="s">
        <v>20</v>
      </c>
    </row>
    <row r="32" spans="1:10" ht="11.25" customHeight="1" x14ac:dyDescent="0.2">
      <c r="A32" s="167"/>
      <c r="B32" s="370"/>
      <c r="C32" s="370"/>
      <c r="D32" s="154" t="s">
        <v>153</v>
      </c>
      <c r="E32" s="154"/>
      <c r="F32" s="172">
        <f>F31+1</f>
        <v>15</v>
      </c>
      <c r="G32" s="154"/>
      <c r="H32" s="173"/>
      <c r="I32" s="499"/>
      <c r="J32" s="406" t="s">
        <v>183</v>
      </c>
    </row>
    <row r="33" spans="1:9" ht="11.25" customHeight="1" x14ac:dyDescent="0.2">
      <c r="A33" s="167"/>
      <c r="B33" s="154"/>
      <c r="C33" s="154"/>
      <c r="D33" s="154" t="s">
        <v>154</v>
      </c>
      <c r="E33" s="154"/>
      <c r="F33" s="172">
        <f>F32</f>
        <v>15</v>
      </c>
      <c r="G33" s="154"/>
      <c r="H33" s="173"/>
      <c r="I33" s="499"/>
    </row>
    <row r="34" spans="1:9" ht="11.25" customHeight="1" x14ac:dyDescent="0.2">
      <c r="A34" s="167"/>
      <c r="B34" s="154"/>
      <c r="C34" s="154"/>
      <c r="D34" s="154" t="s">
        <v>155</v>
      </c>
      <c r="E34" s="154"/>
      <c r="F34" s="172">
        <f>F33+1</f>
        <v>16</v>
      </c>
      <c r="G34" s="154"/>
      <c r="H34" s="173"/>
      <c r="I34" s="499"/>
    </row>
    <row r="35" spans="1:9" ht="11.25" customHeight="1" x14ac:dyDescent="0.2">
      <c r="A35" s="167"/>
      <c r="B35" s="370"/>
      <c r="C35" s="370"/>
      <c r="D35" s="154" t="s">
        <v>156</v>
      </c>
      <c r="E35" s="154"/>
      <c r="F35" s="172">
        <f>F34</f>
        <v>16</v>
      </c>
      <c r="G35" s="154"/>
      <c r="H35" s="166"/>
      <c r="I35" s="499"/>
    </row>
    <row r="36" spans="1:9" ht="11.25" customHeight="1" x14ac:dyDescent="0.2">
      <c r="A36" s="167"/>
      <c r="B36" s="371"/>
      <c r="C36" s="371"/>
      <c r="D36" s="174" t="s">
        <v>35</v>
      </c>
      <c r="E36" s="174"/>
      <c r="F36" s="175">
        <f>F35+1</f>
        <v>17</v>
      </c>
      <c r="G36" s="174"/>
      <c r="H36" s="166"/>
      <c r="I36" s="499"/>
    </row>
    <row r="37" spans="1:9" ht="11.25" customHeight="1" x14ac:dyDescent="0.2">
      <c r="A37" s="167"/>
      <c r="B37" s="160"/>
      <c r="C37" s="160"/>
      <c r="D37" s="160"/>
      <c r="E37" s="160"/>
      <c r="F37" s="160"/>
      <c r="G37" s="156"/>
      <c r="H37" s="173"/>
      <c r="I37" s="499"/>
    </row>
    <row r="38" spans="1:9" ht="11.25" customHeight="1" x14ac:dyDescent="0.2">
      <c r="A38" s="167"/>
      <c r="B38" s="160"/>
      <c r="C38" s="160"/>
      <c r="D38" s="160"/>
      <c r="E38" s="160"/>
      <c r="F38" s="160"/>
      <c r="G38" s="156"/>
      <c r="H38" s="173"/>
      <c r="I38" s="499"/>
    </row>
    <row r="39" spans="1:9" ht="11.25" customHeight="1" x14ac:dyDescent="0.2">
      <c r="A39" s="167"/>
      <c r="B39" s="160"/>
      <c r="C39" s="160"/>
      <c r="D39" s="160"/>
      <c r="E39" s="160"/>
      <c r="F39" s="160"/>
      <c r="G39" s="156"/>
      <c r="H39" s="173"/>
      <c r="I39" s="499"/>
    </row>
    <row r="40" spans="1:9" ht="11.25" customHeight="1" x14ac:dyDescent="0.2">
      <c r="A40" s="167"/>
      <c r="B40" s="160"/>
      <c r="C40" s="160"/>
      <c r="D40" s="160"/>
      <c r="E40" s="160"/>
      <c r="F40" s="160"/>
      <c r="G40" s="156"/>
      <c r="H40" s="173"/>
      <c r="I40" s="499"/>
    </row>
    <row r="41" spans="1:9" ht="9.75" customHeight="1" x14ac:dyDescent="0.2">
      <c r="A41" s="167"/>
      <c r="B41" s="160"/>
      <c r="C41" s="160"/>
      <c r="D41" s="160"/>
      <c r="E41" s="160"/>
      <c r="F41" s="160"/>
      <c r="G41" s="156"/>
      <c r="H41" s="173"/>
      <c r="I41" s="499"/>
    </row>
    <row r="42" spans="1:9" ht="10.5" customHeight="1" x14ac:dyDescent="0.2">
      <c r="A42" s="167"/>
      <c r="B42" s="160"/>
      <c r="C42" s="160"/>
      <c r="D42" s="160"/>
      <c r="E42" s="160"/>
      <c r="F42" s="160"/>
      <c r="G42" s="298" t="s">
        <v>184</v>
      </c>
      <c r="H42" s="166"/>
      <c r="I42" s="499"/>
    </row>
    <row r="43" spans="1:9" ht="10.5" customHeight="1" x14ac:dyDescent="0.2">
      <c r="A43" s="167"/>
      <c r="B43" s="160"/>
      <c r="C43" s="160"/>
      <c r="D43" s="160"/>
      <c r="E43" s="160"/>
      <c r="F43" s="160"/>
      <c r="G43" s="156"/>
      <c r="H43" s="166"/>
      <c r="I43" s="499"/>
    </row>
    <row r="44" spans="1:9" ht="11.25" customHeight="1" x14ac:dyDescent="0.2">
      <c r="A44" s="167"/>
      <c r="B44" s="154"/>
      <c r="C44" s="154"/>
      <c r="D44" s="154"/>
      <c r="E44" s="154"/>
      <c r="F44" s="154"/>
      <c r="G44" s="156"/>
      <c r="H44" s="166"/>
      <c r="I44" s="501"/>
    </row>
    <row r="45" spans="1:9" ht="17.25" customHeight="1" x14ac:dyDescent="0.2">
      <c r="A45" s="588"/>
      <c r="B45" s="570"/>
      <c r="C45" s="570"/>
      <c r="D45" s="570"/>
      <c r="E45" s="570"/>
      <c r="F45" s="570"/>
      <c r="G45" s="570"/>
      <c r="H45" s="589"/>
      <c r="I45" s="501"/>
    </row>
    <row r="46" spans="1:9" ht="11.25" customHeight="1" thickBot="1" x14ac:dyDescent="0.25">
      <c r="A46" s="566" t="s">
        <v>202</v>
      </c>
      <c r="B46" s="567"/>
      <c r="C46" s="567"/>
      <c r="D46" s="567"/>
      <c r="E46" s="567"/>
      <c r="F46" s="567"/>
      <c r="G46" s="567"/>
      <c r="H46" s="568"/>
      <c r="I46" s="501"/>
    </row>
    <row r="47" spans="1:9" ht="15" customHeight="1" x14ac:dyDescent="0.2">
      <c r="A47" s="160"/>
      <c r="B47" s="160"/>
      <c r="C47" s="160"/>
      <c r="D47" s="160"/>
      <c r="E47" s="160"/>
      <c r="F47" s="160"/>
      <c r="G47" s="156"/>
      <c r="H47" s="160"/>
      <c r="I47" s="499"/>
    </row>
    <row r="48" spans="1:9" ht="18.75" thickBot="1" x14ac:dyDescent="0.3">
      <c r="A48" s="161" t="s">
        <v>1</v>
      </c>
      <c r="B48" s="162"/>
      <c r="C48" s="162"/>
      <c r="D48" s="162"/>
      <c r="E48" s="162"/>
      <c r="F48" s="162"/>
      <c r="G48" s="162"/>
      <c r="H48" s="154"/>
      <c r="I48" s="499"/>
    </row>
    <row r="49" spans="1:9" ht="11.25" customHeight="1" x14ac:dyDescent="0.2">
      <c r="A49" s="160"/>
      <c r="B49" s="160"/>
      <c r="C49" s="160"/>
      <c r="D49" s="160"/>
      <c r="E49" s="160"/>
      <c r="F49" s="160"/>
      <c r="G49" s="156"/>
      <c r="H49" s="160"/>
      <c r="I49" s="499"/>
    </row>
    <row r="50" spans="1:9" ht="21" customHeight="1" thickBot="1" x14ac:dyDescent="0.25">
      <c r="A50" s="160"/>
      <c r="B50" s="160"/>
      <c r="C50" s="160"/>
      <c r="D50" s="160"/>
      <c r="E50" s="160"/>
      <c r="F50" s="160"/>
      <c r="G50" s="156"/>
      <c r="H50" s="160"/>
      <c r="I50" s="499"/>
    </row>
    <row r="51" spans="1:9" ht="11.25" customHeight="1" x14ac:dyDescent="0.2">
      <c r="A51" s="178"/>
      <c r="B51" s="179"/>
      <c r="C51" s="179"/>
      <c r="D51" s="179"/>
      <c r="E51" s="179"/>
      <c r="F51" s="179"/>
      <c r="G51" s="180"/>
      <c r="H51" s="181"/>
      <c r="I51" s="499"/>
    </row>
    <row r="52" spans="1:9" s="411" customFormat="1" ht="11.25" customHeight="1" x14ac:dyDescent="0.2">
      <c r="A52" s="164"/>
      <c r="B52" s="569" t="s">
        <v>37</v>
      </c>
      <c r="C52" s="570"/>
      <c r="D52" s="570"/>
      <c r="E52" s="280"/>
      <c r="F52" s="280"/>
      <c r="G52" s="168"/>
      <c r="H52" s="182"/>
      <c r="I52" s="498"/>
    </row>
    <row r="53" spans="1:9" ht="11.25" customHeight="1" x14ac:dyDescent="0.2">
      <c r="A53" s="167"/>
      <c r="B53" s="570"/>
      <c r="C53" s="570"/>
      <c r="D53" s="570"/>
      <c r="E53" s="280"/>
      <c r="F53" s="280"/>
      <c r="G53" s="165"/>
      <c r="H53" s="166"/>
      <c r="I53" s="499"/>
    </row>
    <row r="54" spans="1:9" ht="11.25" customHeight="1" x14ac:dyDescent="0.2">
      <c r="A54" s="167"/>
      <c r="B54" s="571"/>
      <c r="C54" s="571"/>
      <c r="D54" s="571"/>
      <c r="E54" s="158"/>
      <c r="F54" s="175" t="s">
        <v>67</v>
      </c>
      <c r="G54" s="170"/>
      <c r="H54" s="166"/>
      <c r="I54" s="499"/>
    </row>
    <row r="55" spans="1:9" ht="11.25" customHeight="1" x14ac:dyDescent="0.2">
      <c r="A55" s="167"/>
      <c r="B55" s="372" t="s">
        <v>33</v>
      </c>
      <c r="C55" s="372"/>
      <c r="D55" s="176" t="s">
        <v>158</v>
      </c>
      <c r="E55" s="176"/>
      <c r="F55" s="177">
        <f>F36+1</f>
        <v>18</v>
      </c>
      <c r="G55" s="176"/>
      <c r="H55" s="166"/>
      <c r="I55" s="499"/>
    </row>
    <row r="56" spans="1:9" ht="11.25" customHeight="1" x14ac:dyDescent="0.2">
      <c r="A56" s="167"/>
      <c r="B56" s="370"/>
      <c r="C56" s="370"/>
      <c r="D56" s="154" t="s">
        <v>159</v>
      </c>
      <c r="E56" s="154"/>
      <c r="F56" s="172">
        <f>F55+1</f>
        <v>19</v>
      </c>
      <c r="G56" s="154"/>
      <c r="H56" s="166"/>
      <c r="I56" s="499"/>
    </row>
    <row r="57" spans="1:9" ht="11.25" customHeight="1" x14ac:dyDescent="0.2">
      <c r="A57" s="167"/>
      <c r="B57" s="154"/>
      <c r="C57" s="154"/>
      <c r="D57" s="154" t="s">
        <v>38</v>
      </c>
      <c r="E57" s="154"/>
      <c r="F57" s="172">
        <f>F56</f>
        <v>19</v>
      </c>
      <c r="G57" s="154"/>
      <c r="H57" s="166"/>
      <c r="I57" s="499"/>
    </row>
    <row r="58" spans="1:9" ht="11.25" customHeight="1" x14ac:dyDescent="0.2">
      <c r="A58" s="167"/>
      <c r="B58" s="154"/>
      <c r="C58" s="154"/>
      <c r="D58" s="154" t="s">
        <v>160</v>
      </c>
      <c r="E58" s="154"/>
      <c r="F58" s="172">
        <f>F57+1</f>
        <v>20</v>
      </c>
      <c r="G58" s="154"/>
      <c r="H58" s="166"/>
      <c r="I58" s="499"/>
    </row>
    <row r="59" spans="1:9" ht="11.25" customHeight="1" x14ac:dyDescent="0.2">
      <c r="A59" s="167"/>
      <c r="B59" s="370"/>
      <c r="C59" s="370"/>
      <c r="D59" s="154" t="s">
        <v>85</v>
      </c>
      <c r="E59" s="154"/>
      <c r="F59" s="172">
        <f>F58</f>
        <v>20</v>
      </c>
      <c r="G59" s="154"/>
      <c r="H59" s="185"/>
      <c r="I59" s="499"/>
    </row>
    <row r="60" spans="1:9" ht="11.25" customHeight="1" x14ac:dyDescent="0.2">
      <c r="A60" s="167"/>
      <c r="B60" s="371"/>
      <c r="C60" s="371"/>
      <c r="D60" s="174" t="s">
        <v>220</v>
      </c>
      <c r="E60" s="174"/>
      <c r="F60" s="175">
        <f>F59+1</f>
        <v>21</v>
      </c>
      <c r="G60" s="174"/>
      <c r="H60" s="173"/>
      <c r="I60" s="499"/>
    </row>
    <row r="61" spans="1:9" ht="11.25" customHeight="1" x14ac:dyDescent="0.2">
      <c r="A61" s="167"/>
      <c r="B61" s="374" t="s">
        <v>51</v>
      </c>
      <c r="C61" s="374"/>
      <c r="D61" s="154" t="s">
        <v>49</v>
      </c>
      <c r="E61" s="154"/>
      <c r="F61" s="172">
        <f>F60+1</f>
        <v>22</v>
      </c>
      <c r="G61" s="154"/>
      <c r="H61" s="173"/>
      <c r="I61" s="499"/>
    </row>
    <row r="62" spans="1:9" ht="11.25" customHeight="1" x14ac:dyDescent="0.2">
      <c r="A62" s="167"/>
      <c r="B62" s="374"/>
      <c r="C62" s="374"/>
      <c r="D62" s="154" t="s">
        <v>161</v>
      </c>
      <c r="E62" s="154"/>
      <c r="F62" s="172">
        <f>F61+1</f>
        <v>23</v>
      </c>
      <c r="G62" s="154"/>
      <c r="H62" s="173"/>
      <c r="I62" s="499"/>
    </row>
    <row r="63" spans="1:9" ht="11.25" customHeight="1" x14ac:dyDescent="0.2">
      <c r="A63" s="167"/>
      <c r="B63" s="374"/>
      <c r="C63" s="374"/>
      <c r="D63" s="154" t="s">
        <v>48</v>
      </c>
      <c r="E63" s="154"/>
      <c r="F63" s="172">
        <f>F62</f>
        <v>23</v>
      </c>
      <c r="G63" s="154"/>
      <c r="H63" s="173"/>
      <c r="I63" s="499"/>
    </row>
    <row r="64" spans="1:9" ht="11.25" customHeight="1" x14ac:dyDescent="0.2">
      <c r="A64" s="167"/>
      <c r="B64" s="374"/>
      <c r="C64" s="374"/>
      <c r="D64" s="154" t="s">
        <v>162</v>
      </c>
      <c r="E64" s="154"/>
      <c r="F64" s="172">
        <f>F63+1</f>
        <v>24</v>
      </c>
      <c r="G64" s="154"/>
      <c r="H64" s="173"/>
      <c r="I64" s="499"/>
    </row>
    <row r="65" spans="1:9" ht="11.25" customHeight="1" x14ac:dyDescent="0.2">
      <c r="A65" s="167"/>
      <c r="B65" s="399"/>
      <c r="C65" s="399"/>
      <c r="D65" s="183" t="s">
        <v>165</v>
      </c>
      <c r="E65" s="184"/>
      <c r="F65" s="175">
        <f>F64</f>
        <v>24</v>
      </c>
      <c r="G65" s="184"/>
      <c r="H65" s="173"/>
      <c r="I65" s="499"/>
    </row>
    <row r="66" spans="1:9" ht="11.25" customHeight="1" x14ac:dyDescent="0.2">
      <c r="A66" s="167"/>
      <c r="B66" s="373" t="s">
        <v>29</v>
      </c>
      <c r="C66" s="373"/>
      <c r="D66" s="154" t="s">
        <v>163</v>
      </c>
      <c r="E66" s="154"/>
      <c r="F66" s="172">
        <f>F65+1</f>
        <v>25</v>
      </c>
      <c r="G66" s="154"/>
      <c r="H66" s="166"/>
      <c r="I66" s="499"/>
    </row>
    <row r="67" spans="1:9" ht="11.25" customHeight="1" x14ac:dyDescent="0.2">
      <c r="A67" s="167"/>
      <c r="B67" s="374"/>
      <c r="C67" s="374"/>
      <c r="D67" s="154" t="s">
        <v>24</v>
      </c>
      <c r="E67" s="154"/>
      <c r="F67" s="172">
        <f>F66+1</f>
        <v>26</v>
      </c>
      <c r="G67" s="154"/>
      <c r="H67" s="166"/>
      <c r="I67" s="499"/>
    </row>
    <row r="68" spans="1:9" ht="11.25" customHeight="1" x14ac:dyDescent="0.2">
      <c r="A68" s="167"/>
      <c r="B68" s="374"/>
      <c r="C68" s="374"/>
      <c r="D68" s="154" t="s">
        <v>25</v>
      </c>
      <c r="E68" s="154"/>
      <c r="F68" s="172">
        <f>F67</f>
        <v>26</v>
      </c>
      <c r="G68" s="154"/>
      <c r="H68" s="166"/>
      <c r="I68" s="499"/>
    </row>
    <row r="69" spans="1:9" ht="11.25" customHeight="1" x14ac:dyDescent="0.2">
      <c r="A69" s="167"/>
      <c r="B69" s="374"/>
      <c r="C69" s="374"/>
      <c r="D69" s="154" t="s">
        <v>74</v>
      </c>
      <c r="E69" s="154"/>
      <c r="F69" s="172">
        <f>F68+1</f>
        <v>27</v>
      </c>
      <c r="G69" s="154"/>
      <c r="H69" s="166"/>
      <c r="I69" s="499"/>
    </row>
    <row r="70" spans="1:9" ht="11.25" customHeight="1" x14ac:dyDescent="0.2">
      <c r="A70" s="167"/>
      <c r="B70" s="399"/>
      <c r="C70" s="399"/>
      <c r="D70" s="174" t="s">
        <v>164</v>
      </c>
      <c r="E70" s="174"/>
      <c r="F70" s="175">
        <f>F69</f>
        <v>27</v>
      </c>
      <c r="G70" s="174"/>
      <c r="H70" s="166"/>
      <c r="I70" s="499"/>
    </row>
    <row r="71" spans="1:9" ht="11.25" customHeight="1" x14ac:dyDescent="0.2">
      <c r="A71" s="167"/>
      <c r="B71" s="373" t="s">
        <v>30</v>
      </c>
      <c r="C71" s="373"/>
      <c r="D71" s="154" t="s">
        <v>166</v>
      </c>
      <c r="E71" s="154"/>
      <c r="F71" s="172">
        <f>F70+1</f>
        <v>28</v>
      </c>
      <c r="G71" s="154"/>
      <c r="H71" s="166"/>
      <c r="I71" s="499"/>
    </row>
    <row r="72" spans="1:9" ht="11.25" customHeight="1" x14ac:dyDescent="0.2">
      <c r="A72" s="167"/>
      <c r="B72" s="374"/>
      <c r="C72" s="374"/>
      <c r="D72" s="154" t="s">
        <v>26</v>
      </c>
      <c r="E72" s="154"/>
      <c r="F72" s="172">
        <f>F71+1</f>
        <v>29</v>
      </c>
      <c r="G72" s="154"/>
      <c r="H72" s="166"/>
      <c r="I72" s="499"/>
    </row>
    <row r="73" spans="1:9" ht="11.25" customHeight="1" x14ac:dyDescent="0.2">
      <c r="A73" s="167"/>
      <c r="B73" s="374"/>
      <c r="C73" s="374"/>
      <c r="D73" s="154" t="s">
        <v>40</v>
      </c>
      <c r="E73" s="154"/>
      <c r="F73" s="172">
        <f>F72</f>
        <v>29</v>
      </c>
      <c r="G73" s="154"/>
      <c r="H73" s="166"/>
      <c r="I73" s="499"/>
    </row>
    <row r="74" spans="1:9" ht="11.25" customHeight="1" x14ac:dyDescent="0.2">
      <c r="A74" s="167"/>
      <c r="B74" s="374"/>
      <c r="C74" s="374"/>
      <c r="D74" s="154" t="s">
        <v>79</v>
      </c>
      <c r="E74" s="154"/>
      <c r="F74" s="172">
        <f>F73+1</f>
        <v>30</v>
      </c>
      <c r="G74" s="154"/>
      <c r="H74" s="166"/>
      <c r="I74" s="499"/>
    </row>
    <row r="75" spans="1:9" ht="11.25" customHeight="1" x14ac:dyDescent="0.2">
      <c r="A75" s="167"/>
      <c r="B75" s="374"/>
      <c r="C75" s="374"/>
      <c r="D75" s="154" t="s">
        <v>167</v>
      </c>
      <c r="E75" s="154"/>
      <c r="F75" s="172">
        <f>F74</f>
        <v>30</v>
      </c>
      <c r="G75" s="154"/>
      <c r="H75" s="166"/>
      <c r="I75" s="499"/>
    </row>
    <row r="76" spans="1:9" ht="11.25" customHeight="1" x14ac:dyDescent="0.2">
      <c r="A76" s="167"/>
      <c r="B76" s="374"/>
      <c r="C76" s="374"/>
      <c r="D76" s="154" t="s">
        <v>168</v>
      </c>
      <c r="E76" s="154"/>
      <c r="F76" s="172">
        <f>F75+1</f>
        <v>31</v>
      </c>
      <c r="G76" s="154"/>
      <c r="H76" s="166"/>
      <c r="I76" s="499"/>
    </row>
    <row r="77" spans="1:9" ht="11.25" customHeight="1" x14ac:dyDescent="0.2">
      <c r="A77" s="167"/>
      <c r="B77" s="399"/>
      <c r="C77" s="399"/>
      <c r="D77" s="174" t="s">
        <v>84</v>
      </c>
      <c r="E77" s="174"/>
      <c r="F77" s="175">
        <f>F76+1</f>
        <v>32</v>
      </c>
      <c r="G77" s="174"/>
      <c r="H77" s="188"/>
      <c r="I77" s="499"/>
    </row>
    <row r="78" spans="1:9" ht="11.25" customHeight="1" x14ac:dyDescent="0.2">
      <c r="A78" s="167"/>
      <c r="B78" s="160"/>
      <c r="C78" s="160"/>
      <c r="D78" s="160"/>
      <c r="E78" s="160"/>
      <c r="F78" s="160"/>
      <c r="G78" s="156"/>
      <c r="H78" s="188"/>
      <c r="I78" s="499"/>
    </row>
    <row r="79" spans="1:9" ht="11.25" customHeight="1" x14ac:dyDescent="0.2">
      <c r="A79" s="167"/>
      <c r="B79" s="160"/>
      <c r="C79" s="160"/>
      <c r="D79" s="160"/>
      <c r="E79" s="160"/>
      <c r="F79" s="160"/>
      <c r="G79" s="156"/>
      <c r="H79" s="188"/>
      <c r="I79" s="499"/>
    </row>
    <row r="80" spans="1:9" ht="11.25" customHeight="1" x14ac:dyDescent="0.2">
      <c r="A80" s="167"/>
      <c r="B80" s="160"/>
      <c r="C80" s="160"/>
      <c r="D80" s="160"/>
      <c r="E80" s="160"/>
      <c r="F80" s="160"/>
      <c r="G80" s="156"/>
      <c r="H80" s="173"/>
      <c r="I80" s="499"/>
    </row>
    <row r="81" spans="1:18" ht="11.25" customHeight="1" x14ac:dyDescent="0.2">
      <c r="A81" s="167"/>
      <c r="B81" s="160"/>
      <c r="C81" s="160"/>
      <c r="D81" s="160"/>
      <c r="E81" s="160"/>
      <c r="F81" s="160"/>
      <c r="G81" s="156"/>
      <c r="H81" s="166"/>
      <c r="I81" s="499"/>
    </row>
    <row r="82" spans="1:18" ht="12.75" x14ac:dyDescent="0.2">
      <c r="A82" s="167"/>
      <c r="B82" s="160"/>
      <c r="C82" s="160"/>
      <c r="D82" s="160"/>
      <c r="E82" s="160"/>
      <c r="F82" s="160"/>
      <c r="G82" s="156"/>
      <c r="H82" s="173"/>
      <c r="I82" s="499"/>
    </row>
    <row r="83" spans="1:18" ht="18.75" customHeight="1" x14ac:dyDescent="0.2">
      <c r="A83" s="167"/>
      <c r="B83" s="160"/>
      <c r="C83" s="160"/>
      <c r="D83" s="160"/>
      <c r="E83" s="160"/>
      <c r="F83" s="160"/>
      <c r="G83" s="156"/>
      <c r="H83" s="173"/>
      <c r="I83" s="499"/>
    </row>
    <row r="84" spans="1:18" ht="12.75" x14ac:dyDescent="0.2">
      <c r="A84" s="167"/>
      <c r="B84" s="160"/>
      <c r="C84" s="160"/>
      <c r="D84" s="160"/>
      <c r="E84" s="160"/>
      <c r="F84" s="160"/>
      <c r="G84" s="298" t="s">
        <v>184</v>
      </c>
      <c r="H84" s="173"/>
      <c r="I84" s="499"/>
    </row>
    <row r="85" spans="1:18" ht="11.25" customHeight="1" x14ac:dyDescent="0.2">
      <c r="A85" s="167"/>
      <c r="B85" s="160"/>
      <c r="C85" s="160"/>
      <c r="D85" s="160"/>
      <c r="E85" s="160"/>
      <c r="F85" s="160"/>
      <c r="G85" s="156"/>
      <c r="H85" s="173"/>
      <c r="I85" s="499"/>
    </row>
    <row r="86" spans="1:18" ht="11.25" customHeight="1" x14ac:dyDescent="0.25">
      <c r="A86" s="167"/>
      <c r="B86" s="160"/>
      <c r="C86" s="160"/>
      <c r="D86" s="160"/>
      <c r="E86" s="160"/>
      <c r="F86" s="160"/>
      <c r="G86" s="156"/>
      <c r="H86" s="166"/>
      <c r="I86" s="499"/>
      <c r="L86" s="494"/>
    </row>
    <row r="87" spans="1:18" ht="9" customHeight="1" x14ac:dyDescent="0.2">
      <c r="A87" s="167"/>
      <c r="B87" s="575"/>
      <c r="C87" s="575"/>
      <c r="D87" s="154"/>
      <c r="E87" s="154"/>
      <c r="F87" s="154"/>
      <c r="G87" s="163"/>
      <c r="H87" s="166"/>
      <c r="I87" s="499"/>
    </row>
    <row r="88" spans="1:18" ht="11.25" customHeight="1" x14ac:dyDescent="0.2">
      <c r="A88" s="167"/>
      <c r="B88" s="575"/>
      <c r="C88" s="575"/>
      <c r="D88" s="154"/>
      <c r="E88" s="154"/>
      <c r="F88" s="190"/>
      <c r="G88" s="163"/>
      <c r="H88" s="166"/>
      <c r="I88" s="501"/>
    </row>
    <row r="89" spans="1:18" ht="17.25" customHeight="1" x14ac:dyDescent="0.2">
      <c r="A89" s="261"/>
      <c r="B89" s="260"/>
      <c r="C89" s="260"/>
      <c r="D89" s="260"/>
      <c r="E89" s="260"/>
      <c r="F89" s="260"/>
      <c r="G89" s="260"/>
      <c r="H89" s="262"/>
      <c r="I89" s="501"/>
    </row>
    <row r="90" spans="1:18" ht="11.25" customHeight="1" thickBot="1" x14ac:dyDescent="0.25">
      <c r="A90" s="566" t="str">
        <f>$A$46</f>
        <v xml:space="preserve"> </v>
      </c>
      <c r="B90" s="567"/>
      <c r="C90" s="567"/>
      <c r="D90" s="567"/>
      <c r="E90" s="567"/>
      <c r="F90" s="567"/>
      <c r="G90" s="567"/>
      <c r="H90" s="568"/>
      <c r="I90" s="501"/>
    </row>
    <row r="91" spans="1:18" ht="15" customHeight="1" x14ac:dyDescent="0.2">
      <c r="A91" s="160"/>
      <c r="B91" s="160"/>
      <c r="C91" s="160"/>
      <c r="D91" s="160"/>
      <c r="E91" s="160"/>
      <c r="F91" s="160"/>
      <c r="G91" s="156"/>
      <c r="H91" s="160"/>
      <c r="I91" s="499"/>
    </row>
    <row r="92" spans="1:18" ht="18.75" thickBot="1" x14ac:dyDescent="0.3">
      <c r="A92" s="161" t="s">
        <v>1</v>
      </c>
      <c r="B92" s="162"/>
      <c r="C92" s="162"/>
      <c r="D92" s="162"/>
      <c r="E92" s="162"/>
      <c r="F92" s="162"/>
      <c r="G92" s="162"/>
      <c r="H92" s="154"/>
      <c r="I92" s="499"/>
    </row>
    <row r="93" spans="1:18" ht="11.25" customHeight="1" x14ac:dyDescent="0.2">
      <c r="A93" s="160"/>
      <c r="B93" s="160"/>
      <c r="C93" s="160"/>
      <c r="D93" s="160"/>
      <c r="E93" s="160"/>
      <c r="F93" s="160"/>
      <c r="G93" s="156"/>
      <c r="H93" s="160"/>
      <c r="I93" s="499"/>
    </row>
    <row r="94" spans="1:18" ht="21" customHeight="1" thickBot="1" x14ac:dyDescent="0.25">
      <c r="A94" s="160"/>
      <c r="B94" s="160"/>
      <c r="C94" s="160"/>
      <c r="D94" s="160"/>
      <c r="E94" s="160"/>
      <c r="F94" s="160"/>
      <c r="G94" s="156"/>
      <c r="H94" s="160"/>
      <c r="I94" s="499"/>
    </row>
    <row r="95" spans="1:18" ht="11.25" customHeight="1" x14ac:dyDescent="0.2">
      <c r="A95" s="178"/>
      <c r="B95" s="179"/>
      <c r="C95" s="179"/>
      <c r="D95" s="179"/>
      <c r="E95" s="179"/>
      <c r="F95" s="179"/>
      <c r="G95" s="180"/>
      <c r="H95" s="181"/>
      <c r="I95" s="499"/>
    </row>
    <row r="96" spans="1:18" s="411" customFormat="1" ht="11.25" customHeight="1" x14ac:dyDescent="0.2">
      <c r="A96" s="164"/>
      <c r="B96" s="569" t="s">
        <v>37</v>
      </c>
      <c r="C96" s="570"/>
      <c r="D96" s="570"/>
      <c r="E96" s="280"/>
      <c r="F96" s="280"/>
      <c r="G96" s="168"/>
      <c r="H96" s="182"/>
      <c r="I96" s="498"/>
      <c r="R96" s="406"/>
    </row>
    <row r="97" spans="1:9" ht="11.25" customHeight="1" x14ac:dyDescent="0.2">
      <c r="A97" s="167"/>
      <c r="B97" s="570"/>
      <c r="C97" s="570"/>
      <c r="D97" s="570"/>
      <c r="E97" s="280"/>
      <c r="F97" s="280"/>
      <c r="G97" s="165"/>
      <c r="H97" s="166"/>
      <c r="I97" s="499"/>
    </row>
    <row r="98" spans="1:9" ht="11.25" customHeight="1" x14ac:dyDescent="0.2">
      <c r="A98" s="167"/>
      <c r="B98" s="571"/>
      <c r="C98" s="571"/>
      <c r="D98" s="571"/>
      <c r="E98" s="158"/>
      <c r="F98" s="175" t="s">
        <v>67</v>
      </c>
      <c r="G98" s="170"/>
      <c r="H98" s="166"/>
      <c r="I98" s="499"/>
    </row>
    <row r="99" spans="1:9" ht="11.25" customHeight="1" x14ac:dyDescent="0.2">
      <c r="A99" s="167"/>
      <c r="B99" s="572" t="s">
        <v>31</v>
      </c>
      <c r="C99" s="572"/>
      <c r="D99" s="176" t="s">
        <v>42</v>
      </c>
      <c r="E99" s="176"/>
      <c r="F99" s="177">
        <f>F77+1</f>
        <v>33</v>
      </c>
      <c r="G99" s="176"/>
      <c r="H99" s="173"/>
      <c r="I99" s="499"/>
    </row>
    <row r="100" spans="1:9" ht="11.25" customHeight="1" x14ac:dyDescent="0.2">
      <c r="A100" s="167"/>
      <c r="B100" s="573"/>
      <c r="C100" s="573"/>
      <c r="D100" s="154" t="s">
        <v>43</v>
      </c>
      <c r="E100" s="154"/>
      <c r="F100" s="172">
        <f>F99+1</f>
        <v>34</v>
      </c>
      <c r="G100" s="154"/>
      <c r="H100" s="173"/>
      <c r="I100" s="499"/>
    </row>
    <row r="101" spans="1:9" ht="11.25" customHeight="1" x14ac:dyDescent="0.2">
      <c r="A101" s="167"/>
      <c r="B101" s="573"/>
      <c r="C101" s="573"/>
      <c r="D101" s="165" t="s">
        <v>0</v>
      </c>
      <c r="E101" s="154"/>
      <c r="F101" s="172">
        <f>F100</f>
        <v>34</v>
      </c>
      <c r="G101" s="154"/>
      <c r="H101" s="173"/>
      <c r="I101" s="499"/>
    </row>
    <row r="102" spans="1:9" ht="11.25" customHeight="1" x14ac:dyDescent="0.2">
      <c r="A102" s="167"/>
      <c r="B102" s="573"/>
      <c r="C102" s="573"/>
      <c r="D102" s="154" t="s">
        <v>170</v>
      </c>
      <c r="E102" s="168"/>
      <c r="F102" s="172">
        <f>F101+1</f>
        <v>35</v>
      </c>
      <c r="G102" s="154"/>
      <c r="H102" s="173"/>
      <c r="I102" s="499"/>
    </row>
    <row r="103" spans="1:9" ht="11.25" customHeight="1" x14ac:dyDescent="0.2">
      <c r="A103" s="167"/>
      <c r="B103" s="573"/>
      <c r="C103" s="573"/>
      <c r="D103" s="165" t="s">
        <v>169</v>
      </c>
      <c r="E103" s="168"/>
      <c r="F103" s="172">
        <f>F102</f>
        <v>35</v>
      </c>
      <c r="G103" s="154"/>
      <c r="H103" s="166"/>
      <c r="I103" s="499"/>
    </row>
    <row r="104" spans="1:9" ht="23.25" customHeight="1" x14ac:dyDescent="0.2">
      <c r="A104" s="167"/>
      <c r="B104" s="573"/>
      <c r="C104" s="573"/>
      <c r="D104" s="576" t="s">
        <v>89</v>
      </c>
      <c r="E104" s="577"/>
      <c r="F104" s="187">
        <f>F103+1</f>
        <v>36</v>
      </c>
      <c r="G104" s="154"/>
      <c r="H104" s="166"/>
      <c r="I104" s="499"/>
    </row>
    <row r="105" spans="1:9" ht="23.25" customHeight="1" x14ac:dyDescent="0.2">
      <c r="A105" s="167"/>
      <c r="B105" s="573"/>
      <c r="C105" s="573"/>
      <c r="D105" s="576" t="s">
        <v>90</v>
      </c>
      <c r="E105" s="577"/>
      <c r="F105" s="187">
        <f>F104+1</f>
        <v>37</v>
      </c>
      <c r="G105" s="154"/>
      <c r="H105" s="166"/>
      <c r="I105" s="499"/>
    </row>
    <row r="106" spans="1:9" ht="23.25" customHeight="1" x14ac:dyDescent="0.2">
      <c r="A106" s="167"/>
      <c r="B106" s="574"/>
      <c r="C106" s="574"/>
      <c r="D106" s="578" t="s">
        <v>91</v>
      </c>
      <c r="E106" s="579"/>
      <c r="F106" s="189">
        <f>F105+1</f>
        <v>38</v>
      </c>
      <c r="G106" s="174"/>
      <c r="H106" s="188"/>
      <c r="I106" s="499"/>
    </row>
    <row r="107" spans="1:9" ht="11.25" customHeight="1" x14ac:dyDescent="0.2">
      <c r="A107" s="167"/>
      <c r="B107" s="572" t="s">
        <v>52</v>
      </c>
      <c r="C107" s="572"/>
      <c r="D107" s="176" t="s">
        <v>171</v>
      </c>
      <c r="E107" s="176"/>
      <c r="F107" s="177">
        <f>F106+1</f>
        <v>39</v>
      </c>
      <c r="G107" s="176"/>
      <c r="H107" s="166"/>
      <c r="I107" s="499"/>
    </row>
    <row r="108" spans="1:9" ht="11.25" customHeight="1" x14ac:dyDescent="0.2">
      <c r="A108" s="167"/>
      <c r="B108" s="573"/>
      <c r="C108" s="573"/>
      <c r="D108" s="154" t="s">
        <v>46</v>
      </c>
      <c r="E108" s="154"/>
      <c r="F108" s="172">
        <f>F107+1</f>
        <v>40</v>
      </c>
      <c r="G108" s="154"/>
      <c r="H108" s="166"/>
      <c r="I108" s="499"/>
    </row>
    <row r="109" spans="1:9" ht="11.25" customHeight="1" x14ac:dyDescent="0.2">
      <c r="A109" s="167"/>
      <c r="B109" s="573"/>
      <c r="C109" s="573"/>
      <c r="D109" s="154" t="s">
        <v>44</v>
      </c>
      <c r="E109" s="154"/>
      <c r="F109" s="172">
        <f>F108</f>
        <v>40</v>
      </c>
      <c r="G109" s="154"/>
      <c r="H109" s="173"/>
      <c r="I109" s="499"/>
    </row>
    <row r="110" spans="1:9" ht="11.25" customHeight="1" x14ac:dyDescent="0.2">
      <c r="A110" s="167"/>
      <c r="B110" s="573"/>
      <c r="C110" s="573"/>
      <c r="D110" s="154" t="s">
        <v>172</v>
      </c>
      <c r="E110" s="154"/>
      <c r="F110" s="172">
        <f>F109+1</f>
        <v>41</v>
      </c>
      <c r="G110" s="154"/>
      <c r="H110" s="166"/>
      <c r="I110" s="499"/>
    </row>
    <row r="111" spans="1:9" ht="11.25" customHeight="1" x14ac:dyDescent="0.2">
      <c r="A111" s="167"/>
      <c r="B111" s="574"/>
      <c r="C111" s="574"/>
      <c r="D111" s="174" t="s">
        <v>173</v>
      </c>
      <c r="E111" s="174"/>
      <c r="F111" s="175">
        <f>F110</f>
        <v>41</v>
      </c>
      <c r="G111" s="174"/>
      <c r="H111" s="166"/>
      <c r="I111" s="499"/>
    </row>
    <row r="112" spans="1:9" ht="11.25" customHeight="1" x14ac:dyDescent="0.2">
      <c r="A112" s="167"/>
      <c r="B112" s="373" t="s">
        <v>32</v>
      </c>
      <c r="C112" s="373"/>
      <c r="D112" s="176" t="s">
        <v>174</v>
      </c>
      <c r="E112" s="176"/>
      <c r="F112" s="177">
        <f>F111+1</f>
        <v>42</v>
      </c>
      <c r="G112" s="176"/>
      <c r="H112" s="173"/>
      <c r="I112" s="499"/>
    </row>
    <row r="113" spans="1:9" ht="11.25" customHeight="1" x14ac:dyDescent="0.2">
      <c r="A113" s="167"/>
      <c r="B113" s="374"/>
      <c r="C113" s="374"/>
      <c r="D113" s="154" t="s">
        <v>47</v>
      </c>
      <c r="E113" s="154"/>
      <c r="F113" s="172">
        <f>F112+1</f>
        <v>43</v>
      </c>
      <c r="G113" s="154"/>
      <c r="H113" s="169"/>
      <c r="I113" s="499"/>
    </row>
    <row r="114" spans="1:9" ht="11.25" customHeight="1" x14ac:dyDescent="0.2">
      <c r="A114" s="167"/>
      <c r="B114" s="374"/>
      <c r="C114" s="374"/>
      <c r="D114" s="154" t="s">
        <v>56</v>
      </c>
      <c r="E114" s="154"/>
      <c r="F114" s="172">
        <f>F113</f>
        <v>43</v>
      </c>
      <c r="G114" s="154"/>
      <c r="H114" s="282"/>
      <c r="I114" s="499"/>
    </row>
    <row r="115" spans="1:9" ht="11.25" customHeight="1" x14ac:dyDescent="0.2">
      <c r="A115" s="167"/>
      <c r="B115" s="374"/>
      <c r="C115" s="374"/>
      <c r="D115" s="154" t="s">
        <v>83</v>
      </c>
      <c r="E115" s="154"/>
      <c r="F115" s="172">
        <f>F114+1</f>
        <v>44</v>
      </c>
      <c r="G115" s="154"/>
      <c r="H115" s="173"/>
      <c r="I115" s="499"/>
    </row>
    <row r="116" spans="1:9" ht="11.25" customHeight="1" x14ac:dyDescent="0.2">
      <c r="A116" s="167"/>
      <c r="B116" s="399"/>
      <c r="C116" s="399"/>
      <c r="D116" s="174" t="s">
        <v>175</v>
      </c>
      <c r="E116" s="174"/>
      <c r="F116" s="175">
        <f>F115</f>
        <v>44</v>
      </c>
      <c r="G116" s="174"/>
      <c r="H116" s="173"/>
      <c r="I116" s="499"/>
    </row>
    <row r="117" spans="1:9" ht="11.25" customHeight="1" x14ac:dyDescent="0.2">
      <c r="A117" s="167"/>
      <c r="B117" s="573" t="s">
        <v>53</v>
      </c>
      <c r="C117" s="573"/>
      <c r="D117" s="154" t="s">
        <v>66</v>
      </c>
      <c r="E117" s="154"/>
      <c r="F117" s="160"/>
      <c r="G117" s="154"/>
      <c r="H117" s="173"/>
      <c r="I117" s="499"/>
    </row>
    <row r="118" spans="1:9" ht="11.25" customHeight="1" x14ac:dyDescent="0.2">
      <c r="A118" s="167"/>
      <c r="B118" s="573"/>
      <c r="C118" s="573"/>
      <c r="D118" s="154"/>
      <c r="E118" s="154"/>
      <c r="F118" s="172">
        <f>F116+1</f>
        <v>45</v>
      </c>
      <c r="G118" s="154"/>
      <c r="H118" s="173"/>
      <c r="I118" s="499"/>
    </row>
    <row r="119" spans="1:9" x14ac:dyDescent="0.2">
      <c r="A119" s="167"/>
      <c r="B119" s="574"/>
      <c r="C119" s="574"/>
      <c r="D119" s="174"/>
      <c r="E119" s="174"/>
      <c r="F119" s="175"/>
      <c r="G119" s="175"/>
      <c r="H119" s="166"/>
      <c r="I119" s="499"/>
    </row>
    <row r="120" spans="1:9" ht="11.25" customHeight="1" x14ac:dyDescent="0.2">
      <c r="A120" s="167"/>
      <c r="B120" s="374"/>
      <c r="C120" s="374"/>
      <c r="D120" s="154"/>
      <c r="E120" s="154"/>
      <c r="F120" s="172"/>
      <c r="G120" s="154"/>
      <c r="H120" s="173"/>
      <c r="I120" s="499"/>
    </row>
    <row r="121" spans="1:9" ht="11.25" customHeight="1" x14ac:dyDescent="0.2">
      <c r="A121" s="167"/>
      <c r="B121" s="374"/>
      <c r="C121" s="374"/>
      <c r="D121" s="154"/>
      <c r="E121" s="154"/>
      <c r="F121" s="172"/>
      <c r="G121" s="154"/>
      <c r="H121" s="173"/>
      <c r="I121" s="499"/>
    </row>
    <row r="122" spans="1:9" ht="11.25" customHeight="1" x14ac:dyDescent="0.2">
      <c r="A122" s="167"/>
      <c r="B122" s="370"/>
      <c r="C122" s="370"/>
      <c r="D122" s="154"/>
      <c r="E122" s="154"/>
      <c r="F122" s="154"/>
      <c r="G122" s="154"/>
      <c r="H122" s="166"/>
      <c r="I122" s="499"/>
    </row>
    <row r="123" spans="1:9" ht="40.5" customHeight="1" x14ac:dyDescent="0.2">
      <c r="A123" s="167"/>
      <c r="B123" s="154"/>
      <c r="C123" s="154"/>
      <c r="D123" s="154"/>
      <c r="E123" s="154"/>
      <c r="F123" s="160"/>
      <c r="G123" s="154"/>
      <c r="H123" s="166"/>
      <c r="I123" s="499"/>
    </row>
    <row r="124" spans="1:9" ht="11.25" customHeight="1" x14ac:dyDescent="0.2">
      <c r="A124" s="167"/>
      <c r="B124" s="259"/>
      <c r="C124" s="259"/>
      <c r="D124" s="154"/>
      <c r="E124" s="154"/>
      <c r="F124" s="160"/>
      <c r="G124" s="298"/>
      <c r="H124" s="173"/>
      <c r="I124" s="499"/>
    </row>
    <row r="125" spans="1:9" ht="11.25" customHeight="1" x14ac:dyDescent="0.2">
      <c r="A125" s="167"/>
      <c r="B125" s="259"/>
      <c r="C125" s="259"/>
      <c r="D125" s="154"/>
      <c r="E125" s="168"/>
      <c r="F125" s="160"/>
      <c r="G125" s="154"/>
      <c r="H125" s="166"/>
      <c r="I125" s="499"/>
    </row>
    <row r="126" spans="1:9" ht="11.25" customHeight="1" x14ac:dyDescent="0.2">
      <c r="A126" s="167"/>
      <c r="B126" s="277"/>
      <c r="C126" s="277"/>
      <c r="D126" s="154"/>
      <c r="E126" s="168"/>
      <c r="F126" s="160"/>
      <c r="G126" s="154"/>
      <c r="H126" s="166"/>
      <c r="I126" s="499"/>
    </row>
    <row r="127" spans="1:9" ht="11.25" customHeight="1" x14ac:dyDescent="0.2">
      <c r="A127" s="167"/>
      <c r="B127" s="573"/>
      <c r="C127" s="573"/>
      <c r="D127" s="154"/>
      <c r="E127" s="154"/>
      <c r="F127" s="172"/>
      <c r="G127" s="172"/>
      <c r="H127" s="166"/>
      <c r="I127" s="501"/>
    </row>
    <row r="128" spans="1:9" ht="17.25" customHeight="1" x14ac:dyDescent="0.2">
      <c r="A128" s="281"/>
      <c r="B128" s="280"/>
      <c r="C128" s="280"/>
      <c r="D128" s="280"/>
      <c r="E128" s="280"/>
      <c r="F128" s="280"/>
      <c r="G128" s="280"/>
      <c r="H128" s="282"/>
      <c r="I128" s="501"/>
    </row>
    <row r="129" spans="1:9" ht="11.25" customHeight="1" thickBot="1" x14ac:dyDescent="0.25">
      <c r="A129" s="566" t="str">
        <f>$A$46</f>
        <v xml:space="preserve"> </v>
      </c>
      <c r="B129" s="567"/>
      <c r="C129" s="567"/>
      <c r="D129" s="567"/>
      <c r="E129" s="567"/>
      <c r="F129" s="567"/>
      <c r="G129" s="567"/>
      <c r="H129" s="568"/>
      <c r="I129" s="501"/>
    </row>
    <row r="130" spans="1:9" ht="11.25" customHeight="1" x14ac:dyDescent="0.2">
      <c r="A130" s="154"/>
      <c r="B130" s="154"/>
      <c r="C130" s="154"/>
      <c r="D130" s="154"/>
      <c r="E130" s="154"/>
      <c r="F130" s="154"/>
      <c r="G130" s="163"/>
      <c r="H130" s="154"/>
      <c r="I130" s="499"/>
    </row>
    <row r="131" spans="1:9" ht="32.25" customHeight="1" x14ac:dyDescent="0.2">
      <c r="A131" s="174"/>
      <c r="B131" s="174"/>
      <c r="C131" s="174"/>
      <c r="D131" s="174"/>
      <c r="E131" s="174"/>
      <c r="F131" s="174"/>
      <c r="G131" s="174"/>
      <c r="H131" s="174"/>
      <c r="I131" s="502"/>
    </row>
    <row r="132" spans="1:9" ht="11.25" customHeight="1" x14ac:dyDescent="0.2">
      <c r="G132" s="406"/>
    </row>
    <row r="133" spans="1:9" ht="11.25" customHeight="1" x14ac:dyDescent="0.2">
      <c r="G133" s="406"/>
    </row>
    <row r="134" spans="1:9" ht="11.25" customHeight="1" x14ac:dyDescent="0.2">
      <c r="G134" s="406"/>
    </row>
    <row r="135" spans="1:9" ht="11.25" customHeight="1" x14ac:dyDescent="0.2">
      <c r="G135" s="406"/>
    </row>
    <row r="136" spans="1:9" ht="11.25" customHeight="1" x14ac:dyDescent="0.2">
      <c r="G136" s="406"/>
    </row>
    <row r="137" spans="1:9" ht="11.25" customHeight="1" x14ac:dyDescent="0.2">
      <c r="G137" s="406"/>
    </row>
    <row r="138" spans="1:9" ht="11.25" customHeight="1" x14ac:dyDescent="0.2">
      <c r="G138" s="406"/>
    </row>
    <row r="139" spans="1:9" ht="11.25" customHeight="1" x14ac:dyDescent="0.2">
      <c r="G139" s="406"/>
    </row>
    <row r="140" spans="1:9" ht="11.25" customHeight="1" x14ac:dyDescent="0.2">
      <c r="G140" s="406"/>
    </row>
    <row r="141" spans="1:9" ht="11.25" customHeight="1" x14ac:dyDescent="0.2">
      <c r="G141" s="406"/>
    </row>
    <row r="142" spans="1:9" ht="11.25" customHeight="1" x14ac:dyDescent="0.2">
      <c r="G142" s="406"/>
    </row>
  </sheetData>
  <sheetProtection sheet="1" objects="1" scenarios="1"/>
  <mergeCells count="23">
    <mergeCell ref="A46:H46"/>
    <mergeCell ref="A90:H90"/>
    <mergeCell ref="B16:C16"/>
    <mergeCell ref="B20:C20"/>
    <mergeCell ref="B21:C21"/>
    <mergeCell ref="B22:C22"/>
    <mergeCell ref="A45:H45"/>
    <mergeCell ref="B14:C14"/>
    <mergeCell ref="B12:C12"/>
    <mergeCell ref="B10:D10"/>
    <mergeCell ref="B6:D8"/>
    <mergeCell ref="B15:C15"/>
    <mergeCell ref="A129:H129"/>
    <mergeCell ref="B52:D54"/>
    <mergeCell ref="B99:C106"/>
    <mergeCell ref="B127:C127"/>
    <mergeCell ref="B87:C88"/>
    <mergeCell ref="B107:C111"/>
    <mergeCell ref="B96:D98"/>
    <mergeCell ref="D104:E104"/>
    <mergeCell ref="D105:E105"/>
    <mergeCell ref="D106:E106"/>
    <mergeCell ref="B117:C119"/>
  </mergeCells>
  <phoneticPr fontId="2" type="noConversion"/>
  <dataValidations count="1">
    <dataValidation type="list" allowBlank="1" showInputMessage="1" showErrorMessage="1" sqref="B12 E8:F9 E98 E54">
      <formula1>LALISTFULL</formula1>
    </dataValidation>
  </dataValidations>
  <printOptions horizontalCentered="1" verticalCentered="1"/>
  <pageMargins left="0.55118110236220474" right="0.55118110236220474" top="0.55118110236220474" bottom="0.55118110236220474" header="0.51181102362204722" footer="0.70866141732283472"/>
  <pageSetup paperSize="9" orientation="landscape" r:id="rId1"/>
  <headerFooter differentFirst="1" alignWithMargins="0">
    <oddFooter>&amp;C&amp;"Arial,Bold"&amp;F- Page &amp;P</oddFooter>
    <firstFooter>&amp;C&amp;"Arial,Bold"&amp;F</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39"/>
  </sheetPr>
  <dimension ref="A1:AC75"/>
  <sheetViews>
    <sheetView showRowColHeaders="0" zoomScaleNormal="100" workbookViewId="0"/>
  </sheetViews>
  <sheetFormatPr defaultRowHeight="11.25" customHeight="1" x14ac:dyDescent="0.2"/>
  <cols>
    <col min="1" max="1" width="2.85546875" style="431" customWidth="1"/>
    <col min="2" max="2" width="19.28515625" style="431" customWidth="1"/>
    <col min="3" max="3" width="16.85546875" style="431" customWidth="1"/>
    <col min="4" max="23" width="3" style="431" bestFit="1" customWidth="1"/>
    <col min="24" max="24" width="3.28515625" style="431" bestFit="1" customWidth="1"/>
    <col min="25" max="25" width="8.140625" style="431" customWidth="1"/>
    <col min="26" max="26" width="8.85546875" style="431" customWidth="1"/>
    <col min="27" max="27" width="15.7109375" style="431" customWidth="1"/>
    <col min="28" max="28" width="2.85546875" style="431" customWidth="1"/>
    <col min="29" max="29" width="10.140625" style="431" customWidth="1"/>
    <col min="30" max="16384" width="9.140625" style="431"/>
  </cols>
  <sheetData>
    <row r="1" spans="1:29" ht="15" customHeight="1" x14ac:dyDescent="0.2">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491"/>
    </row>
    <row r="2" spans="1:29" ht="18.75" thickBot="1" x14ac:dyDescent="0.3">
      <c r="A2" s="75" t="s">
        <v>1</v>
      </c>
      <c r="B2" s="76"/>
      <c r="C2" s="76"/>
      <c r="D2" s="76"/>
      <c r="E2" s="76"/>
      <c r="F2" s="76"/>
      <c r="G2" s="76"/>
      <c r="H2" s="76"/>
      <c r="I2" s="76"/>
      <c r="J2" s="76"/>
      <c r="K2" s="76"/>
      <c r="L2" s="76"/>
      <c r="M2" s="76"/>
      <c r="N2" s="76"/>
      <c r="O2" s="76"/>
      <c r="P2" s="76"/>
      <c r="Q2" s="76"/>
      <c r="R2" s="76"/>
      <c r="S2" s="76"/>
      <c r="T2" s="76"/>
      <c r="U2" s="76"/>
      <c r="V2" s="76"/>
      <c r="W2" s="76"/>
      <c r="X2" s="76"/>
      <c r="Y2" s="76"/>
      <c r="Z2" s="76"/>
      <c r="AA2" s="76"/>
      <c r="AB2" s="78"/>
      <c r="AC2" s="491"/>
    </row>
    <row r="3" spans="1:29" ht="11.25" customHeight="1" x14ac:dyDescent="0.2">
      <c r="A3" s="79"/>
      <c r="B3" s="79"/>
      <c r="C3" s="80"/>
      <c r="D3" s="80"/>
      <c r="E3" s="80"/>
      <c r="F3" s="80"/>
      <c r="G3" s="80"/>
      <c r="H3" s="80"/>
      <c r="I3" s="80"/>
      <c r="J3" s="80"/>
      <c r="K3" s="80"/>
      <c r="L3" s="80"/>
      <c r="M3" s="80"/>
      <c r="N3" s="80"/>
      <c r="O3" s="80"/>
      <c r="P3" s="80"/>
      <c r="Q3" s="80"/>
      <c r="R3" s="80"/>
      <c r="S3" s="80"/>
      <c r="T3" s="80"/>
      <c r="U3" s="80"/>
      <c r="V3" s="80"/>
      <c r="W3" s="80"/>
      <c r="X3" s="80"/>
      <c r="Y3" s="80"/>
      <c r="Z3" s="80"/>
      <c r="AA3" s="80"/>
      <c r="AB3" s="79"/>
      <c r="AC3" s="490"/>
    </row>
    <row r="4" spans="1:29" ht="21" customHeight="1" thickBot="1" x14ac:dyDescent="0.2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468"/>
    </row>
    <row r="5" spans="1:29" ht="11.25" customHeight="1" x14ac:dyDescent="0.2">
      <c r="A5" s="122"/>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4"/>
      <c r="AC5" s="468"/>
    </row>
    <row r="6" spans="1:29" s="432" customFormat="1" ht="11.25" customHeight="1" x14ac:dyDescent="0.2">
      <c r="A6" s="125"/>
      <c r="B6" s="605" t="s">
        <v>114</v>
      </c>
      <c r="C6" s="606"/>
      <c r="D6" s="606"/>
      <c r="E6" s="606"/>
      <c r="F6" s="606"/>
      <c r="G6" s="606"/>
      <c r="H6" s="606"/>
      <c r="I6" s="606"/>
      <c r="J6" s="606"/>
      <c r="K6" s="606"/>
      <c r="L6" s="606"/>
      <c r="M6" s="606"/>
      <c r="N6" s="606"/>
      <c r="O6" s="606"/>
      <c r="P6" s="606"/>
      <c r="Q6" s="606"/>
      <c r="R6" s="606"/>
      <c r="S6" s="606"/>
      <c r="T6" s="606"/>
      <c r="U6" s="606"/>
      <c r="V6" s="606"/>
      <c r="W6" s="606"/>
      <c r="X6" s="606"/>
      <c r="Y6" s="606"/>
      <c r="Z6" s="91"/>
      <c r="AA6" s="91"/>
      <c r="AB6" s="92"/>
      <c r="AC6" s="489"/>
    </row>
    <row r="7" spans="1:29" ht="21" customHeight="1" x14ac:dyDescent="0.2">
      <c r="A7" s="126"/>
      <c r="B7" s="606"/>
      <c r="C7" s="606"/>
      <c r="D7" s="606"/>
      <c r="E7" s="606"/>
      <c r="F7" s="606"/>
      <c r="G7" s="606"/>
      <c r="H7" s="606"/>
      <c r="I7" s="606"/>
      <c r="J7" s="606"/>
      <c r="K7" s="606"/>
      <c r="L7" s="606"/>
      <c r="M7" s="606"/>
      <c r="N7" s="606"/>
      <c r="O7" s="606"/>
      <c r="P7" s="606"/>
      <c r="Q7" s="606"/>
      <c r="R7" s="606"/>
      <c r="S7" s="606"/>
      <c r="T7" s="606"/>
      <c r="U7" s="606"/>
      <c r="V7" s="606"/>
      <c r="W7" s="606"/>
      <c r="X7" s="606"/>
      <c r="Y7" s="606"/>
      <c r="Z7" s="79"/>
      <c r="AA7" s="79"/>
      <c r="AB7" s="93"/>
      <c r="AC7" s="468"/>
    </row>
    <row r="8" spans="1:29" ht="11.25" customHeight="1" x14ac:dyDescent="0.2">
      <c r="A8" s="126"/>
      <c r="B8" s="610" t="s">
        <v>116</v>
      </c>
      <c r="C8" s="611"/>
      <c r="D8" s="611"/>
      <c r="E8" s="611"/>
      <c r="F8" s="611"/>
      <c r="G8" s="611"/>
      <c r="H8" s="611"/>
      <c r="I8" s="611"/>
      <c r="J8" s="611"/>
      <c r="K8" s="611"/>
      <c r="L8" s="611"/>
      <c r="M8" s="611"/>
      <c r="N8" s="611"/>
      <c r="O8" s="611"/>
      <c r="P8" s="611"/>
      <c r="Q8" s="611"/>
      <c r="R8" s="611"/>
      <c r="S8" s="611"/>
      <c r="T8" s="611"/>
      <c r="U8" s="611"/>
      <c r="V8" s="611"/>
      <c r="W8" s="611"/>
      <c r="X8" s="611"/>
      <c r="Y8" s="611"/>
      <c r="Z8" s="611"/>
      <c r="AA8" s="611"/>
      <c r="AB8" s="93"/>
      <c r="AC8" s="468"/>
    </row>
    <row r="9" spans="1:29" ht="11.25" customHeight="1" x14ac:dyDescent="0.2">
      <c r="A9" s="126"/>
      <c r="B9" s="611"/>
      <c r="C9" s="611"/>
      <c r="D9" s="611"/>
      <c r="E9" s="611"/>
      <c r="F9" s="611"/>
      <c r="G9" s="611"/>
      <c r="H9" s="611"/>
      <c r="I9" s="611"/>
      <c r="J9" s="611"/>
      <c r="K9" s="611"/>
      <c r="L9" s="611"/>
      <c r="M9" s="611"/>
      <c r="N9" s="611"/>
      <c r="O9" s="611"/>
      <c r="P9" s="611"/>
      <c r="Q9" s="611"/>
      <c r="R9" s="611"/>
      <c r="S9" s="611"/>
      <c r="T9" s="611"/>
      <c r="U9" s="611"/>
      <c r="V9" s="611"/>
      <c r="W9" s="611"/>
      <c r="X9" s="611"/>
      <c r="Y9" s="611"/>
      <c r="Z9" s="611"/>
      <c r="AA9" s="611"/>
      <c r="AB9" s="93"/>
      <c r="AC9" s="468"/>
    </row>
    <row r="10" spans="1:29" ht="11.25" customHeight="1" x14ac:dyDescent="0.2">
      <c r="A10" s="126"/>
      <c r="B10" s="611"/>
      <c r="C10" s="611"/>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93"/>
      <c r="AC10" s="468"/>
    </row>
    <row r="11" spans="1:29" ht="11.25" customHeight="1" x14ac:dyDescent="0.2">
      <c r="A11" s="126"/>
      <c r="B11" s="611"/>
      <c r="C11" s="611"/>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93"/>
      <c r="AC11" s="468"/>
    </row>
    <row r="12" spans="1:29" ht="11.25" customHeight="1" x14ac:dyDescent="0.2">
      <c r="A12" s="126"/>
      <c r="B12" s="136"/>
      <c r="C12" s="612" t="s">
        <v>117</v>
      </c>
      <c r="D12" s="607" t="s">
        <v>115</v>
      </c>
      <c r="E12" s="608"/>
      <c r="F12" s="608"/>
      <c r="G12" s="608"/>
      <c r="H12" s="608"/>
      <c r="I12" s="608"/>
      <c r="J12" s="608"/>
      <c r="K12" s="608"/>
      <c r="L12" s="608"/>
      <c r="M12" s="608"/>
      <c r="N12" s="608"/>
      <c r="O12" s="608"/>
      <c r="P12" s="608"/>
      <c r="Q12" s="608"/>
      <c r="R12" s="608"/>
      <c r="S12" s="608"/>
      <c r="T12" s="608"/>
      <c r="U12" s="608"/>
      <c r="V12" s="608"/>
      <c r="W12" s="609"/>
      <c r="X12" s="90"/>
      <c r="Y12" s="90"/>
      <c r="Z12" s="79"/>
      <c r="AA12" s="79"/>
      <c r="AB12" s="93"/>
      <c r="AC12" s="468"/>
    </row>
    <row r="13" spans="1:29" ht="11.25" customHeight="1" x14ac:dyDescent="0.2">
      <c r="A13" s="126"/>
      <c r="B13" s="79"/>
      <c r="C13" s="613"/>
      <c r="D13" s="616" t="s">
        <v>2</v>
      </c>
      <c r="E13" s="602" t="s">
        <v>78</v>
      </c>
      <c r="F13" s="602" t="s">
        <v>12</v>
      </c>
      <c r="G13" s="602" t="s">
        <v>6</v>
      </c>
      <c r="H13" s="602" t="s">
        <v>7</v>
      </c>
      <c r="I13" s="602" t="s">
        <v>9</v>
      </c>
      <c r="J13" s="602" t="s">
        <v>3</v>
      </c>
      <c r="K13" s="602" t="s">
        <v>13</v>
      </c>
      <c r="L13" s="602" t="s">
        <v>4</v>
      </c>
      <c r="M13" s="602" t="s">
        <v>14</v>
      </c>
      <c r="N13" s="602" t="s">
        <v>15</v>
      </c>
      <c r="O13" s="602" t="s">
        <v>16</v>
      </c>
      <c r="P13" s="602" t="s">
        <v>5</v>
      </c>
      <c r="Q13" s="602" t="s">
        <v>17</v>
      </c>
      <c r="R13" s="602" t="s">
        <v>18</v>
      </c>
      <c r="S13" s="602" t="s">
        <v>10</v>
      </c>
      <c r="T13" s="602" t="s">
        <v>19</v>
      </c>
      <c r="U13" s="602" t="s">
        <v>8</v>
      </c>
      <c r="V13" s="602" t="s">
        <v>77</v>
      </c>
      <c r="W13" s="619" t="s">
        <v>20</v>
      </c>
      <c r="X13" s="90"/>
      <c r="Y13" s="90"/>
      <c r="Z13" s="79"/>
      <c r="AA13" s="79"/>
      <c r="AB13" s="93"/>
      <c r="AC13" s="468"/>
    </row>
    <row r="14" spans="1:29" ht="11.25" customHeight="1" x14ac:dyDescent="0.2">
      <c r="A14" s="126"/>
      <c r="B14" s="79"/>
      <c r="C14" s="614"/>
      <c r="D14" s="617"/>
      <c r="E14" s="603"/>
      <c r="F14" s="603"/>
      <c r="G14" s="603"/>
      <c r="H14" s="603"/>
      <c r="I14" s="603"/>
      <c r="J14" s="603"/>
      <c r="K14" s="603"/>
      <c r="L14" s="603"/>
      <c r="M14" s="603"/>
      <c r="N14" s="603"/>
      <c r="O14" s="603"/>
      <c r="P14" s="603"/>
      <c r="Q14" s="603"/>
      <c r="R14" s="603"/>
      <c r="S14" s="603"/>
      <c r="T14" s="603"/>
      <c r="U14" s="603"/>
      <c r="V14" s="603"/>
      <c r="W14" s="620"/>
      <c r="X14" s="90"/>
      <c r="Y14" s="90"/>
      <c r="Z14" s="79"/>
      <c r="AA14" s="79"/>
      <c r="AB14" s="93"/>
      <c r="AC14" s="468"/>
    </row>
    <row r="15" spans="1:29" ht="11.25" customHeight="1" x14ac:dyDescent="0.2">
      <c r="A15" s="126"/>
      <c r="B15" s="79"/>
      <c r="C15" s="614"/>
      <c r="D15" s="617"/>
      <c r="E15" s="603"/>
      <c r="F15" s="603"/>
      <c r="G15" s="603"/>
      <c r="H15" s="603"/>
      <c r="I15" s="603"/>
      <c r="J15" s="603"/>
      <c r="K15" s="603"/>
      <c r="L15" s="603"/>
      <c r="M15" s="603"/>
      <c r="N15" s="603"/>
      <c r="O15" s="603"/>
      <c r="P15" s="603"/>
      <c r="Q15" s="603"/>
      <c r="R15" s="603"/>
      <c r="S15" s="603"/>
      <c r="T15" s="603"/>
      <c r="U15" s="603"/>
      <c r="V15" s="603"/>
      <c r="W15" s="620"/>
      <c r="X15" s="90"/>
      <c r="Y15" s="90"/>
      <c r="Z15" s="79"/>
      <c r="AA15" s="79"/>
      <c r="AB15" s="93"/>
      <c r="AC15" s="468"/>
    </row>
    <row r="16" spans="1:29" ht="11.25" customHeight="1" x14ac:dyDescent="0.2">
      <c r="A16" s="126"/>
      <c r="B16" s="79"/>
      <c r="C16" s="614"/>
      <c r="D16" s="617"/>
      <c r="E16" s="603"/>
      <c r="F16" s="603"/>
      <c r="G16" s="603"/>
      <c r="H16" s="603"/>
      <c r="I16" s="603"/>
      <c r="J16" s="603"/>
      <c r="K16" s="603"/>
      <c r="L16" s="603"/>
      <c r="M16" s="603"/>
      <c r="N16" s="603"/>
      <c r="O16" s="603"/>
      <c r="P16" s="603"/>
      <c r="Q16" s="603"/>
      <c r="R16" s="603"/>
      <c r="S16" s="603"/>
      <c r="T16" s="603"/>
      <c r="U16" s="603"/>
      <c r="V16" s="603"/>
      <c r="W16" s="620"/>
      <c r="X16" s="90"/>
      <c r="Y16" s="90"/>
      <c r="Z16" s="79"/>
      <c r="AA16" s="79"/>
      <c r="AB16" s="93"/>
      <c r="AC16" s="468"/>
    </row>
    <row r="17" spans="1:29" ht="11.25" customHeight="1" x14ac:dyDescent="0.2">
      <c r="A17" s="126"/>
      <c r="B17" s="79"/>
      <c r="C17" s="614"/>
      <c r="D17" s="617"/>
      <c r="E17" s="603"/>
      <c r="F17" s="603"/>
      <c r="G17" s="603"/>
      <c r="H17" s="603"/>
      <c r="I17" s="603"/>
      <c r="J17" s="603"/>
      <c r="K17" s="603"/>
      <c r="L17" s="603"/>
      <c r="M17" s="603"/>
      <c r="N17" s="603"/>
      <c r="O17" s="603"/>
      <c r="P17" s="603"/>
      <c r="Q17" s="603"/>
      <c r="R17" s="603"/>
      <c r="S17" s="603"/>
      <c r="T17" s="603"/>
      <c r="U17" s="603"/>
      <c r="V17" s="603"/>
      <c r="W17" s="620"/>
      <c r="X17" s="90"/>
      <c r="Y17" s="90"/>
      <c r="Z17" s="79"/>
      <c r="AA17" s="79"/>
      <c r="AB17" s="93"/>
      <c r="AC17" s="468"/>
    </row>
    <row r="18" spans="1:29" ht="11.25" customHeight="1" x14ac:dyDescent="0.2">
      <c r="A18" s="126"/>
      <c r="B18" s="79"/>
      <c r="C18" s="614"/>
      <c r="D18" s="617"/>
      <c r="E18" s="603"/>
      <c r="F18" s="603"/>
      <c r="G18" s="603"/>
      <c r="H18" s="603"/>
      <c r="I18" s="603"/>
      <c r="J18" s="603"/>
      <c r="K18" s="603"/>
      <c r="L18" s="603"/>
      <c r="M18" s="603"/>
      <c r="N18" s="603"/>
      <c r="O18" s="603"/>
      <c r="P18" s="603"/>
      <c r="Q18" s="603"/>
      <c r="R18" s="603"/>
      <c r="S18" s="603"/>
      <c r="T18" s="603"/>
      <c r="U18" s="603"/>
      <c r="V18" s="603"/>
      <c r="W18" s="620"/>
      <c r="X18" s="90"/>
      <c r="Y18" s="90"/>
      <c r="Z18" s="79"/>
      <c r="AA18" s="79"/>
      <c r="AB18" s="93"/>
      <c r="AC18" s="468"/>
    </row>
    <row r="19" spans="1:29" ht="11.25" customHeight="1" x14ac:dyDescent="0.2">
      <c r="A19" s="126"/>
      <c r="B19" s="79"/>
      <c r="C19" s="614"/>
      <c r="D19" s="617"/>
      <c r="E19" s="603"/>
      <c r="F19" s="603"/>
      <c r="G19" s="603"/>
      <c r="H19" s="603"/>
      <c r="I19" s="603"/>
      <c r="J19" s="603"/>
      <c r="K19" s="603"/>
      <c r="L19" s="603"/>
      <c r="M19" s="603"/>
      <c r="N19" s="603"/>
      <c r="O19" s="603"/>
      <c r="P19" s="603"/>
      <c r="Q19" s="603"/>
      <c r="R19" s="603"/>
      <c r="S19" s="603"/>
      <c r="T19" s="603"/>
      <c r="U19" s="603"/>
      <c r="V19" s="603"/>
      <c r="W19" s="620"/>
      <c r="X19" s="90"/>
      <c r="Y19" s="90"/>
      <c r="Z19" s="79"/>
      <c r="AA19" s="79"/>
      <c r="AB19" s="93"/>
      <c r="AC19" s="468"/>
    </row>
    <row r="20" spans="1:29" ht="11.25" customHeight="1" x14ac:dyDescent="0.2">
      <c r="A20" s="126"/>
      <c r="B20" s="79"/>
      <c r="C20" s="614"/>
      <c r="D20" s="617"/>
      <c r="E20" s="603"/>
      <c r="F20" s="603"/>
      <c r="G20" s="603"/>
      <c r="H20" s="603"/>
      <c r="I20" s="603"/>
      <c r="J20" s="603"/>
      <c r="K20" s="603"/>
      <c r="L20" s="603"/>
      <c r="M20" s="603"/>
      <c r="N20" s="603"/>
      <c r="O20" s="603"/>
      <c r="P20" s="603"/>
      <c r="Q20" s="603"/>
      <c r="R20" s="603"/>
      <c r="S20" s="603"/>
      <c r="T20" s="603"/>
      <c r="U20" s="603"/>
      <c r="V20" s="603"/>
      <c r="W20" s="620"/>
      <c r="X20" s="90"/>
      <c r="Y20" s="90"/>
      <c r="Z20" s="79"/>
      <c r="AA20" s="79"/>
      <c r="AB20" s="93"/>
      <c r="AC20" s="468"/>
    </row>
    <row r="21" spans="1:29" ht="10.5" customHeight="1" x14ac:dyDescent="0.2">
      <c r="A21" s="126"/>
      <c r="B21" s="79"/>
      <c r="C21" s="615"/>
      <c r="D21" s="618"/>
      <c r="E21" s="604"/>
      <c r="F21" s="604"/>
      <c r="G21" s="604"/>
      <c r="H21" s="604"/>
      <c r="I21" s="604"/>
      <c r="J21" s="604"/>
      <c r="K21" s="604"/>
      <c r="L21" s="604"/>
      <c r="M21" s="604"/>
      <c r="N21" s="604"/>
      <c r="O21" s="604"/>
      <c r="P21" s="604"/>
      <c r="Q21" s="604"/>
      <c r="R21" s="604"/>
      <c r="S21" s="604"/>
      <c r="T21" s="604"/>
      <c r="U21" s="604"/>
      <c r="V21" s="604"/>
      <c r="W21" s="621"/>
      <c r="X21" s="90"/>
      <c r="Y21" s="90"/>
      <c r="Z21" s="79"/>
      <c r="AA21" s="79"/>
      <c r="AB21" s="93"/>
      <c r="AC21" s="468"/>
    </row>
    <row r="22" spans="1:29" ht="11.25" customHeight="1" x14ac:dyDescent="0.2">
      <c r="A22" s="126"/>
      <c r="B22" s="127" t="s">
        <v>2</v>
      </c>
      <c r="C22" s="153" t="s">
        <v>112</v>
      </c>
      <c r="D22" s="137"/>
      <c r="E22" s="138"/>
      <c r="F22" s="139" t="s">
        <v>96</v>
      </c>
      <c r="G22" s="140"/>
      <c r="H22" s="140"/>
      <c r="I22" s="139" t="s">
        <v>96</v>
      </c>
      <c r="J22" s="140"/>
      <c r="K22" s="140"/>
      <c r="L22" s="140"/>
      <c r="M22" s="140"/>
      <c r="N22" s="140"/>
      <c r="O22" s="140"/>
      <c r="P22" s="140"/>
      <c r="Q22" s="140"/>
      <c r="R22" s="140"/>
      <c r="S22" s="139" t="s">
        <v>96</v>
      </c>
      <c r="T22" s="140"/>
      <c r="U22" s="140"/>
      <c r="V22" s="139" t="s">
        <v>96</v>
      </c>
      <c r="W22" s="141"/>
      <c r="X22" s="130"/>
      <c r="Y22" s="130"/>
      <c r="Z22" s="79"/>
      <c r="AA22" s="79"/>
      <c r="AB22" s="93"/>
      <c r="AC22" s="468"/>
    </row>
    <row r="23" spans="1:29" ht="11.25" customHeight="1" x14ac:dyDescent="0.2">
      <c r="A23" s="126"/>
      <c r="B23" s="128" t="s">
        <v>78</v>
      </c>
      <c r="C23" s="153" t="s">
        <v>112</v>
      </c>
      <c r="D23" s="137"/>
      <c r="E23" s="138"/>
      <c r="F23" s="140"/>
      <c r="G23" s="140"/>
      <c r="H23" s="140"/>
      <c r="I23" s="140"/>
      <c r="J23" s="140"/>
      <c r="K23" s="140"/>
      <c r="L23" s="140"/>
      <c r="M23" s="140"/>
      <c r="N23" s="140"/>
      <c r="O23" s="139" t="s">
        <v>96</v>
      </c>
      <c r="P23" s="139" t="s">
        <v>96</v>
      </c>
      <c r="Q23" s="140"/>
      <c r="R23" s="139" t="s">
        <v>96</v>
      </c>
      <c r="S23" s="140"/>
      <c r="T23" s="140"/>
      <c r="U23" s="140"/>
      <c r="V23" s="142"/>
      <c r="W23" s="143"/>
      <c r="X23" s="91"/>
      <c r="Y23" s="91"/>
      <c r="Z23" s="79"/>
      <c r="AA23" s="79"/>
      <c r="AB23" s="93"/>
      <c r="AC23" s="468"/>
    </row>
    <row r="24" spans="1:29" ht="11.25" customHeight="1" x14ac:dyDescent="0.2">
      <c r="A24" s="126"/>
      <c r="B24" s="128" t="s">
        <v>12</v>
      </c>
      <c r="C24" s="153" t="s">
        <v>112</v>
      </c>
      <c r="D24" s="144" t="s">
        <v>96</v>
      </c>
      <c r="E24" s="138"/>
      <c r="F24" s="140"/>
      <c r="G24" s="140"/>
      <c r="H24" s="140"/>
      <c r="I24" s="139" t="s">
        <v>96</v>
      </c>
      <c r="J24" s="140"/>
      <c r="K24" s="140"/>
      <c r="L24" s="140"/>
      <c r="M24" s="140"/>
      <c r="N24" s="139" t="s">
        <v>96</v>
      </c>
      <c r="O24" s="140"/>
      <c r="P24" s="140"/>
      <c r="Q24" s="140"/>
      <c r="R24" s="140"/>
      <c r="S24" s="139" t="s">
        <v>96</v>
      </c>
      <c r="T24" s="139" t="s">
        <v>96</v>
      </c>
      <c r="U24" s="140"/>
      <c r="V24" s="139" t="s">
        <v>96</v>
      </c>
      <c r="W24" s="145" t="s">
        <v>96</v>
      </c>
      <c r="X24" s="91"/>
      <c r="Y24" s="91"/>
      <c r="Z24" s="79"/>
      <c r="AA24" s="79"/>
      <c r="AB24" s="93"/>
      <c r="AC24" s="468"/>
    </row>
    <row r="25" spans="1:29" ht="11.25" customHeight="1" x14ac:dyDescent="0.2">
      <c r="A25" s="126"/>
      <c r="B25" s="128" t="s">
        <v>6</v>
      </c>
      <c r="C25" s="153" t="s">
        <v>112</v>
      </c>
      <c r="D25" s="137"/>
      <c r="E25" s="138"/>
      <c r="F25" s="140"/>
      <c r="G25" s="140"/>
      <c r="H25" s="139" t="s">
        <v>96</v>
      </c>
      <c r="I25" s="140"/>
      <c r="J25" s="140"/>
      <c r="K25" s="139" t="s">
        <v>96</v>
      </c>
      <c r="L25" s="140"/>
      <c r="M25" s="140"/>
      <c r="N25" s="140"/>
      <c r="O25" s="140"/>
      <c r="P25" s="140"/>
      <c r="Q25" s="140"/>
      <c r="R25" s="140"/>
      <c r="S25" s="140"/>
      <c r="T25" s="140"/>
      <c r="U25" s="139" t="s">
        <v>96</v>
      </c>
      <c r="V25" s="142"/>
      <c r="W25" s="143"/>
      <c r="X25" s="91"/>
      <c r="Y25" s="91"/>
      <c r="Z25" s="79"/>
      <c r="AA25" s="79"/>
      <c r="AB25" s="93"/>
      <c r="AC25" s="468"/>
    </row>
    <row r="26" spans="1:29" ht="11.25" customHeight="1" x14ac:dyDescent="0.2">
      <c r="A26" s="126"/>
      <c r="B26" s="128" t="s">
        <v>9</v>
      </c>
      <c r="C26" s="153" t="s">
        <v>112</v>
      </c>
      <c r="D26" s="137"/>
      <c r="E26" s="138"/>
      <c r="F26" s="140"/>
      <c r="G26" s="140"/>
      <c r="H26" s="140"/>
      <c r="I26" s="140"/>
      <c r="J26" s="140"/>
      <c r="K26" s="140"/>
      <c r="L26" s="140"/>
      <c r="M26" s="140"/>
      <c r="N26" s="140"/>
      <c r="O26" s="140"/>
      <c r="P26" s="140"/>
      <c r="Q26" s="140"/>
      <c r="R26" s="140"/>
      <c r="S26" s="140"/>
      <c r="T26" s="139" t="s">
        <v>96</v>
      </c>
      <c r="U26" s="139" t="s">
        <v>96</v>
      </c>
      <c r="V26" s="142"/>
      <c r="W26" s="143"/>
      <c r="X26" s="79"/>
      <c r="Y26" s="79"/>
      <c r="Z26" s="79"/>
      <c r="AA26" s="79"/>
      <c r="AB26" s="93"/>
      <c r="AC26" s="468"/>
    </row>
    <row r="27" spans="1:29" ht="11.25" customHeight="1" x14ac:dyDescent="0.2">
      <c r="A27" s="126"/>
      <c r="B27" s="128" t="s">
        <v>3</v>
      </c>
      <c r="C27" s="153" t="s">
        <v>112</v>
      </c>
      <c r="D27" s="137"/>
      <c r="E27" s="138"/>
      <c r="F27" s="140"/>
      <c r="G27" s="139" t="s">
        <v>96</v>
      </c>
      <c r="H27" s="140"/>
      <c r="I27" s="140"/>
      <c r="J27" s="140"/>
      <c r="K27" s="140"/>
      <c r="L27" s="140"/>
      <c r="M27" s="140"/>
      <c r="N27" s="140"/>
      <c r="O27" s="140"/>
      <c r="P27" s="140"/>
      <c r="Q27" s="140"/>
      <c r="R27" s="140"/>
      <c r="S27" s="140"/>
      <c r="T27" s="140"/>
      <c r="U27" s="140"/>
      <c r="V27" s="142"/>
      <c r="W27" s="143"/>
      <c r="X27" s="79"/>
      <c r="Y27" s="79"/>
      <c r="Z27" s="79"/>
      <c r="AA27" s="79"/>
      <c r="AB27" s="93"/>
      <c r="AC27" s="468"/>
    </row>
    <row r="28" spans="1:29" ht="11.25" customHeight="1" x14ac:dyDescent="0.2">
      <c r="A28" s="126"/>
      <c r="B28" s="128" t="s">
        <v>13</v>
      </c>
      <c r="C28" s="153" t="s">
        <v>112</v>
      </c>
      <c r="D28" s="137"/>
      <c r="E28" s="138"/>
      <c r="F28" s="140"/>
      <c r="G28" s="139" t="s">
        <v>96</v>
      </c>
      <c r="H28" s="140"/>
      <c r="I28" s="140"/>
      <c r="J28" s="140"/>
      <c r="K28" s="140"/>
      <c r="L28" s="140"/>
      <c r="M28" s="140"/>
      <c r="N28" s="140"/>
      <c r="O28" s="140"/>
      <c r="P28" s="140"/>
      <c r="Q28" s="140"/>
      <c r="R28" s="140"/>
      <c r="S28" s="140"/>
      <c r="T28" s="140"/>
      <c r="U28" s="139" t="s">
        <v>96</v>
      </c>
      <c r="V28" s="142"/>
      <c r="W28" s="143"/>
      <c r="X28" s="79"/>
      <c r="Y28" s="79"/>
      <c r="Z28" s="79"/>
      <c r="AA28" s="79"/>
      <c r="AB28" s="93"/>
      <c r="AC28" s="468"/>
    </row>
    <row r="29" spans="1:29" ht="11.25" customHeight="1" x14ac:dyDescent="0.2">
      <c r="A29" s="126"/>
      <c r="B29" s="128" t="s">
        <v>4</v>
      </c>
      <c r="C29" s="153" t="s">
        <v>112</v>
      </c>
      <c r="D29" s="137"/>
      <c r="E29" s="138"/>
      <c r="F29" s="140"/>
      <c r="G29" s="140"/>
      <c r="H29" s="140"/>
      <c r="I29" s="140"/>
      <c r="J29" s="140"/>
      <c r="K29" s="139" t="s">
        <v>96</v>
      </c>
      <c r="L29" s="140"/>
      <c r="M29" s="140"/>
      <c r="N29" s="140"/>
      <c r="O29" s="140"/>
      <c r="P29" s="140"/>
      <c r="Q29" s="140"/>
      <c r="R29" s="140"/>
      <c r="S29" s="140"/>
      <c r="T29" s="140"/>
      <c r="U29" s="140"/>
      <c r="V29" s="142"/>
      <c r="W29" s="143"/>
      <c r="X29" s="79"/>
      <c r="Y29" s="79"/>
      <c r="Z29" s="79"/>
      <c r="AA29" s="79"/>
      <c r="AB29" s="93"/>
      <c r="AC29" s="468"/>
    </row>
    <row r="30" spans="1:29" ht="11.25" customHeight="1" x14ac:dyDescent="0.2">
      <c r="A30" s="126"/>
      <c r="B30" s="128" t="s">
        <v>14</v>
      </c>
      <c r="C30" s="153" t="s">
        <v>112</v>
      </c>
      <c r="D30" s="137"/>
      <c r="E30" s="138"/>
      <c r="F30" s="140"/>
      <c r="G30" s="140"/>
      <c r="H30" s="140"/>
      <c r="I30" s="140"/>
      <c r="J30" s="140"/>
      <c r="K30" s="139" t="s">
        <v>96</v>
      </c>
      <c r="L30" s="140"/>
      <c r="M30" s="140"/>
      <c r="N30" s="140"/>
      <c r="O30" s="140"/>
      <c r="P30" s="140"/>
      <c r="Q30" s="140"/>
      <c r="R30" s="140"/>
      <c r="S30" s="140"/>
      <c r="T30" s="140"/>
      <c r="U30" s="140"/>
      <c r="V30" s="142"/>
      <c r="W30" s="143"/>
      <c r="X30" s="79"/>
      <c r="Y30" s="79"/>
      <c r="Z30" s="79"/>
      <c r="AA30" s="79"/>
      <c r="AB30" s="93"/>
      <c r="AC30" s="468"/>
    </row>
    <row r="31" spans="1:29" ht="11.25" customHeight="1" x14ac:dyDescent="0.2">
      <c r="A31" s="126"/>
      <c r="B31" s="128" t="s">
        <v>15</v>
      </c>
      <c r="C31" s="153" t="s">
        <v>112</v>
      </c>
      <c r="D31" s="144" t="s">
        <v>96</v>
      </c>
      <c r="E31" s="138"/>
      <c r="F31" s="139" t="s">
        <v>96</v>
      </c>
      <c r="G31" s="140"/>
      <c r="H31" s="139" t="s">
        <v>96</v>
      </c>
      <c r="I31" s="139" t="s">
        <v>96</v>
      </c>
      <c r="J31" s="140"/>
      <c r="K31" s="140"/>
      <c r="L31" s="140"/>
      <c r="M31" s="140"/>
      <c r="N31" s="140"/>
      <c r="O31" s="140"/>
      <c r="P31" s="140"/>
      <c r="Q31" s="140"/>
      <c r="R31" s="140"/>
      <c r="S31" s="139" t="s">
        <v>96</v>
      </c>
      <c r="T31" s="139" t="s">
        <v>96</v>
      </c>
      <c r="U31" s="140"/>
      <c r="V31" s="142"/>
      <c r="W31" s="143"/>
      <c r="X31" s="79"/>
      <c r="Y31" s="79"/>
      <c r="Z31" s="79"/>
      <c r="AA31" s="79"/>
      <c r="AB31" s="93"/>
      <c r="AC31" s="468"/>
    </row>
    <row r="32" spans="1:29" ht="11.25" customHeight="1" x14ac:dyDescent="0.2">
      <c r="A32" s="126"/>
      <c r="B32" s="128" t="s">
        <v>16</v>
      </c>
      <c r="C32" s="153" t="s">
        <v>112</v>
      </c>
      <c r="D32" s="137"/>
      <c r="E32" s="138"/>
      <c r="F32" s="140"/>
      <c r="G32" s="140"/>
      <c r="H32" s="140"/>
      <c r="I32" s="140"/>
      <c r="J32" s="140"/>
      <c r="K32" s="140"/>
      <c r="L32" s="140"/>
      <c r="M32" s="140"/>
      <c r="N32" s="140"/>
      <c r="O32" s="140"/>
      <c r="P32" s="140"/>
      <c r="Q32" s="140"/>
      <c r="R32" s="139" t="s">
        <v>96</v>
      </c>
      <c r="S32" s="140"/>
      <c r="T32" s="140"/>
      <c r="U32" s="140"/>
      <c r="V32" s="142"/>
      <c r="W32" s="143"/>
      <c r="X32" s="79"/>
      <c r="Y32" s="79"/>
      <c r="Z32" s="79"/>
      <c r="AA32" s="79"/>
      <c r="AB32" s="93"/>
      <c r="AC32" s="468"/>
    </row>
    <row r="33" spans="1:29" ht="11.25" customHeight="1" x14ac:dyDescent="0.2">
      <c r="A33" s="126"/>
      <c r="B33" s="128" t="s">
        <v>5</v>
      </c>
      <c r="C33" s="153" t="s">
        <v>112</v>
      </c>
      <c r="D33" s="137"/>
      <c r="E33" s="139" t="s">
        <v>96</v>
      </c>
      <c r="F33" s="140"/>
      <c r="G33" s="140"/>
      <c r="H33" s="140"/>
      <c r="I33" s="140"/>
      <c r="J33" s="140"/>
      <c r="K33" s="140"/>
      <c r="L33" s="140"/>
      <c r="M33" s="139" t="s">
        <v>96</v>
      </c>
      <c r="N33" s="140"/>
      <c r="O33" s="140"/>
      <c r="P33" s="140"/>
      <c r="Q33" s="140"/>
      <c r="R33" s="140"/>
      <c r="S33" s="140"/>
      <c r="T33" s="140"/>
      <c r="U33" s="140"/>
      <c r="V33" s="142"/>
      <c r="W33" s="147"/>
      <c r="X33" s="79"/>
      <c r="Y33" s="79"/>
      <c r="Z33" s="79"/>
      <c r="AA33" s="79"/>
      <c r="AB33" s="93"/>
      <c r="AC33" s="468"/>
    </row>
    <row r="34" spans="1:29" ht="11.25" customHeight="1" x14ac:dyDescent="0.2">
      <c r="A34" s="126"/>
      <c r="B34" s="128" t="s">
        <v>17</v>
      </c>
      <c r="C34" s="153" t="s">
        <v>112</v>
      </c>
      <c r="D34" s="137"/>
      <c r="E34" s="138"/>
      <c r="F34" s="140"/>
      <c r="G34" s="140"/>
      <c r="H34" s="140"/>
      <c r="I34" s="140"/>
      <c r="J34" s="140"/>
      <c r="K34" s="140"/>
      <c r="L34" s="140"/>
      <c r="M34" s="140"/>
      <c r="N34" s="140"/>
      <c r="O34" s="140"/>
      <c r="P34" s="140"/>
      <c r="Q34" s="140"/>
      <c r="R34" s="140"/>
      <c r="S34" s="140"/>
      <c r="T34" s="140"/>
      <c r="U34" s="140"/>
      <c r="V34" s="142"/>
      <c r="W34" s="147"/>
      <c r="X34" s="79"/>
      <c r="Y34" s="79"/>
      <c r="Z34" s="79"/>
      <c r="AA34" s="79"/>
      <c r="AB34" s="93"/>
      <c r="AC34" s="468"/>
    </row>
    <row r="35" spans="1:29" ht="11.25" customHeight="1" x14ac:dyDescent="0.2">
      <c r="A35" s="126"/>
      <c r="B35" s="128" t="s">
        <v>191</v>
      </c>
      <c r="C35" s="380" t="s">
        <v>118</v>
      </c>
      <c r="D35" s="137"/>
      <c r="E35" s="138"/>
      <c r="F35" s="140"/>
      <c r="G35" s="139" t="s">
        <v>96</v>
      </c>
      <c r="H35" s="140"/>
      <c r="I35" s="140"/>
      <c r="J35" s="140"/>
      <c r="K35" s="140"/>
      <c r="L35" s="140"/>
      <c r="M35" s="140"/>
      <c r="N35" s="140"/>
      <c r="O35" s="140"/>
      <c r="P35" s="140"/>
      <c r="Q35" s="140"/>
      <c r="R35" s="140"/>
      <c r="S35" s="140"/>
      <c r="T35" s="140"/>
      <c r="U35" s="140"/>
      <c r="V35" s="146"/>
      <c r="W35" s="143"/>
      <c r="X35" s="79"/>
      <c r="Y35" s="79"/>
      <c r="Z35" s="79"/>
      <c r="AA35" s="79"/>
      <c r="AB35" s="93"/>
      <c r="AC35" s="468"/>
    </row>
    <row r="36" spans="1:29" ht="11.25" customHeight="1" x14ac:dyDescent="0.2">
      <c r="A36" s="126"/>
      <c r="B36" s="128" t="s">
        <v>18</v>
      </c>
      <c r="C36" s="153" t="s">
        <v>112</v>
      </c>
      <c r="D36" s="137"/>
      <c r="E36" s="138"/>
      <c r="F36" s="140"/>
      <c r="G36" s="140"/>
      <c r="H36" s="140"/>
      <c r="I36" s="140"/>
      <c r="J36" s="140"/>
      <c r="K36" s="140"/>
      <c r="L36" s="140"/>
      <c r="M36" s="140"/>
      <c r="N36" s="140"/>
      <c r="O36" s="140"/>
      <c r="P36" s="140"/>
      <c r="Q36" s="140"/>
      <c r="R36" s="139" t="s">
        <v>96</v>
      </c>
      <c r="S36" s="140"/>
      <c r="T36" s="140"/>
      <c r="U36" s="140"/>
      <c r="V36" s="142"/>
      <c r="W36" s="147"/>
      <c r="X36" s="79"/>
      <c r="Y36" s="79"/>
      <c r="Z36" s="79"/>
      <c r="AA36" s="79"/>
      <c r="AB36" s="93"/>
      <c r="AC36" s="468"/>
    </row>
    <row r="37" spans="1:29" ht="11.25" customHeight="1" x14ac:dyDescent="0.2">
      <c r="A37" s="126"/>
      <c r="B37" s="128" t="s">
        <v>10</v>
      </c>
      <c r="C37" s="153" t="s">
        <v>112</v>
      </c>
      <c r="D37" s="144" t="s">
        <v>96</v>
      </c>
      <c r="E37" s="148"/>
      <c r="F37" s="139" t="s">
        <v>96</v>
      </c>
      <c r="G37" s="140"/>
      <c r="H37" s="140"/>
      <c r="I37" s="139" t="s">
        <v>96</v>
      </c>
      <c r="J37" s="140"/>
      <c r="K37" s="140"/>
      <c r="L37" s="140"/>
      <c r="M37" s="140"/>
      <c r="N37" s="139" t="s">
        <v>96</v>
      </c>
      <c r="O37" s="140"/>
      <c r="P37" s="140"/>
      <c r="Q37" s="140"/>
      <c r="R37" s="140"/>
      <c r="S37" s="140"/>
      <c r="T37" s="139" t="s">
        <v>96</v>
      </c>
      <c r="U37" s="140"/>
      <c r="V37" s="139" t="s">
        <v>96</v>
      </c>
      <c r="W37" s="145" t="s">
        <v>96</v>
      </c>
      <c r="X37" s="79"/>
      <c r="Y37" s="79"/>
      <c r="Z37" s="79"/>
      <c r="AA37" s="79"/>
      <c r="AB37" s="93"/>
      <c r="AC37" s="468"/>
    </row>
    <row r="38" spans="1:29" ht="11.25" customHeight="1" x14ac:dyDescent="0.2">
      <c r="A38" s="126"/>
      <c r="B38" s="128" t="s">
        <v>19</v>
      </c>
      <c r="C38" s="153" t="s">
        <v>112</v>
      </c>
      <c r="D38" s="144" t="s">
        <v>96</v>
      </c>
      <c r="E38" s="148"/>
      <c r="F38" s="139" t="s">
        <v>96</v>
      </c>
      <c r="G38" s="140"/>
      <c r="H38" s="140"/>
      <c r="I38" s="139" t="s">
        <v>96</v>
      </c>
      <c r="J38" s="140"/>
      <c r="K38" s="140"/>
      <c r="L38" s="140"/>
      <c r="M38" s="140"/>
      <c r="N38" s="139" t="s">
        <v>96</v>
      </c>
      <c r="O38" s="140"/>
      <c r="P38" s="140"/>
      <c r="Q38" s="140"/>
      <c r="R38" s="140"/>
      <c r="S38" s="139" t="s">
        <v>96</v>
      </c>
      <c r="T38" s="140"/>
      <c r="U38" s="140"/>
      <c r="V38" s="149"/>
      <c r="W38" s="147"/>
      <c r="X38" s="79"/>
      <c r="Y38" s="79"/>
      <c r="Z38" s="79"/>
      <c r="AA38" s="79"/>
      <c r="AB38" s="93"/>
      <c r="AC38" s="468"/>
    </row>
    <row r="39" spans="1:29" ht="11.25" customHeight="1" x14ac:dyDescent="0.2">
      <c r="A39" s="126"/>
      <c r="B39" s="128" t="s">
        <v>8</v>
      </c>
      <c r="C39" s="153" t="s">
        <v>112</v>
      </c>
      <c r="D39" s="137"/>
      <c r="E39" s="138"/>
      <c r="F39" s="150"/>
      <c r="G39" s="139" t="s">
        <v>96</v>
      </c>
      <c r="H39" s="139" t="s">
        <v>96</v>
      </c>
      <c r="I39" s="139" t="s">
        <v>96</v>
      </c>
      <c r="J39" s="140"/>
      <c r="K39" s="140"/>
      <c r="L39" s="140"/>
      <c r="M39" s="140"/>
      <c r="N39" s="140"/>
      <c r="O39" s="140"/>
      <c r="P39" s="140"/>
      <c r="Q39" s="140"/>
      <c r="R39" s="140"/>
      <c r="S39" s="140"/>
      <c r="T39" s="140"/>
      <c r="U39" s="140"/>
      <c r="V39" s="142"/>
      <c r="W39" s="147"/>
      <c r="X39" s="79"/>
      <c r="Y39" s="79"/>
      <c r="Z39" s="79"/>
      <c r="AA39" s="79"/>
      <c r="AB39" s="93"/>
      <c r="AC39" s="468"/>
    </row>
    <row r="40" spans="1:29" ht="11.25" customHeight="1" x14ac:dyDescent="0.2">
      <c r="A40" s="126"/>
      <c r="B40" s="128" t="s">
        <v>77</v>
      </c>
      <c r="C40" s="153" t="s">
        <v>112</v>
      </c>
      <c r="D40" s="144" t="s">
        <v>96</v>
      </c>
      <c r="E40" s="148"/>
      <c r="F40" s="139" t="s">
        <v>96</v>
      </c>
      <c r="G40" s="140"/>
      <c r="H40" s="140"/>
      <c r="I40" s="139" t="s">
        <v>96</v>
      </c>
      <c r="J40" s="140"/>
      <c r="K40" s="140"/>
      <c r="L40" s="140"/>
      <c r="M40" s="140"/>
      <c r="N40" s="139" t="s">
        <v>96</v>
      </c>
      <c r="O40" s="140"/>
      <c r="P40" s="140"/>
      <c r="Q40" s="140"/>
      <c r="R40" s="140"/>
      <c r="S40" s="139" t="s">
        <v>96</v>
      </c>
      <c r="T40" s="139" t="s">
        <v>96</v>
      </c>
      <c r="U40" s="140"/>
      <c r="V40" s="142"/>
      <c r="W40" s="145" t="s">
        <v>96</v>
      </c>
      <c r="X40" s="79"/>
      <c r="Y40" s="79"/>
      <c r="Z40" s="79"/>
      <c r="AA40" s="79"/>
      <c r="AB40" s="93"/>
      <c r="AC40" s="468"/>
    </row>
    <row r="41" spans="1:29" ht="11.25" customHeight="1" x14ac:dyDescent="0.2">
      <c r="A41" s="126"/>
      <c r="B41" s="128" t="s">
        <v>20</v>
      </c>
      <c r="C41" s="153" t="s">
        <v>112</v>
      </c>
      <c r="D41" s="144" t="s">
        <v>96</v>
      </c>
      <c r="E41" s="148"/>
      <c r="F41" s="139" t="s">
        <v>96</v>
      </c>
      <c r="G41" s="140"/>
      <c r="H41" s="140"/>
      <c r="I41" s="139" t="s">
        <v>96</v>
      </c>
      <c r="J41" s="140"/>
      <c r="K41" s="140"/>
      <c r="L41" s="140"/>
      <c r="M41" s="140"/>
      <c r="N41" s="139" t="s">
        <v>96</v>
      </c>
      <c r="O41" s="140"/>
      <c r="P41" s="140"/>
      <c r="Q41" s="140"/>
      <c r="R41" s="140"/>
      <c r="S41" s="139" t="s">
        <v>96</v>
      </c>
      <c r="T41" s="139" t="s">
        <v>96</v>
      </c>
      <c r="U41" s="140"/>
      <c r="V41" s="139" t="s">
        <v>96</v>
      </c>
      <c r="W41" s="147"/>
      <c r="X41" s="79"/>
      <c r="Y41" s="79"/>
      <c r="Z41" s="79"/>
      <c r="AA41" s="79"/>
      <c r="AB41" s="93"/>
      <c r="AC41" s="468"/>
    </row>
    <row r="42" spans="1:29" ht="11.25" customHeight="1" x14ac:dyDescent="0.2">
      <c r="A42" s="126"/>
      <c r="B42" s="79"/>
      <c r="C42" s="79"/>
      <c r="D42" s="79"/>
      <c r="E42" s="79"/>
      <c r="F42" s="79"/>
      <c r="G42" s="79"/>
      <c r="H42" s="79"/>
      <c r="I42" s="79"/>
      <c r="J42" s="79"/>
      <c r="K42" s="79"/>
      <c r="L42" s="79"/>
      <c r="M42" s="79"/>
      <c r="N42" s="79"/>
      <c r="O42" s="79"/>
      <c r="P42" s="79"/>
      <c r="Q42" s="79"/>
      <c r="R42" s="79"/>
      <c r="S42" s="79"/>
      <c r="T42" s="79"/>
      <c r="U42" s="79"/>
      <c r="V42" s="79"/>
      <c r="W42" s="91"/>
      <c r="X42" s="79"/>
      <c r="Y42" s="79"/>
      <c r="Z42" s="79"/>
      <c r="AA42" s="79"/>
      <c r="AB42" s="93"/>
      <c r="AC42" s="468"/>
    </row>
    <row r="43" spans="1:29" ht="16.5" customHeight="1" x14ac:dyDescent="0.2">
      <c r="A43" s="592"/>
      <c r="B43" s="593"/>
      <c r="C43" s="593"/>
      <c r="D43" s="593"/>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4"/>
      <c r="AC43" s="468"/>
    </row>
    <row r="44" spans="1:29" ht="11.25" customHeight="1" thickBot="1" x14ac:dyDescent="0.25">
      <c r="A44" s="595" t="str">
        <f>Home!A46</f>
        <v xml:space="preserve"> </v>
      </c>
      <c r="B44" s="596"/>
      <c r="C44" s="596"/>
      <c r="D44" s="596"/>
      <c r="E44" s="596"/>
      <c r="F44" s="596"/>
      <c r="G44" s="596"/>
      <c r="H44" s="596"/>
      <c r="I44" s="596"/>
      <c r="J44" s="596"/>
      <c r="K44" s="596"/>
      <c r="L44" s="596"/>
      <c r="M44" s="596"/>
      <c r="N44" s="596"/>
      <c r="O44" s="596"/>
      <c r="P44" s="596"/>
      <c r="Q44" s="596"/>
      <c r="R44" s="597"/>
      <c r="S44" s="597"/>
      <c r="T44" s="597"/>
      <c r="U44" s="597"/>
      <c r="V44" s="597"/>
      <c r="W44" s="597"/>
      <c r="X44" s="597"/>
      <c r="Y44" s="597"/>
      <c r="Z44" s="597"/>
      <c r="AA44" s="597"/>
      <c r="AB44" s="598"/>
      <c r="AC44" s="468"/>
    </row>
    <row r="45" spans="1:29" ht="11.25" customHeight="1" x14ac:dyDescent="0.2">
      <c r="A45" s="80"/>
      <c r="B45" s="80"/>
      <c r="C45" s="80"/>
      <c r="D45" s="80"/>
      <c r="E45" s="80"/>
      <c r="F45" s="80"/>
      <c r="G45" s="80"/>
      <c r="H45" s="74"/>
      <c r="I45" s="80"/>
      <c r="J45" s="80"/>
      <c r="K45" s="80"/>
      <c r="L45" s="80"/>
      <c r="M45" s="80"/>
      <c r="N45" s="80"/>
      <c r="O45" s="80"/>
      <c r="P45" s="80"/>
      <c r="Q45" s="80"/>
      <c r="R45" s="123"/>
      <c r="S45" s="123"/>
      <c r="T45" s="123"/>
      <c r="U45" s="123"/>
      <c r="V45" s="123"/>
      <c r="W45" s="123"/>
      <c r="X45" s="123"/>
      <c r="Y45" s="123"/>
      <c r="Z45" s="123"/>
      <c r="AA45" s="123"/>
      <c r="AB45" s="123"/>
      <c r="AC45" s="468"/>
    </row>
    <row r="46" spans="1:29" ht="11.25" customHeight="1" x14ac:dyDescent="0.2">
      <c r="A46" s="79"/>
      <c r="B46" s="79"/>
      <c r="C46" s="79"/>
      <c r="D46" s="79"/>
      <c r="E46" s="79"/>
      <c r="F46" s="80"/>
      <c r="G46" s="80"/>
      <c r="H46" s="74"/>
      <c r="I46" s="80"/>
      <c r="J46" s="80"/>
      <c r="K46" s="80"/>
      <c r="L46" s="80"/>
      <c r="M46" s="80"/>
      <c r="N46" s="80"/>
      <c r="O46" s="80"/>
      <c r="P46" s="80"/>
      <c r="Q46" s="80"/>
      <c r="R46" s="79"/>
      <c r="S46" s="79"/>
      <c r="T46" s="79"/>
      <c r="U46" s="79"/>
      <c r="V46" s="79"/>
      <c r="W46" s="79"/>
      <c r="X46" s="79"/>
      <c r="Y46" s="79"/>
      <c r="Z46" s="79"/>
      <c r="AA46" s="79"/>
      <c r="AB46" s="79"/>
      <c r="AC46" s="468"/>
    </row>
    <row r="47" spans="1:29" ht="11.25" customHeight="1" x14ac:dyDescent="0.2">
      <c r="A47" s="79"/>
      <c r="B47" s="599" t="s">
        <v>113</v>
      </c>
      <c r="C47" s="375"/>
      <c r="D47" s="91"/>
      <c r="E47" s="91"/>
      <c r="F47" s="79"/>
      <c r="G47" s="80"/>
      <c r="H47" s="74"/>
      <c r="I47" s="80"/>
      <c r="J47" s="80"/>
      <c r="K47" s="80"/>
      <c r="L47" s="80"/>
      <c r="M47" s="80"/>
      <c r="N47" s="80"/>
      <c r="O47" s="80"/>
      <c r="P47" s="80"/>
      <c r="Q47" s="80"/>
      <c r="R47" s="79"/>
      <c r="S47" s="79"/>
      <c r="T47" s="79"/>
      <c r="U47" s="79"/>
      <c r="V47" s="79"/>
      <c r="W47" s="79"/>
      <c r="X47" s="79"/>
      <c r="Y47" s="79"/>
      <c r="Z47" s="79"/>
      <c r="AA47" s="79"/>
      <c r="AB47" s="79"/>
      <c r="AC47" s="468"/>
    </row>
    <row r="48" spans="1:29" ht="11.25" customHeight="1" x14ac:dyDescent="0.2">
      <c r="A48" s="79"/>
      <c r="B48" s="600"/>
      <c r="C48" s="376"/>
      <c r="D48" s="79"/>
      <c r="E48" s="79"/>
      <c r="F48" s="79"/>
      <c r="G48" s="80"/>
      <c r="H48" s="74"/>
      <c r="I48" s="80"/>
      <c r="J48" s="80"/>
      <c r="K48" s="80"/>
      <c r="L48" s="80"/>
      <c r="M48" s="80"/>
      <c r="N48" s="80"/>
      <c r="O48" s="80"/>
      <c r="P48" s="80"/>
      <c r="Q48" s="80"/>
      <c r="R48" s="79"/>
      <c r="S48" s="79"/>
      <c r="T48" s="79"/>
      <c r="U48" s="79"/>
      <c r="V48" s="79"/>
      <c r="W48" s="79"/>
      <c r="X48" s="79"/>
      <c r="Y48" s="79"/>
      <c r="Z48" s="79"/>
      <c r="AA48" s="79"/>
      <c r="AB48" s="79"/>
      <c r="AC48" s="468"/>
    </row>
    <row r="49" spans="1:29" ht="11.25" customHeight="1" x14ac:dyDescent="0.2">
      <c r="A49" s="79"/>
      <c r="B49" s="590" t="s">
        <v>114</v>
      </c>
      <c r="C49" s="590"/>
      <c r="D49" s="591"/>
      <c r="E49" s="591"/>
      <c r="F49" s="591"/>
      <c r="G49" s="80"/>
      <c r="H49" s="74"/>
      <c r="I49" s="80"/>
      <c r="J49" s="80"/>
      <c r="K49" s="80"/>
      <c r="L49" s="80"/>
      <c r="M49" s="80"/>
      <c r="N49" s="80"/>
      <c r="O49" s="80"/>
      <c r="P49" s="80"/>
      <c r="Q49" s="80"/>
      <c r="R49" s="79"/>
      <c r="S49" s="79"/>
      <c r="T49" s="79"/>
      <c r="U49" s="79"/>
      <c r="V49" s="79"/>
      <c r="W49" s="79"/>
      <c r="X49" s="79"/>
      <c r="Y49" s="79"/>
      <c r="Z49" s="79"/>
      <c r="AA49" s="79"/>
      <c r="AB49" s="79"/>
      <c r="AC49" s="468"/>
    </row>
    <row r="50" spans="1:29" ht="11.25" customHeight="1" x14ac:dyDescent="0.2">
      <c r="A50" s="79"/>
      <c r="B50" s="590"/>
      <c r="C50" s="590"/>
      <c r="D50" s="591"/>
      <c r="E50" s="591"/>
      <c r="F50" s="591"/>
      <c r="G50" s="80"/>
      <c r="H50" s="74"/>
      <c r="I50" s="80"/>
      <c r="J50" s="80"/>
      <c r="K50" s="80"/>
      <c r="L50" s="80"/>
      <c r="M50" s="80"/>
      <c r="N50" s="80"/>
      <c r="O50" s="80"/>
      <c r="P50" s="80"/>
      <c r="Q50" s="80"/>
      <c r="R50" s="79"/>
      <c r="S50" s="79"/>
      <c r="T50" s="79"/>
      <c r="U50" s="79"/>
      <c r="V50" s="79"/>
      <c r="W50" s="79"/>
      <c r="X50" s="79"/>
      <c r="Y50" s="79"/>
      <c r="Z50" s="79"/>
      <c r="AA50" s="79"/>
      <c r="AB50" s="79"/>
      <c r="AC50" s="468"/>
    </row>
    <row r="51" spans="1:29" ht="11.25" customHeight="1" x14ac:dyDescent="0.2">
      <c r="A51" s="79"/>
      <c r="B51" s="590" t="s">
        <v>27</v>
      </c>
      <c r="C51" s="590"/>
      <c r="D51" s="591"/>
      <c r="E51" s="591"/>
      <c r="F51" s="591"/>
      <c r="G51" s="80"/>
      <c r="H51" s="74"/>
      <c r="I51" s="80"/>
      <c r="J51" s="80"/>
      <c r="K51" s="80"/>
      <c r="L51" s="80"/>
      <c r="M51" s="80"/>
      <c r="N51" s="80"/>
      <c r="O51" s="80"/>
      <c r="P51" s="80"/>
      <c r="Q51" s="80"/>
      <c r="R51" s="79"/>
      <c r="S51" s="79"/>
      <c r="T51" s="79"/>
      <c r="U51" s="79"/>
      <c r="V51" s="79"/>
      <c r="W51" s="79"/>
      <c r="X51" s="79"/>
      <c r="Y51" s="79"/>
      <c r="Z51" s="79"/>
      <c r="AA51" s="79"/>
      <c r="AB51" s="79"/>
      <c r="AC51" s="468"/>
    </row>
    <row r="52" spans="1:29" ht="11.25" customHeight="1" x14ac:dyDescent="0.2">
      <c r="A52" s="79"/>
      <c r="B52" s="590"/>
      <c r="C52" s="590"/>
      <c r="D52" s="591"/>
      <c r="E52" s="591"/>
      <c r="F52" s="591"/>
      <c r="G52" s="80"/>
      <c r="H52" s="74"/>
      <c r="I52" s="80"/>
      <c r="J52" s="80"/>
      <c r="K52" s="80"/>
      <c r="L52" s="80"/>
      <c r="M52" s="80"/>
      <c r="N52" s="80"/>
      <c r="O52" s="80"/>
      <c r="P52" s="80"/>
      <c r="Q52" s="80"/>
      <c r="R52" s="79"/>
      <c r="S52" s="79"/>
      <c r="T52" s="79"/>
      <c r="U52" s="79"/>
      <c r="V52" s="79"/>
      <c r="W52" s="79"/>
      <c r="X52" s="79"/>
      <c r="Y52" s="79"/>
      <c r="Z52" s="79"/>
      <c r="AA52" s="79"/>
      <c r="AB52" s="79"/>
      <c r="AC52" s="468"/>
    </row>
    <row r="53" spans="1:29" ht="11.25" customHeight="1" x14ac:dyDescent="0.2">
      <c r="A53" s="79"/>
      <c r="B53" s="590" t="s">
        <v>28</v>
      </c>
      <c r="C53" s="590"/>
      <c r="D53" s="591"/>
      <c r="E53" s="591"/>
      <c r="F53" s="591"/>
      <c r="G53" s="80"/>
      <c r="H53" s="74"/>
      <c r="I53" s="80"/>
      <c r="J53" s="80"/>
      <c r="K53" s="80"/>
      <c r="L53" s="80"/>
      <c r="M53" s="80"/>
      <c r="N53" s="80"/>
      <c r="O53" s="80"/>
      <c r="P53" s="80"/>
      <c r="Q53" s="80"/>
      <c r="R53" s="79"/>
      <c r="S53" s="79"/>
      <c r="T53" s="79"/>
      <c r="U53" s="79"/>
      <c r="V53" s="79"/>
      <c r="W53" s="79"/>
      <c r="X53" s="79"/>
      <c r="Y53" s="79"/>
      <c r="Z53" s="79"/>
      <c r="AA53" s="79"/>
      <c r="AB53" s="79"/>
      <c r="AC53" s="468"/>
    </row>
    <row r="54" spans="1:29" ht="11.25" customHeight="1" x14ac:dyDescent="0.2">
      <c r="A54" s="79"/>
      <c r="B54" s="590"/>
      <c r="C54" s="590"/>
      <c r="D54" s="591"/>
      <c r="E54" s="591"/>
      <c r="F54" s="591"/>
      <c r="G54" s="80"/>
      <c r="H54" s="74"/>
      <c r="I54" s="80"/>
      <c r="J54" s="80"/>
      <c r="K54" s="80"/>
      <c r="L54" s="80"/>
      <c r="M54" s="80"/>
      <c r="N54" s="80"/>
      <c r="O54" s="80"/>
      <c r="P54" s="80"/>
      <c r="Q54" s="80"/>
      <c r="R54" s="79"/>
      <c r="S54" s="79"/>
      <c r="T54" s="79"/>
      <c r="U54" s="79"/>
      <c r="V54" s="79"/>
      <c r="W54" s="79"/>
      <c r="X54" s="79"/>
      <c r="Y54" s="79"/>
      <c r="Z54" s="79"/>
      <c r="AA54" s="79"/>
      <c r="AB54" s="79"/>
      <c r="AC54" s="468"/>
    </row>
    <row r="55" spans="1:29" ht="11.25" customHeight="1" x14ac:dyDescent="0.2">
      <c r="A55" s="79"/>
      <c r="B55" s="590" t="s">
        <v>137</v>
      </c>
      <c r="C55" s="590"/>
      <c r="D55" s="591"/>
      <c r="E55" s="591"/>
      <c r="F55" s="591"/>
      <c r="G55" s="80"/>
      <c r="H55" s="74"/>
      <c r="I55" s="80"/>
      <c r="J55" s="80"/>
      <c r="K55" s="80"/>
      <c r="L55" s="80"/>
      <c r="M55" s="80"/>
      <c r="N55" s="80"/>
      <c r="O55" s="80"/>
      <c r="P55" s="80"/>
      <c r="Q55" s="80"/>
      <c r="R55" s="79"/>
      <c r="S55" s="79"/>
      <c r="T55" s="79"/>
      <c r="U55" s="79"/>
      <c r="V55" s="79"/>
      <c r="W55" s="79"/>
      <c r="X55" s="79"/>
      <c r="Y55" s="79"/>
      <c r="Z55" s="79"/>
      <c r="AA55" s="79"/>
      <c r="AB55" s="79"/>
      <c r="AC55" s="468"/>
    </row>
    <row r="56" spans="1:29" ht="11.25" customHeight="1" x14ac:dyDescent="0.2">
      <c r="A56" s="79"/>
      <c r="B56" s="590"/>
      <c r="C56" s="590"/>
      <c r="D56" s="591"/>
      <c r="E56" s="591"/>
      <c r="F56" s="591"/>
      <c r="G56" s="80"/>
      <c r="H56" s="74"/>
      <c r="I56" s="80"/>
      <c r="J56" s="80"/>
      <c r="K56" s="80"/>
      <c r="L56" s="80"/>
      <c r="M56" s="80"/>
      <c r="N56" s="80"/>
      <c r="O56" s="80"/>
      <c r="P56" s="80"/>
      <c r="Q56" s="80"/>
      <c r="R56" s="79"/>
      <c r="S56" s="79"/>
      <c r="T56" s="79"/>
      <c r="U56" s="79"/>
      <c r="V56" s="79"/>
      <c r="W56" s="79"/>
      <c r="X56" s="79"/>
      <c r="Y56" s="79"/>
      <c r="Z56" s="79"/>
      <c r="AA56" s="79"/>
      <c r="AB56" s="79"/>
      <c r="AC56" s="468"/>
    </row>
    <row r="57" spans="1:29" ht="11.25" customHeight="1" x14ac:dyDescent="0.2">
      <c r="A57" s="79"/>
      <c r="B57" s="590" t="s">
        <v>39</v>
      </c>
      <c r="C57" s="590"/>
      <c r="D57" s="591"/>
      <c r="E57" s="591"/>
      <c r="F57" s="591"/>
      <c r="G57" s="80"/>
      <c r="H57" s="74"/>
      <c r="I57" s="80"/>
      <c r="J57" s="80"/>
      <c r="K57" s="80"/>
      <c r="L57" s="80"/>
      <c r="M57" s="80"/>
      <c r="N57" s="80"/>
      <c r="O57" s="80"/>
      <c r="P57" s="80"/>
      <c r="Q57" s="80"/>
      <c r="R57" s="79"/>
      <c r="S57" s="79"/>
      <c r="T57" s="79"/>
      <c r="U57" s="79"/>
      <c r="V57" s="79"/>
      <c r="W57" s="79"/>
      <c r="X57" s="79"/>
      <c r="Y57" s="79"/>
      <c r="Z57" s="79"/>
      <c r="AA57" s="79"/>
      <c r="AB57" s="79"/>
      <c r="AC57" s="468"/>
    </row>
    <row r="58" spans="1:29" ht="11.25" customHeight="1" x14ac:dyDescent="0.2">
      <c r="A58" s="79"/>
      <c r="B58" s="590"/>
      <c r="C58" s="590"/>
      <c r="D58" s="591"/>
      <c r="E58" s="591"/>
      <c r="F58" s="591"/>
      <c r="G58" s="80"/>
      <c r="H58" s="74"/>
      <c r="I58" s="80"/>
      <c r="J58" s="80"/>
      <c r="K58" s="80"/>
      <c r="L58" s="80"/>
      <c r="M58" s="80"/>
      <c r="N58" s="80"/>
      <c r="O58" s="80"/>
      <c r="P58" s="80"/>
      <c r="Q58" s="80"/>
      <c r="R58" s="79"/>
      <c r="S58" s="79"/>
      <c r="T58" s="79"/>
      <c r="U58" s="79"/>
      <c r="V58" s="79"/>
      <c r="W58" s="79"/>
      <c r="X58" s="79"/>
      <c r="Y58" s="79"/>
      <c r="Z58" s="79"/>
      <c r="AA58" s="79"/>
      <c r="AB58" s="79"/>
      <c r="AC58" s="468"/>
    </row>
    <row r="59" spans="1:29" ht="11.25" customHeight="1" x14ac:dyDescent="0.2">
      <c r="A59" s="79"/>
      <c r="B59" s="590" t="s">
        <v>33</v>
      </c>
      <c r="C59" s="590"/>
      <c r="D59" s="591"/>
      <c r="E59" s="591"/>
      <c r="F59" s="591"/>
      <c r="G59" s="80"/>
      <c r="H59" s="74"/>
      <c r="I59" s="80"/>
      <c r="J59" s="80"/>
      <c r="K59" s="80"/>
      <c r="L59" s="80"/>
      <c r="M59" s="80"/>
      <c r="N59" s="80"/>
      <c r="O59" s="80"/>
      <c r="P59" s="80"/>
      <c r="Q59" s="80"/>
      <c r="R59" s="79"/>
      <c r="S59" s="79"/>
      <c r="T59" s="79"/>
      <c r="U59" s="79"/>
      <c r="V59" s="79"/>
      <c r="W59" s="79"/>
      <c r="X59" s="79"/>
      <c r="Y59" s="79"/>
      <c r="Z59" s="79"/>
      <c r="AA59" s="79"/>
      <c r="AB59" s="79"/>
      <c r="AC59" s="468"/>
    </row>
    <row r="60" spans="1:29" ht="11.25" customHeight="1" x14ac:dyDescent="0.2">
      <c r="A60" s="79"/>
      <c r="B60" s="590"/>
      <c r="C60" s="590"/>
      <c r="D60" s="591"/>
      <c r="E60" s="591"/>
      <c r="F60" s="591"/>
      <c r="G60" s="80"/>
      <c r="H60" s="74"/>
      <c r="I60" s="80"/>
      <c r="J60" s="80"/>
      <c r="K60" s="80"/>
      <c r="L60" s="80"/>
      <c r="M60" s="80"/>
      <c r="N60" s="80"/>
      <c r="O60" s="80"/>
      <c r="P60" s="80"/>
      <c r="Q60" s="80"/>
      <c r="R60" s="79"/>
      <c r="S60" s="79"/>
      <c r="T60" s="79"/>
      <c r="U60" s="79"/>
      <c r="V60" s="79"/>
      <c r="W60" s="79"/>
      <c r="X60" s="79"/>
      <c r="Y60" s="79"/>
      <c r="Z60" s="79"/>
      <c r="AA60" s="79"/>
      <c r="AB60" s="79"/>
      <c r="AC60" s="468"/>
    </row>
    <row r="61" spans="1:29" ht="11.25" customHeight="1" x14ac:dyDescent="0.2">
      <c r="A61" s="79"/>
      <c r="B61" s="590" t="s">
        <v>51</v>
      </c>
      <c r="C61" s="590"/>
      <c r="D61" s="591"/>
      <c r="E61" s="591"/>
      <c r="F61" s="591"/>
      <c r="G61" s="80"/>
      <c r="H61" s="74"/>
      <c r="I61" s="80"/>
      <c r="J61" s="80"/>
      <c r="K61" s="80"/>
      <c r="L61" s="80"/>
      <c r="M61" s="80"/>
      <c r="N61" s="80"/>
      <c r="O61" s="80"/>
      <c r="P61" s="80"/>
      <c r="Q61" s="80"/>
      <c r="R61" s="79"/>
      <c r="S61" s="79"/>
      <c r="T61" s="79"/>
      <c r="U61" s="79"/>
      <c r="V61" s="79"/>
      <c r="W61" s="79"/>
      <c r="X61" s="79"/>
      <c r="Y61" s="79"/>
      <c r="Z61" s="79"/>
      <c r="AA61" s="79"/>
      <c r="AB61" s="79"/>
      <c r="AC61" s="468"/>
    </row>
    <row r="62" spans="1:29" ht="11.25" customHeight="1" x14ac:dyDescent="0.2">
      <c r="A62" s="79"/>
      <c r="B62" s="590"/>
      <c r="C62" s="590"/>
      <c r="D62" s="591"/>
      <c r="E62" s="591"/>
      <c r="F62" s="591"/>
      <c r="G62" s="80"/>
      <c r="H62" s="74"/>
      <c r="I62" s="80"/>
      <c r="J62" s="80"/>
      <c r="K62" s="80"/>
      <c r="L62" s="80"/>
      <c r="M62" s="80"/>
      <c r="N62" s="80"/>
      <c r="O62" s="80"/>
      <c r="P62" s="80"/>
      <c r="Q62" s="80"/>
      <c r="R62" s="79"/>
      <c r="S62" s="79"/>
      <c r="T62" s="79"/>
      <c r="U62" s="79"/>
      <c r="V62" s="79"/>
      <c r="W62" s="79"/>
      <c r="X62" s="79"/>
      <c r="Y62" s="79"/>
      <c r="Z62" s="79"/>
      <c r="AA62" s="79"/>
      <c r="AB62" s="79"/>
      <c r="AC62" s="468"/>
    </row>
    <row r="63" spans="1:29" ht="11.25" customHeight="1" x14ac:dyDescent="0.2">
      <c r="A63" s="79"/>
      <c r="B63" s="590" t="s">
        <v>29</v>
      </c>
      <c r="C63" s="590"/>
      <c r="D63" s="591"/>
      <c r="E63" s="591"/>
      <c r="F63" s="591"/>
      <c r="G63" s="80"/>
      <c r="H63" s="74"/>
      <c r="I63" s="80"/>
      <c r="J63" s="80"/>
      <c r="K63" s="80"/>
      <c r="L63" s="80"/>
      <c r="M63" s="80"/>
      <c r="N63" s="80"/>
      <c r="O63" s="80"/>
      <c r="P63" s="80"/>
      <c r="Q63" s="80"/>
      <c r="R63" s="79"/>
      <c r="S63" s="79"/>
      <c r="T63" s="79"/>
      <c r="U63" s="79"/>
      <c r="V63" s="79"/>
      <c r="W63" s="79"/>
      <c r="X63" s="79"/>
      <c r="Y63" s="79"/>
      <c r="Z63" s="79"/>
      <c r="AA63" s="79"/>
      <c r="AB63" s="79"/>
      <c r="AC63" s="468"/>
    </row>
    <row r="64" spans="1:29" ht="11.25" customHeight="1" x14ac:dyDescent="0.2">
      <c r="A64" s="79"/>
      <c r="B64" s="590"/>
      <c r="C64" s="590"/>
      <c r="D64" s="591"/>
      <c r="E64" s="591"/>
      <c r="F64" s="591"/>
      <c r="G64" s="80"/>
      <c r="H64" s="74"/>
      <c r="I64" s="80"/>
      <c r="J64" s="80"/>
      <c r="K64" s="80"/>
      <c r="L64" s="80"/>
      <c r="M64" s="80"/>
      <c r="N64" s="80"/>
      <c r="O64" s="80"/>
      <c r="P64" s="80"/>
      <c r="Q64" s="80"/>
      <c r="R64" s="79"/>
      <c r="S64" s="79"/>
      <c r="T64" s="79"/>
      <c r="U64" s="79"/>
      <c r="V64" s="79"/>
      <c r="W64" s="79"/>
      <c r="X64" s="79"/>
      <c r="Y64" s="79"/>
      <c r="Z64" s="79"/>
      <c r="AA64" s="79"/>
      <c r="AB64" s="79"/>
      <c r="AC64" s="468"/>
    </row>
    <row r="65" spans="1:29" ht="11.25" customHeight="1" x14ac:dyDescent="0.2">
      <c r="A65" s="79"/>
      <c r="B65" s="590" t="s">
        <v>30</v>
      </c>
      <c r="C65" s="590"/>
      <c r="D65" s="601"/>
      <c r="E65" s="601"/>
      <c r="F65" s="601"/>
      <c r="G65" s="553"/>
      <c r="H65" s="74"/>
      <c r="I65" s="80"/>
      <c r="J65" s="80"/>
      <c r="K65" s="80"/>
      <c r="L65" s="80"/>
      <c r="M65" s="80"/>
      <c r="N65" s="80"/>
      <c r="O65" s="80"/>
      <c r="P65" s="80"/>
      <c r="Q65" s="80"/>
      <c r="R65" s="79"/>
      <c r="S65" s="79"/>
      <c r="T65" s="79"/>
      <c r="U65" s="79"/>
      <c r="V65" s="79"/>
      <c r="W65" s="79"/>
      <c r="X65" s="79"/>
      <c r="Y65" s="79"/>
      <c r="Z65" s="79"/>
      <c r="AA65" s="79"/>
      <c r="AB65" s="79"/>
      <c r="AC65" s="468"/>
    </row>
    <row r="66" spans="1:29" ht="11.25" customHeight="1" x14ac:dyDescent="0.2">
      <c r="A66" s="79"/>
      <c r="B66" s="601"/>
      <c r="C66" s="601"/>
      <c r="D66" s="601"/>
      <c r="E66" s="601"/>
      <c r="F66" s="601"/>
      <c r="G66" s="553"/>
      <c r="H66" s="74"/>
      <c r="I66" s="80"/>
      <c r="J66" s="80"/>
      <c r="K66" s="80"/>
      <c r="L66" s="80"/>
      <c r="M66" s="80"/>
      <c r="N66" s="80"/>
      <c r="O66" s="80"/>
      <c r="P66" s="80"/>
      <c r="Q66" s="80"/>
      <c r="R66" s="79"/>
      <c r="S66" s="79"/>
      <c r="T66" s="79"/>
      <c r="U66" s="79"/>
      <c r="V66" s="79"/>
      <c r="W66" s="79"/>
      <c r="X66" s="79"/>
      <c r="Y66" s="79"/>
      <c r="Z66" s="79"/>
      <c r="AA66" s="79"/>
      <c r="AB66" s="79"/>
      <c r="AC66" s="468"/>
    </row>
    <row r="67" spans="1:29" ht="11.25" customHeight="1" x14ac:dyDescent="0.2">
      <c r="A67" s="79"/>
      <c r="B67" s="590" t="s">
        <v>31</v>
      </c>
      <c r="C67" s="590"/>
      <c r="D67" s="591"/>
      <c r="E67" s="591"/>
      <c r="F67" s="591"/>
      <c r="G67" s="80"/>
      <c r="H67" s="74"/>
      <c r="I67" s="80"/>
      <c r="J67" s="80"/>
      <c r="K67" s="80"/>
      <c r="L67" s="80"/>
      <c r="M67" s="80"/>
      <c r="N67" s="80"/>
      <c r="O67" s="80"/>
      <c r="P67" s="80"/>
      <c r="Q67" s="80"/>
      <c r="R67" s="79"/>
      <c r="S67" s="79"/>
      <c r="T67" s="79"/>
      <c r="U67" s="79"/>
      <c r="V67" s="79"/>
      <c r="W67" s="79"/>
      <c r="X67" s="79"/>
      <c r="Y67" s="79"/>
      <c r="Z67" s="79"/>
      <c r="AA67" s="79"/>
      <c r="AB67" s="79"/>
      <c r="AC67" s="468"/>
    </row>
    <row r="68" spans="1:29" ht="11.25" customHeight="1" x14ac:dyDescent="0.2">
      <c r="A68" s="79"/>
      <c r="B68" s="590"/>
      <c r="C68" s="590"/>
      <c r="D68" s="591"/>
      <c r="E68" s="591"/>
      <c r="F68" s="591"/>
      <c r="G68" s="80"/>
      <c r="H68" s="74"/>
      <c r="I68" s="80"/>
      <c r="J68" s="80"/>
      <c r="K68" s="80"/>
      <c r="L68" s="80"/>
      <c r="M68" s="80"/>
      <c r="N68" s="80"/>
      <c r="O68" s="80"/>
      <c r="P68" s="80"/>
      <c r="Q68" s="80"/>
      <c r="R68" s="79"/>
      <c r="S68" s="79"/>
      <c r="T68" s="79"/>
      <c r="U68" s="79"/>
      <c r="V68" s="79"/>
      <c r="W68" s="79"/>
      <c r="X68" s="79"/>
      <c r="Y68" s="79"/>
      <c r="Z68" s="79"/>
      <c r="AA68" s="79"/>
      <c r="AB68" s="79"/>
      <c r="AC68" s="468"/>
    </row>
    <row r="69" spans="1:29" ht="11.25" customHeight="1" x14ac:dyDescent="0.2">
      <c r="A69" s="79"/>
      <c r="B69" s="590" t="s">
        <v>52</v>
      </c>
      <c r="C69" s="590"/>
      <c r="D69" s="591"/>
      <c r="E69" s="591"/>
      <c r="F69" s="591"/>
      <c r="G69" s="80"/>
      <c r="H69" s="74"/>
      <c r="I69" s="80"/>
      <c r="J69" s="80"/>
      <c r="K69" s="80"/>
      <c r="L69" s="80"/>
      <c r="M69" s="80"/>
      <c r="N69" s="80"/>
      <c r="O69" s="80"/>
      <c r="P69" s="80"/>
      <c r="Q69" s="80"/>
      <c r="R69" s="79"/>
      <c r="S69" s="79"/>
      <c r="T69" s="79"/>
      <c r="U69" s="79"/>
      <c r="V69" s="79"/>
      <c r="W69" s="79"/>
      <c r="X69" s="79"/>
      <c r="Y69" s="79"/>
      <c r="Z69" s="79"/>
      <c r="AA69" s="79"/>
      <c r="AB69" s="79"/>
      <c r="AC69" s="468"/>
    </row>
    <row r="70" spans="1:29" ht="11.25" customHeight="1" x14ac:dyDescent="0.2">
      <c r="A70" s="79"/>
      <c r="B70" s="590"/>
      <c r="C70" s="590"/>
      <c r="D70" s="591"/>
      <c r="E70" s="591"/>
      <c r="F70" s="591"/>
      <c r="G70" s="80"/>
      <c r="H70" s="74"/>
      <c r="I70" s="80"/>
      <c r="J70" s="80"/>
      <c r="K70" s="80"/>
      <c r="L70" s="80"/>
      <c r="M70" s="80"/>
      <c r="N70" s="80"/>
      <c r="O70" s="80"/>
      <c r="P70" s="80"/>
      <c r="Q70" s="80"/>
      <c r="R70" s="79"/>
      <c r="S70" s="79"/>
      <c r="T70" s="79"/>
      <c r="U70" s="79"/>
      <c r="V70" s="79"/>
      <c r="W70" s="79"/>
      <c r="X70" s="79"/>
      <c r="Y70" s="79"/>
      <c r="Z70" s="79"/>
      <c r="AA70" s="79"/>
      <c r="AB70" s="79"/>
      <c r="AC70" s="468"/>
    </row>
    <row r="71" spans="1:29" ht="11.25" customHeight="1" x14ac:dyDescent="0.2">
      <c r="A71" s="79"/>
      <c r="B71" s="590" t="s">
        <v>32</v>
      </c>
      <c r="C71" s="590"/>
      <c r="D71" s="591"/>
      <c r="E71" s="591"/>
      <c r="F71" s="591"/>
      <c r="G71" s="80"/>
      <c r="H71" s="74"/>
      <c r="I71" s="80"/>
      <c r="J71" s="80"/>
      <c r="K71" s="80"/>
      <c r="L71" s="80"/>
      <c r="M71" s="80"/>
      <c r="N71" s="80"/>
      <c r="O71" s="80"/>
      <c r="P71" s="80"/>
      <c r="Q71" s="80"/>
      <c r="R71" s="79"/>
      <c r="S71" s="79"/>
      <c r="T71" s="79"/>
      <c r="U71" s="79"/>
      <c r="V71" s="79"/>
      <c r="W71" s="79"/>
      <c r="X71" s="79"/>
      <c r="Y71" s="79"/>
      <c r="Z71" s="79"/>
      <c r="AA71" s="79"/>
      <c r="AB71" s="79"/>
      <c r="AC71" s="468"/>
    </row>
    <row r="72" spans="1:29" ht="11.25" customHeight="1" x14ac:dyDescent="0.2">
      <c r="A72" s="79"/>
      <c r="B72" s="590"/>
      <c r="C72" s="590"/>
      <c r="D72" s="591"/>
      <c r="E72" s="591"/>
      <c r="F72" s="591"/>
      <c r="G72" s="80"/>
      <c r="H72" s="74"/>
      <c r="I72" s="80"/>
      <c r="J72" s="80"/>
      <c r="K72" s="80"/>
      <c r="L72" s="80"/>
      <c r="M72" s="80"/>
      <c r="N72" s="80"/>
      <c r="O72" s="80"/>
      <c r="P72" s="80"/>
      <c r="Q72" s="80"/>
      <c r="R72" s="79"/>
      <c r="S72" s="79"/>
      <c r="T72" s="79"/>
      <c r="U72" s="79"/>
      <c r="V72" s="79"/>
      <c r="W72" s="79"/>
      <c r="X72" s="79"/>
      <c r="Y72" s="79"/>
      <c r="Z72" s="79"/>
      <c r="AA72" s="79"/>
      <c r="AB72" s="79"/>
      <c r="AC72" s="468"/>
    </row>
    <row r="73" spans="1:29" ht="11.25" customHeight="1" x14ac:dyDescent="0.2">
      <c r="A73" s="73"/>
      <c r="B73" s="590" t="s">
        <v>53</v>
      </c>
      <c r="C73" s="590"/>
      <c r="D73" s="591"/>
      <c r="E73" s="591"/>
      <c r="F73" s="591"/>
      <c r="G73" s="73"/>
      <c r="H73" s="74"/>
      <c r="I73" s="73"/>
      <c r="J73" s="73"/>
      <c r="K73" s="73"/>
      <c r="L73" s="73"/>
      <c r="M73" s="73"/>
      <c r="N73" s="73"/>
      <c r="O73" s="73"/>
      <c r="P73" s="73"/>
      <c r="Q73" s="73"/>
      <c r="R73" s="86"/>
      <c r="S73" s="79"/>
      <c r="T73" s="79"/>
      <c r="U73" s="79"/>
      <c r="V73" s="79"/>
      <c r="W73" s="79"/>
      <c r="X73" s="79"/>
      <c r="Y73" s="79"/>
      <c r="Z73" s="79"/>
      <c r="AA73" s="79"/>
      <c r="AB73" s="79"/>
      <c r="AC73" s="468"/>
    </row>
    <row r="74" spans="1:29" ht="11.25" customHeight="1" x14ac:dyDescent="0.2">
      <c r="A74" s="73"/>
      <c r="B74" s="590"/>
      <c r="C74" s="590"/>
      <c r="D74" s="591"/>
      <c r="E74" s="591"/>
      <c r="F74" s="591"/>
      <c r="G74" s="24"/>
      <c r="H74" s="74"/>
      <c r="I74" s="73"/>
      <c r="J74" s="73"/>
      <c r="K74" s="73"/>
      <c r="L74" s="73"/>
      <c r="M74" s="73"/>
      <c r="N74" s="73"/>
      <c r="O74" s="73"/>
      <c r="P74" s="73"/>
      <c r="Q74" s="73"/>
      <c r="R74" s="86"/>
      <c r="S74" s="79"/>
      <c r="T74" s="79"/>
      <c r="U74" s="79"/>
      <c r="V74" s="79"/>
      <c r="W74" s="79"/>
      <c r="X74" s="79"/>
      <c r="Y74" s="79"/>
      <c r="Z74" s="79"/>
      <c r="AA74" s="79"/>
      <c r="AB74" s="79"/>
      <c r="AC74" s="468"/>
    </row>
    <row r="75" spans="1:29" ht="11.25" customHeight="1" x14ac:dyDescent="0.2">
      <c r="A75" s="469"/>
      <c r="B75" s="469"/>
      <c r="C75" s="469"/>
      <c r="D75" s="469"/>
      <c r="E75" s="469"/>
      <c r="F75" s="469"/>
      <c r="G75" s="469"/>
      <c r="H75" s="470"/>
      <c r="I75" s="469"/>
      <c r="J75" s="469"/>
      <c r="K75" s="469"/>
      <c r="L75" s="469"/>
      <c r="M75" s="469"/>
      <c r="N75" s="469"/>
      <c r="O75" s="469"/>
      <c r="P75" s="469"/>
      <c r="Q75" s="469"/>
      <c r="R75" s="469"/>
      <c r="S75" s="480"/>
      <c r="T75" s="480"/>
      <c r="U75" s="480"/>
      <c r="V75" s="480"/>
      <c r="W75" s="480"/>
      <c r="X75" s="480"/>
      <c r="Y75" s="480"/>
      <c r="Z75" s="480"/>
      <c r="AA75" s="480"/>
      <c r="AB75" s="480"/>
      <c r="AC75" s="481"/>
    </row>
  </sheetData>
  <sheetProtection sheet="1" objects="1" scenarios="1" selectLockedCells="1"/>
  <mergeCells count="40">
    <mergeCell ref="B6:Y7"/>
    <mergeCell ref="D12:W12"/>
    <mergeCell ref="B8:AA11"/>
    <mergeCell ref="C12:C21"/>
    <mergeCell ref="D13:D21"/>
    <mergeCell ref="E13:E21"/>
    <mergeCell ref="F13:F21"/>
    <mergeCell ref="H13:H21"/>
    <mergeCell ref="I13:I21"/>
    <mergeCell ref="G13:G21"/>
    <mergeCell ref="P13:P21"/>
    <mergeCell ref="W13:W21"/>
    <mergeCell ref="Q13:Q21"/>
    <mergeCell ref="R13:R21"/>
    <mergeCell ref="S13:S21"/>
    <mergeCell ref="V13:V21"/>
    <mergeCell ref="T13:T21"/>
    <mergeCell ref="U13:U21"/>
    <mergeCell ref="J13:J21"/>
    <mergeCell ref="K13:K21"/>
    <mergeCell ref="L13:L21"/>
    <mergeCell ref="M13:M21"/>
    <mergeCell ref="N13:N21"/>
    <mergeCell ref="O13:O21"/>
    <mergeCell ref="B69:F70"/>
    <mergeCell ref="B71:F72"/>
    <mergeCell ref="B73:F74"/>
    <mergeCell ref="A43:AB43"/>
    <mergeCell ref="A44:AB44"/>
    <mergeCell ref="B67:F68"/>
    <mergeCell ref="B47:B48"/>
    <mergeCell ref="B63:F64"/>
    <mergeCell ref="B59:F60"/>
    <mergeCell ref="B61:F62"/>
    <mergeCell ref="B65:G66"/>
    <mergeCell ref="B49:F50"/>
    <mergeCell ref="B51:F52"/>
    <mergeCell ref="B53:F54"/>
    <mergeCell ref="B55:F56"/>
    <mergeCell ref="B57:F58"/>
  </mergeCells>
  <phoneticPr fontId="2" type="noConversion"/>
  <hyperlinks>
    <hyperlink ref="B49:B50" location="Coverage!A1" display="Participating LA's"/>
    <hyperlink ref="B71:B72" location="'Looked After Children'!A1" display="Looked After Children"/>
    <hyperlink ref="B69:B70" location="'Court Applications'!A1" display="Court Applications"/>
    <hyperlink ref="B67:B68" location="'Child Protection Plans'!A1" display="Child Protection Plans"/>
    <hyperlink ref="B65:B66" location="'Initial CP Conferences'!A1" display="Initial Child Protection Conferences"/>
    <hyperlink ref="B63:B64" location="'Section 47 Enquiries'!A1" display="Section 47 Enquiries"/>
    <hyperlink ref="B61:B62" location="'Children in Need'!A1" display="Children in Need"/>
    <hyperlink ref="B59:B60" location="Assessments!A1" display="Assessments"/>
    <hyperlink ref="B57:B58" location="'Re-referrals'!A1" display="Re-referrals"/>
    <hyperlink ref="B53:B54" location="Referrals!A1" display="Referrals"/>
    <hyperlink ref="B51:B52" location="Population!A1" display="Population"/>
    <hyperlink ref="B73:B74" location="Adoption!A1" display="Adoption"/>
    <hyperlink ref="B73:F74" location="Sources!A1" display="Sources"/>
    <hyperlink ref="B55:F56"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differentFirst="1" alignWithMargins="0">
    <oddFooter>&amp;C&amp;"Arial,Bold"&amp;F- Page &amp;P</oddFooter>
    <firstFooter>&amp;C&amp;"Arial,Bold"&amp;F</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39"/>
  </sheetPr>
  <dimension ref="A1:AA362"/>
  <sheetViews>
    <sheetView showRowColHeaders="0" zoomScaleNormal="100" workbookViewId="0"/>
  </sheetViews>
  <sheetFormatPr defaultRowHeight="11.25" customHeight="1" x14ac:dyDescent="0.2"/>
  <cols>
    <col min="1" max="1" width="2.85546875" style="474" customWidth="1"/>
    <col min="2" max="2" width="18.5703125" style="474" customWidth="1"/>
    <col min="3" max="3" width="11.85546875" style="474" customWidth="1"/>
    <col min="4" max="5" width="12.42578125" style="474" customWidth="1"/>
    <col min="6" max="6" width="2.42578125" style="474" customWidth="1"/>
    <col min="7" max="12" width="8.28515625" style="474" customWidth="1"/>
    <col min="13" max="13" width="8.140625" style="474" customWidth="1"/>
    <col min="14" max="15" width="8.28515625" style="474" customWidth="1"/>
    <col min="16" max="16" width="2.85546875" style="474" customWidth="1"/>
    <col min="17" max="17" width="10.140625" style="474" customWidth="1"/>
    <col min="18" max="18" width="12.140625" style="474" hidden="1" customWidth="1"/>
    <col min="19" max="19" width="15.42578125" style="474" hidden="1" customWidth="1"/>
    <col min="20" max="20" width="20.28515625" style="474" hidden="1" customWidth="1"/>
    <col min="21" max="21" width="4.42578125" style="474" customWidth="1"/>
    <col min="22" max="22" width="13.7109375" style="474" customWidth="1"/>
    <col min="23" max="23" width="4.42578125" style="474" customWidth="1"/>
    <col min="24" max="24" width="9.140625" style="474"/>
    <col min="25" max="25" width="12.140625" style="474" customWidth="1"/>
    <col min="26" max="26" width="9.140625" style="474"/>
    <col min="27" max="27" width="12.140625" style="474" customWidth="1"/>
    <col min="28" max="16384" width="9.140625" style="474"/>
  </cols>
  <sheetData>
    <row r="1" spans="1:23" ht="15" customHeight="1" x14ac:dyDescent="0.2">
      <c r="A1" s="305"/>
      <c r="B1" s="305"/>
      <c r="C1" s="305"/>
      <c r="D1" s="305"/>
      <c r="E1" s="305"/>
      <c r="F1" s="305"/>
      <c r="G1" s="305"/>
      <c r="H1" s="305"/>
      <c r="I1" s="305"/>
      <c r="J1" s="305"/>
      <c r="K1" s="305"/>
      <c r="L1" s="305"/>
      <c r="M1" s="305"/>
      <c r="N1" s="305"/>
      <c r="O1" s="305"/>
      <c r="P1" s="305"/>
      <c r="Q1" s="484"/>
      <c r="R1" s="473"/>
      <c r="S1" s="473"/>
    </row>
    <row r="2" spans="1:23" ht="18.75" thickBot="1" x14ac:dyDescent="0.3">
      <c r="A2" s="306" t="s">
        <v>1</v>
      </c>
      <c r="B2" s="307"/>
      <c r="C2" s="307"/>
      <c r="D2" s="307"/>
      <c r="E2" s="307"/>
      <c r="F2" s="307"/>
      <c r="G2" s="307"/>
      <c r="H2" s="307"/>
      <c r="I2" s="307"/>
      <c r="J2" s="307"/>
      <c r="K2" s="307"/>
      <c r="L2" s="307"/>
      <c r="M2" s="307"/>
      <c r="N2" s="307"/>
      <c r="O2" s="307"/>
      <c r="P2" s="308"/>
      <c r="Q2" s="484"/>
    </row>
    <row r="3" spans="1:23" ht="11.25" customHeight="1" x14ac:dyDescent="0.2">
      <c r="A3" s="309"/>
      <c r="B3" s="309"/>
      <c r="C3" s="305"/>
      <c r="D3" s="305"/>
      <c r="E3" s="305"/>
      <c r="F3" s="305"/>
      <c r="G3" s="305"/>
      <c r="H3" s="305"/>
      <c r="I3" s="305"/>
      <c r="J3" s="305"/>
      <c r="K3" s="305"/>
      <c r="L3" s="305"/>
      <c r="M3" s="305"/>
      <c r="N3" s="305"/>
      <c r="O3" s="305"/>
      <c r="P3" s="309"/>
      <c r="Q3" s="485"/>
    </row>
    <row r="4" spans="1:23" ht="21" customHeight="1" thickBot="1" x14ac:dyDescent="0.25">
      <c r="A4" s="305"/>
      <c r="B4" s="305"/>
      <c r="C4" s="305"/>
      <c r="D4" s="305"/>
      <c r="E4" s="305"/>
      <c r="F4" s="305"/>
      <c r="G4" s="305"/>
      <c r="H4" s="305"/>
      <c r="I4" s="305"/>
      <c r="J4" s="305"/>
      <c r="K4" s="305"/>
      <c r="L4" s="305"/>
      <c r="M4" s="305"/>
      <c r="N4" s="305"/>
      <c r="O4" s="305"/>
      <c r="P4" s="305"/>
      <c r="Q4" s="486"/>
    </row>
    <row r="5" spans="1:23" ht="9.75" customHeight="1" x14ac:dyDescent="0.2">
      <c r="A5" s="310"/>
      <c r="B5" s="311"/>
      <c r="C5" s="311"/>
      <c r="D5" s="311"/>
      <c r="E5" s="311"/>
      <c r="F5" s="311"/>
      <c r="G5" s="311"/>
      <c r="H5" s="311"/>
      <c r="I5" s="311"/>
      <c r="J5" s="311"/>
      <c r="K5" s="311"/>
      <c r="L5" s="311"/>
      <c r="M5" s="311"/>
      <c r="N5" s="311"/>
      <c r="O5" s="311"/>
      <c r="P5" s="312"/>
      <c r="Q5" s="486"/>
    </row>
    <row r="6" spans="1:23" ht="1.5" customHeight="1" x14ac:dyDescent="0.2">
      <c r="A6" s="316"/>
      <c r="B6" s="309"/>
      <c r="C6" s="309"/>
      <c r="D6" s="309"/>
      <c r="E6" s="309"/>
      <c r="F6" s="309"/>
      <c r="G6" s="309"/>
      <c r="H6" s="309"/>
      <c r="I6" s="309"/>
      <c r="J6" s="309"/>
      <c r="K6" s="309"/>
      <c r="L6" s="309"/>
      <c r="M6" s="309"/>
      <c r="N6" s="309"/>
      <c r="O6" s="309"/>
      <c r="P6" s="317"/>
      <c r="Q6" s="486"/>
    </row>
    <row r="7" spans="1:23" s="477" customFormat="1" ht="11.25" customHeight="1" x14ac:dyDescent="0.2">
      <c r="A7" s="313"/>
      <c r="B7" s="622" t="s">
        <v>193</v>
      </c>
      <c r="C7" s="623"/>
      <c r="D7" s="623"/>
      <c r="E7" s="623"/>
      <c r="F7" s="623"/>
      <c r="G7" s="623"/>
      <c r="H7" s="623"/>
      <c r="I7" s="623"/>
      <c r="J7" s="623"/>
      <c r="K7" s="623"/>
      <c r="L7" s="623"/>
      <c r="M7" s="623"/>
      <c r="N7" s="314"/>
      <c r="O7" s="314"/>
      <c r="P7" s="315"/>
      <c r="Q7" s="487"/>
      <c r="R7" s="482" t="e">
        <f>VLOOKUP(S7,$R$12:$S$31,2,FALSE)</f>
        <v>#N/A</v>
      </c>
      <c r="S7" s="475" t="str">
        <f>Home!B12</f>
        <v>(none)</v>
      </c>
      <c r="T7" s="476" t="str">
        <f>"Selected LA- "&amp;S7</f>
        <v>Selected LA- (none)</v>
      </c>
      <c r="U7" s="474"/>
    </row>
    <row r="8" spans="1:23" ht="21" customHeight="1" x14ac:dyDescent="0.2">
      <c r="A8" s="316"/>
      <c r="B8" s="623"/>
      <c r="C8" s="623"/>
      <c r="D8" s="623"/>
      <c r="E8" s="623"/>
      <c r="F8" s="623"/>
      <c r="G8" s="623"/>
      <c r="H8" s="623"/>
      <c r="I8" s="623"/>
      <c r="J8" s="623"/>
      <c r="K8" s="623"/>
      <c r="L8" s="623"/>
      <c r="M8" s="623"/>
      <c r="N8" s="309"/>
      <c r="O8" s="309"/>
      <c r="P8" s="317"/>
      <c r="Q8" s="486"/>
      <c r="T8" s="477"/>
      <c r="U8" s="477"/>
      <c r="V8" s="477"/>
      <c r="W8" s="477"/>
    </row>
    <row r="9" spans="1:23" ht="28.5" customHeight="1" x14ac:dyDescent="0.2">
      <c r="A9" s="316"/>
      <c r="B9" s="624" t="s">
        <v>208</v>
      </c>
      <c r="C9" s="625"/>
      <c r="D9" s="625"/>
      <c r="E9" s="625"/>
      <c r="F9" s="625"/>
      <c r="G9" s="625"/>
      <c r="H9" s="625"/>
      <c r="I9" s="625"/>
      <c r="J9" s="625"/>
      <c r="K9" s="625"/>
      <c r="L9" s="625"/>
      <c r="M9" s="625"/>
      <c r="N9" s="625"/>
      <c r="O9" s="625"/>
      <c r="P9" s="317"/>
      <c r="Q9" s="486"/>
    </row>
    <row r="10" spans="1:23" ht="7.5" customHeight="1" x14ac:dyDescent="0.2">
      <c r="A10" s="316"/>
      <c r="B10" s="318"/>
      <c r="C10" s="318"/>
      <c r="D10" s="318"/>
      <c r="E10" s="318"/>
      <c r="F10" s="319"/>
      <c r="G10" s="319"/>
      <c r="H10" s="319"/>
      <c r="I10" s="314"/>
      <c r="J10" s="314"/>
      <c r="K10" s="314"/>
      <c r="L10" s="320"/>
      <c r="M10" s="321"/>
      <c r="N10" s="320"/>
      <c r="O10" s="305"/>
      <c r="P10" s="317"/>
      <c r="Q10" s="486"/>
    </row>
    <row r="11" spans="1:23" ht="33.75" customHeight="1" x14ac:dyDescent="0.2">
      <c r="A11" s="316"/>
      <c r="B11" s="305"/>
      <c r="C11" s="322" t="s">
        <v>206</v>
      </c>
      <c r="D11" s="323" t="s">
        <v>207</v>
      </c>
      <c r="E11" s="324" t="s">
        <v>195</v>
      </c>
      <c r="F11" s="325"/>
      <c r="G11" s="325"/>
      <c r="H11" s="325"/>
      <c r="I11" s="325"/>
      <c r="J11" s="325"/>
      <c r="K11" s="319"/>
      <c r="L11" s="321"/>
      <c r="M11" s="321"/>
      <c r="N11" s="321"/>
      <c r="O11" s="305"/>
      <c r="P11" s="317"/>
      <c r="Q11" s="486"/>
    </row>
    <row r="12" spans="1:23" ht="11.25" customHeight="1" x14ac:dyDescent="0.2">
      <c r="A12" s="316"/>
      <c r="B12" s="326" t="s">
        <v>2</v>
      </c>
      <c r="C12" s="327">
        <v>11</v>
      </c>
      <c r="D12" s="328">
        <v>23799</v>
      </c>
      <c r="E12" s="329">
        <f>D12*(C12/100)</f>
        <v>2617.89</v>
      </c>
      <c r="F12" s="319"/>
      <c r="G12" s="319"/>
      <c r="H12" s="330"/>
      <c r="I12" s="314"/>
      <c r="J12" s="314"/>
      <c r="K12" s="314"/>
      <c r="L12" s="320"/>
      <c r="M12" s="321"/>
      <c r="N12" s="320"/>
      <c r="O12" s="305"/>
      <c r="P12" s="317"/>
      <c r="Q12" s="486"/>
      <c r="R12" s="483" t="s">
        <v>2</v>
      </c>
      <c r="S12" s="478">
        <v>1</v>
      </c>
      <c r="T12" s="478" t="str">
        <f>IF(B12=$S$7,C12," ")</f>
        <v xml:space="preserve"> </v>
      </c>
    </row>
    <row r="13" spans="1:23" ht="11.25" customHeight="1" x14ac:dyDescent="0.2">
      <c r="A13" s="316"/>
      <c r="B13" s="331" t="s">
        <v>78</v>
      </c>
      <c r="C13" s="327">
        <v>18.3</v>
      </c>
      <c r="D13" s="328">
        <v>44814</v>
      </c>
      <c r="E13" s="329">
        <f t="shared" ref="E13:E31" si="0">D13*(C13/100)</f>
        <v>8200.9619999999995</v>
      </c>
      <c r="F13" s="319"/>
      <c r="G13" s="319"/>
      <c r="H13" s="330"/>
      <c r="I13" s="332"/>
      <c r="J13" s="314"/>
      <c r="K13" s="309"/>
      <c r="L13" s="305"/>
      <c r="M13" s="305"/>
      <c r="N13" s="305"/>
      <c r="O13" s="305"/>
      <c r="P13" s="317"/>
      <c r="Q13" s="486"/>
      <c r="R13" s="483" t="s">
        <v>78</v>
      </c>
      <c r="S13" s="478">
        <v>2</v>
      </c>
      <c r="T13" s="478" t="str">
        <f t="shared" ref="T13:T31" si="1">IF(B13=$S$7,C13," ")</f>
        <v xml:space="preserve"> </v>
      </c>
    </row>
    <row r="14" spans="1:23" ht="11.25" customHeight="1" x14ac:dyDescent="0.2">
      <c r="A14" s="316"/>
      <c r="B14" s="331" t="s">
        <v>12</v>
      </c>
      <c r="C14" s="327">
        <v>9.8000000000000007</v>
      </c>
      <c r="D14" s="328">
        <v>103548</v>
      </c>
      <c r="E14" s="329">
        <f t="shared" si="0"/>
        <v>10147.704</v>
      </c>
      <c r="F14" s="319"/>
      <c r="G14" s="330"/>
      <c r="H14" s="330"/>
      <c r="I14" s="314"/>
      <c r="J14" s="314"/>
      <c r="K14" s="309"/>
      <c r="L14" s="320"/>
      <c r="M14" s="321"/>
      <c r="N14" s="320"/>
      <c r="O14" s="305"/>
      <c r="P14" s="317"/>
      <c r="Q14" s="486"/>
      <c r="R14" s="483" t="s">
        <v>12</v>
      </c>
      <c r="S14" s="478">
        <v>3</v>
      </c>
      <c r="T14" s="478" t="str">
        <f t="shared" si="1"/>
        <v xml:space="preserve"> </v>
      </c>
    </row>
    <row r="15" spans="1:23" ht="11.25" customHeight="1" x14ac:dyDescent="0.2">
      <c r="A15" s="316"/>
      <c r="B15" s="331" t="s">
        <v>6</v>
      </c>
      <c r="C15" s="327">
        <v>17.399999999999999</v>
      </c>
      <c r="D15" s="328">
        <v>91917</v>
      </c>
      <c r="E15" s="329">
        <f t="shared" si="0"/>
        <v>15993.557999999999</v>
      </c>
      <c r="F15" s="319"/>
      <c r="G15" s="319"/>
      <c r="H15" s="319"/>
      <c r="I15" s="314"/>
      <c r="J15" s="314"/>
      <c r="K15" s="309"/>
      <c r="L15" s="320"/>
      <c r="M15" s="321"/>
      <c r="N15" s="320"/>
      <c r="O15" s="305"/>
      <c r="P15" s="317"/>
      <c r="Q15" s="486"/>
      <c r="R15" s="483" t="s">
        <v>6</v>
      </c>
      <c r="S15" s="478">
        <v>4</v>
      </c>
      <c r="T15" s="478" t="str">
        <f t="shared" si="1"/>
        <v xml:space="preserve"> </v>
      </c>
    </row>
    <row r="16" spans="1:23" ht="11.25" customHeight="1" x14ac:dyDescent="0.2">
      <c r="A16" s="316"/>
      <c r="B16" s="331" t="s">
        <v>9</v>
      </c>
      <c r="C16" s="327">
        <v>11.799999999999999</v>
      </c>
      <c r="D16" s="328">
        <v>247800</v>
      </c>
      <c r="E16" s="329">
        <f t="shared" si="0"/>
        <v>29240.399999999998</v>
      </c>
      <c r="F16" s="319"/>
      <c r="G16" s="319"/>
      <c r="H16" s="319"/>
      <c r="I16" s="314"/>
      <c r="J16" s="314"/>
      <c r="K16" s="309"/>
      <c r="L16" s="320"/>
      <c r="M16" s="321"/>
      <c r="N16" s="320"/>
      <c r="O16" s="305"/>
      <c r="P16" s="317"/>
      <c r="Q16" s="486"/>
      <c r="R16" s="483" t="s">
        <v>9</v>
      </c>
      <c r="S16" s="478">
        <v>5</v>
      </c>
      <c r="T16" s="478" t="str">
        <f t="shared" si="1"/>
        <v xml:space="preserve"> </v>
      </c>
    </row>
    <row r="17" spans="1:20" ht="11.25" customHeight="1" x14ac:dyDescent="0.2">
      <c r="A17" s="316"/>
      <c r="B17" s="331" t="s">
        <v>3</v>
      </c>
      <c r="C17" s="327">
        <v>20.399999999999999</v>
      </c>
      <c r="D17" s="328">
        <v>22502</v>
      </c>
      <c r="E17" s="329">
        <f t="shared" si="0"/>
        <v>4590.4079999999994</v>
      </c>
      <c r="F17" s="319"/>
      <c r="G17" s="319"/>
      <c r="H17" s="319"/>
      <c r="I17" s="314"/>
      <c r="J17" s="314"/>
      <c r="K17" s="309"/>
      <c r="L17" s="320"/>
      <c r="M17" s="321"/>
      <c r="N17" s="320"/>
      <c r="O17" s="305"/>
      <c r="P17" s="317"/>
      <c r="Q17" s="486"/>
      <c r="R17" s="483" t="s">
        <v>3</v>
      </c>
      <c r="S17" s="478">
        <v>6</v>
      </c>
      <c r="T17" s="478" t="str">
        <f t="shared" si="1"/>
        <v xml:space="preserve"> </v>
      </c>
    </row>
    <row r="18" spans="1:20" ht="11.25" customHeight="1" x14ac:dyDescent="0.2">
      <c r="A18" s="316"/>
      <c r="B18" s="331" t="s">
        <v>13</v>
      </c>
      <c r="C18" s="327">
        <v>17.8</v>
      </c>
      <c r="D18" s="328">
        <v>286168</v>
      </c>
      <c r="E18" s="329">
        <f t="shared" si="0"/>
        <v>50937.904000000002</v>
      </c>
      <c r="F18" s="330"/>
      <c r="G18" s="330"/>
      <c r="H18" s="319"/>
      <c r="I18" s="314"/>
      <c r="J18" s="314"/>
      <c r="K18" s="309"/>
      <c r="L18" s="320"/>
      <c r="M18" s="321"/>
      <c r="N18" s="320"/>
      <c r="O18" s="305"/>
      <c r="P18" s="317"/>
      <c r="Q18" s="486"/>
      <c r="R18" s="483" t="s">
        <v>13</v>
      </c>
      <c r="S18" s="478">
        <v>7</v>
      </c>
      <c r="T18" s="478" t="str">
        <f t="shared" si="1"/>
        <v xml:space="preserve"> </v>
      </c>
    </row>
    <row r="19" spans="1:20" ht="11.25" customHeight="1" x14ac:dyDescent="0.2">
      <c r="A19" s="316"/>
      <c r="B19" s="331" t="s">
        <v>4</v>
      </c>
      <c r="C19" s="327">
        <v>22</v>
      </c>
      <c r="D19" s="328">
        <v>54280</v>
      </c>
      <c r="E19" s="329">
        <f t="shared" si="0"/>
        <v>11941.6</v>
      </c>
      <c r="F19" s="319"/>
      <c r="G19" s="319"/>
      <c r="H19" s="319"/>
      <c r="I19" s="314"/>
      <c r="J19" s="314"/>
      <c r="K19" s="309"/>
      <c r="L19" s="320"/>
      <c r="M19" s="321"/>
      <c r="N19" s="320"/>
      <c r="O19" s="305"/>
      <c r="P19" s="317"/>
      <c r="Q19" s="486"/>
      <c r="R19" s="483" t="s">
        <v>4</v>
      </c>
      <c r="S19" s="478">
        <v>8</v>
      </c>
      <c r="T19" s="478" t="str">
        <f t="shared" si="1"/>
        <v xml:space="preserve"> </v>
      </c>
    </row>
    <row r="20" spans="1:20" ht="11.25" customHeight="1" x14ac:dyDescent="0.2">
      <c r="A20" s="316"/>
      <c r="B20" s="331" t="s">
        <v>14</v>
      </c>
      <c r="C20" s="327">
        <v>19.7</v>
      </c>
      <c r="D20" s="328">
        <v>56637</v>
      </c>
      <c r="E20" s="329">
        <f t="shared" si="0"/>
        <v>11157.489</v>
      </c>
      <c r="F20" s="319"/>
      <c r="G20" s="319"/>
      <c r="H20" s="319"/>
      <c r="I20" s="314"/>
      <c r="J20" s="314"/>
      <c r="K20" s="309"/>
      <c r="L20" s="320"/>
      <c r="M20" s="321"/>
      <c r="N20" s="320"/>
      <c r="O20" s="305"/>
      <c r="P20" s="317"/>
      <c r="Q20" s="486"/>
      <c r="R20" s="483" t="s">
        <v>14</v>
      </c>
      <c r="S20" s="478">
        <v>9</v>
      </c>
      <c r="T20" s="478" t="str">
        <f t="shared" si="1"/>
        <v xml:space="preserve"> </v>
      </c>
    </row>
    <row r="21" spans="1:20" ht="11.25" customHeight="1" x14ac:dyDescent="0.2">
      <c r="A21" s="316"/>
      <c r="B21" s="331" t="s">
        <v>15</v>
      </c>
      <c r="C21" s="327">
        <v>11.799999999999999</v>
      </c>
      <c r="D21" s="328">
        <v>123975</v>
      </c>
      <c r="E21" s="329">
        <f t="shared" si="0"/>
        <v>14629.05</v>
      </c>
      <c r="F21" s="319"/>
      <c r="G21" s="319"/>
      <c r="H21" s="319"/>
      <c r="I21" s="314"/>
      <c r="J21" s="314"/>
      <c r="K21" s="309"/>
      <c r="L21" s="320"/>
      <c r="M21" s="321"/>
      <c r="N21" s="320"/>
      <c r="O21" s="305"/>
      <c r="P21" s="317"/>
      <c r="Q21" s="486"/>
      <c r="R21" s="483" t="s">
        <v>15</v>
      </c>
      <c r="S21" s="478">
        <v>10</v>
      </c>
      <c r="T21" s="478" t="str">
        <f t="shared" si="1"/>
        <v xml:space="preserve"> </v>
      </c>
    </row>
    <row r="22" spans="1:20" ht="11.25" customHeight="1" x14ac:dyDescent="0.2">
      <c r="A22" s="316"/>
      <c r="B22" s="331" t="s">
        <v>16</v>
      </c>
      <c r="C22" s="327">
        <v>23.799999999999997</v>
      </c>
      <c r="D22" s="328">
        <v>37912</v>
      </c>
      <c r="E22" s="329">
        <f t="shared" si="0"/>
        <v>9023.0559999999987</v>
      </c>
      <c r="F22" s="319"/>
      <c r="G22" s="319"/>
      <c r="H22" s="319"/>
      <c r="I22" s="314"/>
      <c r="J22" s="314"/>
      <c r="K22" s="309"/>
      <c r="L22" s="320"/>
      <c r="M22" s="321"/>
      <c r="N22" s="320"/>
      <c r="O22" s="305"/>
      <c r="P22" s="317"/>
      <c r="Q22" s="486"/>
      <c r="R22" s="483" t="s">
        <v>16</v>
      </c>
      <c r="S22" s="478">
        <v>11</v>
      </c>
      <c r="T22" s="478" t="str">
        <f t="shared" si="1"/>
        <v xml:space="preserve"> </v>
      </c>
    </row>
    <row r="23" spans="1:20" ht="11.25" customHeight="1" x14ac:dyDescent="0.2">
      <c r="A23" s="316"/>
      <c r="B23" s="331" t="s">
        <v>5</v>
      </c>
      <c r="C23" s="327">
        <v>19.8</v>
      </c>
      <c r="D23" s="328">
        <v>30916</v>
      </c>
      <c r="E23" s="329">
        <f t="shared" si="0"/>
        <v>6121.3680000000004</v>
      </c>
      <c r="F23" s="319"/>
      <c r="G23" s="330"/>
      <c r="H23" s="319"/>
      <c r="I23" s="330"/>
      <c r="J23" s="330"/>
      <c r="K23" s="309"/>
      <c r="L23" s="320"/>
      <c r="M23" s="321"/>
      <c r="N23" s="320"/>
      <c r="O23" s="305"/>
      <c r="P23" s="317"/>
      <c r="Q23" s="486"/>
      <c r="R23" s="483" t="s">
        <v>5</v>
      </c>
      <c r="S23" s="478">
        <v>12</v>
      </c>
      <c r="T23" s="478" t="str">
        <f t="shared" si="1"/>
        <v xml:space="preserve"> </v>
      </c>
    </row>
    <row r="24" spans="1:20" ht="11.25" customHeight="1" x14ac:dyDescent="0.2">
      <c r="A24" s="316"/>
      <c r="B24" s="331" t="s">
        <v>17</v>
      </c>
      <c r="C24" s="327">
        <v>19.5</v>
      </c>
      <c r="D24" s="328">
        <v>34703</v>
      </c>
      <c r="E24" s="329">
        <f t="shared" si="0"/>
        <v>6767.085</v>
      </c>
      <c r="F24" s="330"/>
      <c r="G24" s="319"/>
      <c r="H24" s="319"/>
      <c r="I24" s="314"/>
      <c r="J24" s="314"/>
      <c r="K24" s="309"/>
      <c r="L24" s="320"/>
      <c r="M24" s="321"/>
      <c r="N24" s="320"/>
      <c r="O24" s="305"/>
      <c r="P24" s="317"/>
      <c r="Q24" s="486"/>
      <c r="R24" s="483" t="s">
        <v>17</v>
      </c>
      <c r="S24" s="478">
        <v>13</v>
      </c>
      <c r="T24" s="478" t="str">
        <f t="shared" si="1"/>
        <v xml:space="preserve"> </v>
      </c>
    </row>
    <row r="25" spans="1:20" ht="11.25" customHeight="1" x14ac:dyDescent="0.2">
      <c r="A25" s="316"/>
      <c r="B25" s="331" t="s">
        <v>191</v>
      </c>
      <c r="C25" s="327">
        <v>14.8</v>
      </c>
      <c r="D25" s="328">
        <v>94797</v>
      </c>
      <c r="E25" s="329">
        <f t="shared" si="0"/>
        <v>14029.956000000002</v>
      </c>
      <c r="F25" s="330"/>
      <c r="G25" s="319"/>
      <c r="H25" s="319"/>
      <c r="I25" s="314"/>
      <c r="J25" s="314"/>
      <c r="K25" s="309"/>
      <c r="L25" s="320"/>
      <c r="M25" s="321"/>
      <c r="N25" s="320"/>
      <c r="O25" s="305"/>
      <c r="P25" s="317"/>
      <c r="Q25" s="486"/>
      <c r="R25" s="483" t="s">
        <v>191</v>
      </c>
      <c r="S25" s="478">
        <v>14</v>
      </c>
      <c r="T25" s="478" t="str">
        <f t="shared" si="1"/>
        <v xml:space="preserve"> </v>
      </c>
    </row>
    <row r="26" spans="1:20" ht="11.25" customHeight="1" x14ac:dyDescent="0.2">
      <c r="A26" s="316"/>
      <c r="B26" s="331" t="s">
        <v>18</v>
      </c>
      <c r="C26" s="327">
        <v>25</v>
      </c>
      <c r="D26" s="328">
        <v>42079</v>
      </c>
      <c r="E26" s="329">
        <f t="shared" si="0"/>
        <v>10519.75</v>
      </c>
      <c r="F26" s="319"/>
      <c r="G26" s="319"/>
      <c r="H26" s="319"/>
      <c r="I26" s="314"/>
      <c r="J26" s="314"/>
      <c r="K26" s="309"/>
      <c r="L26" s="320"/>
      <c r="M26" s="321"/>
      <c r="N26" s="320"/>
      <c r="O26" s="305"/>
      <c r="P26" s="317"/>
      <c r="Q26" s="486"/>
      <c r="R26" s="483" t="s">
        <v>18</v>
      </c>
      <c r="S26" s="478">
        <v>15</v>
      </c>
      <c r="T26" s="478" t="str">
        <f t="shared" si="1"/>
        <v xml:space="preserve"> </v>
      </c>
    </row>
    <row r="27" spans="1:20" ht="11.25" customHeight="1" x14ac:dyDescent="0.2">
      <c r="A27" s="316"/>
      <c r="B27" s="331" t="s">
        <v>10</v>
      </c>
      <c r="C27" s="327">
        <v>9.7000000000000011</v>
      </c>
      <c r="D27" s="328">
        <v>221989</v>
      </c>
      <c r="E27" s="329">
        <f t="shared" si="0"/>
        <v>21532.933000000005</v>
      </c>
      <c r="F27" s="330"/>
      <c r="G27" s="330"/>
      <c r="H27" s="319"/>
      <c r="I27" s="314"/>
      <c r="J27" s="330"/>
      <c r="K27" s="309"/>
      <c r="L27" s="320"/>
      <c r="M27" s="321"/>
      <c r="N27" s="320"/>
      <c r="O27" s="305"/>
      <c r="P27" s="317"/>
      <c r="Q27" s="486"/>
      <c r="R27" s="483" t="s">
        <v>10</v>
      </c>
      <c r="S27" s="478">
        <v>16</v>
      </c>
      <c r="T27" s="478" t="str">
        <f t="shared" si="1"/>
        <v xml:space="preserve"> </v>
      </c>
    </row>
    <row r="28" spans="1:20" ht="11.25" customHeight="1" x14ac:dyDescent="0.2">
      <c r="A28" s="316"/>
      <c r="B28" s="331" t="s">
        <v>19</v>
      </c>
      <c r="C28" s="327">
        <v>10.4</v>
      </c>
      <c r="D28" s="328">
        <v>31302</v>
      </c>
      <c r="E28" s="329">
        <f t="shared" si="0"/>
        <v>3255.4080000000004</v>
      </c>
      <c r="F28" s="330"/>
      <c r="G28" s="330"/>
      <c r="H28" s="319"/>
      <c r="I28" s="330"/>
      <c r="J28" s="314"/>
      <c r="K28" s="309"/>
      <c r="L28" s="320"/>
      <c r="M28" s="321"/>
      <c r="N28" s="320"/>
      <c r="O28" s="305"/>
      <c r="P28" s="317"/>
      <c r="Q28" s="486"/>
      <c r="R28" s="483" t="s">
        <v>19</v>
      </c>
      <c r="S28" s="478">
        <v>17</v>
      </c>
      <c r="T28" s="478" t="str">
        <f t="shared" si="1"/>
        <v xml:space="preserve"> </v>
      </c>
    </row>
    <row r="29" spans="1:20" ht="11.25" customHeight="1" x14ac:dyDescent="0.2">
      <c r="A29" s="316"/>
      <c r="B29" s="331" t="s">
        <v>8</v>
      </c>
      <c r="C29" s="327">
        <v>12.9</v>
      </c>
      <c r="D29" s="328">
        <v>146958</v>
      </c>
      <c r="E29" s="329">
        <f t="shared" si="0"/>
        <v>18957.582000000002</v>
      </c>
      <c r="F29" s="309"/>
      <c r="G29" s="309"/>
      <c r="H29" s="309"/>
      <c r="I29" s="309"/>
      <c r="J29" s="314"/>
      <c r="K29" s="309"/>
      <c r="L29" s="320"/>
      <c r="M29" s="321"/>
      <c r="N29" s="320"/>
      <c r="O29" s="309"/>
      <c r="P29" s="317"/>
      <c r="Q29" s="486"/>
      <c r="R29" s="483" t="s">
        <v>8</v>
      </c>
      <c r="S29" s="478">
        <v>18</v>
      </c>
      <c r="T29" s="478" t="str">
        <f t="shared" si="1"/>
        <v xml:space="preserve"> </v>
      </c>
    </row>
    <row r="30" spans="1:20" ht="11.25" customHeight="1" x14ac:dyDescent="0.2">
      <c r="A30" s="316"/>
      <c r="B30" s="331" t="s">
        <v>77</v>
      </c>
      <c r="C30" s="327">
        <v>8.4</v>
      </c>
      <c r="D30" s="328">
        <v>29154</v>
      </c>
      <c r="E30" s="329">
        <f t="shared" si="0"/>
        <v>2448.9360000000001</v>
      </c>
      <c r="F30" s="309"/>
      <c r="G30" s="309"/>
      <c r="H30" s="309"/>
      <c r="I30" s="309"/>
      <c r="J30" s="314"/>
      <c r="K30" s="309"/>
      <c r="L30" s="320"/>
      <c r="M30" s="321"/>
      <c r="N30" s="320"/>
      <c r="O30" s="309"/>
      <c r="P30" s="317"/>
      <c r="Q30" s="486"/>
      <c r="R30" s="483" t="s">
        <v>77</v>
      </c>
      <c r="S30" s="478">
        <v>19</v>
      </c>
      <c r="T30" s="478" t="str">
        <f t="shared" si="1"/>
        <v xml:space="preserve"> </v>
      </c>
    </row>
    <row r="31" spans="1:20" ht="11.25" customHeight="1" x14ac:dyDescent="0.2">
      <c r="A31" s="316"/>
      <c r="B31" s="331" t="s">
        <v>20</v>
      </c>
      <c r="C31" s="327">
        <v>6.8000000000000007</v>
      </c>
      <c r="D31" s="328">
        <v>31967</v>
      </c>
      <c r="E31" s="329">
        <f t="shared" si="0"/>
        <v>2173.7560000000003</v>
      </c>
      <c r="F31" s="333"/>
      <c r="G31" s="333"/>
      <c r="H31" s="333"/>
      <c r="I31" s="333"/>
      <c r="J31" s="333"/>
      <c r="K31" s="333"/>
      <c r="L31" s="333"/>
      <c r="M31" s="333"/>
      <c r="N31" s="333"/>
      <c r="O31" s="334"/>
      <c r="P31" s="317"/>
      <c r="Q31" s="486"/>
      <c r="R31" s="483" t="s">
        <v>20</v>
      </c>
      <c r="S31" s="478">
        <v>20</v>
      </c>
      <c r="T31" s="478" t="str">
        <f t="shared" si="1"/>
        <v xml:space="preserve"> </v>
      </c>
    </row>
    <row r="32" spans="1:20" ht="11.25" customHeight="1" x14ac:dyDescent="0.2">
      <c r="A32" s="316"/>
      <c r="B32" s="335" t="s">
        <v>112</v>
      </c>
      <c r="C32" s="336">
        <f>E32/D32*100</f>
        <v>14.452234633847041</v>
      </c>
      <c r="D32" s="337">
        <f>SUM(D12:D24,D26:D31)</f>
        <v>1662420</v>
      </c>
      <c r="E32" s="338">
        <f>SUM(E12:E24,E26:E31)</f>
        <v>240256.83899999998</v>
      </c>
      <c r="F32" s="309"/>
      <c r="G32" s="309"/>
      <c r="H32" s="309"/>
      <c r="I32" s="309"/>
      <c r="J32" s="314"/>
      <c r="K32" s="309"/>
      <c r="L32" s="320"/>
      <c r="M32" s="321"/>
      <c r="N32" s="320"/>
      <c r="O32" s="309"/>
      <c r="P32" s="317"/>
      <c r="Q32" s="486"/>
    </row>
    <row r="33" spans="1:17" ht="11.25" customHeight="1" x14ac:dyDescent="0.2">
      <c r="A33" s="316"/>
      <c r="B33" s="363" t="s">
        <v>95</v>
      </c>
      <c r="C33" s="364">
        <f>E33/D33*100</f>
        <v>16.383347604252442</v>
      </c>
      <c r="D33" s="365">
        <v>10130158</v>
      </c>
      <c r="E33" s="366">
        <v>1659658.9979999873</v>
      </c>
      <c r="F33" s="339"/>
      <c r="G33" s="339"/>
      <c r="H33" s="339"/>
      <c r="I33" s="339"/>
      <c r="J33" s="339"/>
      <c r="K33" s="339"/>
      <c r="L33" s="339"/>
      <c r="M33" s="339"/>
      <c r="N33" s="339"/>
      <c r="O33" s="339"/>
      <c r="P33" s="317"/>
      <c r="Q33" s="486"/>
    </row>
    <row r="34" spans="1:17" ht="9" customHeight="1" x14ac:dyDescent="0.2">
      <c r="A34" s="316"/>
      <c r="B34" s="632" t="s">
        <v>196</v>
      </c>
      <c r="C34" s="632"/>
      <c r="D34" s="632"/>
      <c r="E34" s="632"/>
      <c r="F34" s="339"/>
      <c r="G34" s="339"/>
      <c r="H34" s="339"/>
      <c r="I34" s="339"/>
      <c r="J34" s="339"/>
      <c r="K34" s="339"/>
      <c r="L34" s="339"/>
      <c r="M34" s="339"/>
      <c r="N34" s="339"/>
      <c r="O34" s="339"/>
      <c r="P34" s="317"/>
      <c r="Q34" s="486"/>
    </row>
    <row r="35" spans="1:17" ht="11.25" customHeight="1" x14ac:dyDescent="0.2">
      <c r="A35" s="316"/>
      <c r="B35" s="633"/>
      <c r="C35" s="633"/>
      <c r="D35" s="633"/>
      <c r="E35" s="633"/>
      <c r="F35" s="339"/>
      <c r="G35" s="339"/>
      <c r="H35" s="339"/>
      <c r="I35" s="339"/>
      <c r="J35" s="339"/>
      <c r="K35" s="339"/>
      <c r="L35" s="339"/>
      <c r="M35" s="339"/>
      <c r="N35" s="339"/>
      <c r="O35" s="339"/>
      <c r="P35" s="317"/>
      <c r="Q35" s="486"/>
    </row>
    <row r="36" spans="1:17" ht="11.25" customHeight="1" x14ac:dyDescent="0.2">
      <c r="A36" s="316"/>
      <c r="B36" s="633"/>
      <c r="C36" s="633"/>
      <c r="D36" s="633"/>
      <c r="E36" s="633"/>
      <c r="F36" s="340"/>
      <c r="G36" s="341"/>
      <c r="H36" s="341"/>
      <c r="I36" s="341"/>
      <c r="J36" s="341"/>
      <c r="K36" s="341"/>
      <c r="L36" s="341"/>
      <c r="M36" s="341"/>
      <c r="N36" s="341"/>
      <c r="O36" s="341"/>
      <c r="P36" s="317"/>
      <c r="Q36" s="486"/>
    </row>
    <row r="37" spans="1:17" ht="11.25" customHeight="1" x14ac:dyDescent="0.2">
      <c r="A37" s="316"/>
      <c r="B37" s="633"/>
      <c r="C37" s="633"/>
      <c r="D37" s="633"/>
      <c r="E37" s="633"/>
      <c r="F37" s="333"/>
      <c r="G37" s="333"/>
      <c r="H37" s="333"/>
      <c r="I37" s="333"/>
      <c r="J37" s="333"/>
      <c r="K37" s="333"/>
      <c r="L37" s="333"/>
      <c r="M37" s="333"/>
      <c r="N37" s="333"/>
      <c r="O37" s="334"/>
      <c r="P37" s="317"/>
      <c r="Q37" s="486"/>
    </row>
    <row r="38" spans="1:17" ht="11.25" customHeight="1" x14ac:dyDescent="0.2">
      <c r="A38" s="316"/>
      <c r="B38" s="633"/>
      <c r="C38" s="633"/>
      <c r="D38" s="633"/>
      <c r="E38" s="633"/>
      <c r="F38" s="319"/>
      <c r="G38" s="319"/>
      <c r="H38" s="319"/>
      <c r="I38" s="314"/>
      <c r="J38" s="314"/>
      <c r="K38" s="314"/>
      <c r="L38" s="320"/>
      <c r="M38" s="321"/>
      <c r="N38" s="320"/>
      <c r="O38" s="305"/>
      <c r="P38" s="317"/>
      <c r="Q38" s="486"/>
    </row>
    <row r="39" spans="1:17" ht="11.25" customHeight="1" x14ac:dyDescent="0.2">
      <c r="A39" s="316"/>
      <c r="B39" s="633"/>
      <c r="C39" s="633"/>
      <c r="D39" s="633"/>
      <c r="E39" s="633"/>
      <c r="F39" s="330"/>
      <c r="G39" s="319"/>
      <c r="H39" s="319"/>
      <c r="I39" s="330"/>
      <c r="J39" s="342"/>
      <c r="K39" s="342"/>
      <c r="L39" s="320"/>
      <c r="M39" s="321"/>
      <c r="N39" s="320"/>
      <c r="O39" s="305"/>
      <c r="P39" s="317"/>
      <c r="Q39" s="486"/>
    </row>
    <row r="40" spans="1:17" ht="11.25" customHeight="1" x14ac:dyDescent="0.2">
      <c r="A40" s="316"/>
      <c r="B40" s="309"/>
      <c r="C40" s="320"/>
      <c r="D40" s="343"/>
      <c r="E40" s="320"/>
      <c r="F40" s="309"/>
      <c r="G40" s="309"/>
      <c r="H40" s="309"/>
      <c r="I40" s="309"/>
      <c r="J40" s="314"/>
      <c r="K40" s="309"/>
      <c r="L40" s="320"/>
      <c r="M40" s="321"/>
      <c r="N40" s="320"/>
      <c r="O40" s="309"/>
      <c r="P40" s="317"/>
      <c r="Q40" s="486"/>
    </row>
    <row r="41" spans="1:17" ht="16.5" customHeight="1" x14ac:dyDescent="0.2">
      <c r="A41" s="626"/>
      <c r="B41" s="627"/>
      <c r="C41" s="627"/>
      <c r="D41" s="627"/>
      <c r="E41" s="627"/>
      <c r="F41" s="627"/>
      <c r="G41" s="627"/>
      <c r="H41" s="627"/>
      <c r="I41" s="627"/>
      <c r="J41" s="627"/>
      <c r="K41" s="627"/>
      <c r="L41" s="627"/>
      <c r="M41" s="627"/>
      <c r="N41" s="627"/>
      <c r="O41" s="627"/>
      <c r="P41" s="628"/>
      <c r="Q41" s="486"/>
    </row>
    <row r="42" spans="1:17" ht="11.25" customHeight="1" thickBot="1" x14ac:dyDescent="0.25">
      <c r="A42" s="629" t="str">
        <f>Home!A46</f>
        <v xml:space="preserve"> </v>
      </c>
      <c r="B42" s="630"/>
      <c r="C42" s="630"/>
      <c r="D42" s="630"/>
      <c r="E42" s="630"/>
      <c r="F42" s="630"/>
      <c r="G42" s="630"/>
      <c r="H42" s="630"/>
      <c r="I42" s="630"/>
      <c r="J42" s="630"/>
      <c r="K42" s="630"/>
      <c r="L42" s="630"/>
      <c r="M42" s="630"/>
      <c r="N42" s="630"/>
      <c r="O42" s="630"/>
      <c r="P42" s="631"/>
      <c r="Q42" s="486"/>
    </row>
    <row r="43" spans="1:17" ht="11.25" customHeight="1" x14ac:dyDescent="0.2">
      <c r="A43" s="80"/>
      <c r="B43" s="80"/>
      <c r="C43" s="80"/>
      <c r="D43" s="80"/>
      <c r="E43" s="80"/>
      <c r="F43" s="80"/>
      <c r="G43" s="80"/>
      <c r="H43" s="74"/>
      <c r="I43" s="80"/>
      <c r="J43" s="80"/>
      <c r="K43" s="80"/>
      <c r="L43" s="80"/>
      <c r="M43" s="80"/>
      <c r="N43" s="80"/>
      <c r="O43" s="80"/>
      <c r="P43" s="131"/>
      <c r="Q43" s="486"/>
    </row>
    <row r="44" spans="1:17" ht="11.25" customHeight="1" x14ac:dyDescent="0.2">
      <c r="A44" s="79"/>
      <c r="B44" s="79"/>
      <c r="C44" s="79"/>
      <c r="D44" s="79"/>
      <c r="E44" s="79"/>
      <c r="F44" s="80"/>
      <c r="G44" s="80"/>
      <c r="H44" s="74"/>
      <c r="I44" s="80"/>
      <c r="J44" s="80"/>
      <c r="K44" s="80"/>
      <c r="L44" s="80"/>
      <c r="M44" s="80"/>
      <c r="N44" s="80"/>
      <c r="O44" s="80"/>
      <c r="P44" s="131"/>
      <c r="Q44" s="486"/>
    </row>
    <row r="45" spans="1:17" ht="11.25" customHeight="1" x14ac:dyDescent="0.2">
      <c r="A45" s="79"/>
      <c r="B45" s="599" t="s">
        <v>113</v>
      </c>
      <c r="C45" s="375"/>
      <c r="D45" s="91"/>
      <c r="E45" s="91"/>
      <c r="F45" s="79"/>
      <c r="G45" s="80"/>
      <c r="H45" s="74"/>
      <c r="I45" s="80"/>
      <c r="J45" s="80"/>
      <c r="K45" s="80"/>
      <c r="L45" s="80"/>
      <c r="M45" s="80"/>
      <c r="N45" s="80"/>
      <c r="O45" s="80"/>
      <c r="P45" s="131"/>
      <c r="Q45" s="486"/>
    </row>
    <row r="46" spans="1:17" ht="11.25" customHeight="1" x14ac:dyDescent="0.2">
      <c r="A46" s="79"/>
      <c r="B46" s="600"/>
      <c r="C46" s="376"/>
      <c r="D46" s="79"/>
      <c r="E46" s="79"/>
      <c r="F46" s="79"/>
      <c r="G46" s="80"/>
      <c r="H46" s="74"/>
      <c r="I46" s="80"/>
      <c r="J46" s="80"/>
      <c r="K46" s="80"/>
      <c r="L46" s="80"/>
      <c r="M46" s="80"/>
      <c r="N46" s="80"/>
      <c r="O46" s="80"/>
      <c r="P46" s="131"/>
      <c r="Q46" s="486"/>
    </row>
    <row r="47" spans="1:17" ht="11.25" customHeight="1" x14ac:dyDescent="0.2">
      <c r="A47" s="79"/>
      <c r="B47" s="590" t="s">
        <v>114</v>
      </c>
      <c r="C47" s="590"/>
      <c r="D47" s="591"/>
      <c r="E47" s="591"/>
      <c r="F47" s="591"/>
      <c r="G47" s="80"/>
      <c r="H47" s="74"/>
      <c r="I47" s="80"/>
      <c r="J47" s="80"/>
      <c r="K47" s="80"/>
      <c r="L47" s="80"/>
      <c r="M47" s="80"/>
      <c r="N47" s="80"/>
      <c r="O47" s="80"/>
      <c r="P47" s="131"/>
      <c r="Q47" s="486"/>
    </row>
    <row r="48" spans="1:17" ht="11.25" customHeight="1" x14ac:dyDescent="0.2">
      <c r="A48" s="79"/>
      <c r="B48" s="590"/>
      <c r="C48" s="590"/>
      <c r="D48" s="591"/>
      <c r="E48" s="591"/>
      <c r="F48" s="591"/>
      <c r="G48" s="80"/>
      <c r="H48" s="74"/>
      <c r="I48" s="80"/>
      <c r="J48" s="80"/>
      <c r="K48" s="80"/>
      <c r="L48" s="80"/>
      <c r="M48" s="80"/>
      <c r="N48" s="80"/>
      <c r="O48" s="80"/>
      <c r="P48" s="131"/>
      <c r="Q48" s="486"/>
    </row>
    <row r="49" spans="1:27" ht="11.25" customHeight="1" x14ac:dyDescent="0.2">
      <c r="A49" s="79"/>
      <c r="B49" s="590" t="s">
        <v>27</v>
      </c>
      <c r="C49" s="590"/>
      <c r="D49" s="591"/>
      <c r="E49" s="591"/>
      <c r="F49" s="591"/>
      <c r="G49" s="80"/>
      <c r="H49" s="74"/>
      <c r="I49" s="80"/>
      <c r="J49" s="80"/>
      <c r="K49" s="80"/>
      <c r="L49" s="80"/>
      <c r="M49" s="80"/>
      <c r="N49" s="80"/>
      <c r="O49" s="80"/>
      <c r="P49" s="131"/>
      <c r="Q49" s="486"/>
    </row>
    <row r="50" spans="1:27" ht="11.25" customHeight="1" x14ac:dyDescent="0.2">
      <c r="A50" s="79"/>
      <c r="B50" s="590"/>
      <c r="C50" s="590"/>
      <c r="D50" s="591"/>
      <c r="E50" s="591"/>
      <c r="F50" s="591"/>
      <c r="G50" s="80"/>
      <c r="H50" s="74"/>
      <c r="I50" s="80"/>
      <c r="J50" s="80"/>
      <c r="K50" s="80"/>
      <c r="L50" s="80"/>
      <c r="M50" s="80"/>
      <c r="N50" s="80"/>
      <c r="O50" s="80"/>
      <c r="P50" s="131"/>
      <c r="Q50" s="486"/>
    </row>
    <row r="51" spans="1:27" ht="11.25" customHeight="1" x14ac:dyDescent="0.2">
      <c r="A51" s="79"/>
      <c r="B51" s="590" t="s">
        <v>28</v>
      </c>
      <c r="C51" s="590"/>
      <c r="D51" s="591"/>
      <c r="E51" s="591"/>
      <c r="F51" s="591"/>
      <c r="G51" s="80"/>
      <c r="H51" s="74"/>
      <c r="I51" s="80"/>
      <c r="J51" s="80"/>
      <c r="K51" s="80"/>
      <c r="L51" s="80"/>
      <c r="M51" s="80"/>
      <c r="N51" s="80"/>
      <c r="O51" s="80"/>
      <c r="P51" s="131"/>
      <c r="Q51" s="486"/>
    </row>
    <row r="52" spans="1:27" ht="11.25" customHeight="1" x14ac:dyDescent="0.2">
      <c r="A52" s="79"/>
      <c r="B52" s="590"/>
      <c r="C52" s="590"/>
      <c r="D52" s="591"/>
      <c r="E52" s="591"/>
      <c r="F52" s="591"/>
      <c r="G52" s="80"/>
      <c r="H52" s="74"/>
      <c r="I52" s="80"/>
      <c r="J52" s="80"/>
      <c r="K52" s="80"/>
      <c r="L52" s="80"/>
      <c r="M52" s="80"/>
      <c r="N52" s="80"/>
      <c r="O52" s="80"/>
      <c r="P52" s="131"/>
      <c r="Q52" s="486"/>
    </row>
    <row r="53" spans="1:27" ht="11.25" customHeight="1" x14ac:dyDescent="0.2">
      <c r="A53" s="79"/>
      <c r="B53" s="590" t="s">
        <v>137</v>
      </c>
      <c r="C53" s="590"/>
      <c r="D53" s="591"/>
      <c r="E53" s="591"/>
      <c r="F53" s="591"/>
      <c r="G53" s="80"/>
      <c r="H53" s="74"/>
      <c r="I53" s="80"/>
      <c r="J53" s="80"/>
      <c r="K53" s="80"/>
      <c r="L53" s="80"/>
      <c r="M53" s="80"/>
      <c r="N53" s="80"/>
      <c r="O53" s="80"/>
      <c r="P53" s="131"/>
      <c r="Q53" s="486"/>
    </row>
    <row r="54" spans="1:27" ht="11.25" customHeight="1" x14ac:dyDescent="0.2">
      <c r="A54" s="79"/>
      <c r="B54" s="590"/>
      <c r="C54" s="590"/>
      <c r="D54" s="591"/>
      <c r="E54" s="591"/>
      <c r="F54" s="591"/>
      <c r="G54" s="80"/>
      <c r="H54" s="74"/>
      <c r="I54" s="80"/>
      <c r="J54" s="80"/>
      <c r="K54" s="80"/>
      <c r="L54" s="80"/>
      <c r="M54" s="80"/>
      <c r="N54" s="80"/>
      <c r="O54" s="80"/>
      <c r="P54" s="131"/>
      <c r="Q54" s="486"/>
      <c r="Y54" s="477"/>
      <c r="Z54" s="477"/>
      <c r="AA54" s="477"/>
    </row>
    <row r="55" spans="1:27" ht="11.25" customHeight="1" x14ac:dyDescent="0.2">
      <c r="A55" s="79"/>
      <c r="B55" s="590" t="s">
        <v>39</v>
      </c>
      <c r="C55" s="590"/>
      <c r="D55" s="591"/>
      <c r="E55" s="591"/>
      <c r="F55" s="591"/>
      <c r="G55" s="80"/>
      <c r="H55" s="74"/>
      <c r="I55" s="80"/>
      <c r="J55" s="80"/>
      <c r="K55" s="80"/>
      <c r="L55" s="80"/>
      <c r="M55" s="80"/>
      <c r="N55" s="80"/>
      <c r="O55" s="80"/>
      <c r="P55" s="131"/>
      <c r="Q55" s="486"/>
    </row>
    <row r="56" spans="1:27" ht="11.25" customHeight="1" x14ac:dyDescent="0.2">
      <c r="A56" s="79"/>
      <c r="B56" s="590"/>
      <c r="C56" s="590"/>
      <c r="D56" s="591"/>
      <c r="E56" s="591"/>
      <c r="F56" s="591"/>
      <c r="G56" s="80"/>
      <c r="H56" s="74"/>
      <c r="I56" s="80"/>
      <c r="J56" s="80"/>
      <c r="K56" s="80"/>
      <c r="L56" s="80"/>
      <c r="M56" s="80"/>
      <c r="N56" s="80"/>
      <c r="O56" s="80"/>
      <c r="P56" s="131"/>
      <c r="Q56" s="486"/>
    </row>
    <row r="57" spans="1:27" ht="11.25" customHeight="1" x14ac:dyDescent="0.2">
      <c r="A57" s="79"/>
      <c r="B57" s="590" t="s">
        <v>33</v>
      </c>
      <c r="C57" s="590"/>
      <c r="D57" s="591"/>
      <c r="E57" s="591"/>
      <c r="F57" s="591"/>
      <c r="G57" s="80"/>
      <c r="H57" s="74"/>
      <c r="I57" s="80"/>
      <c r="J57" s="80"/>
      <c r="K57" s="80"/>
      <c r="L57" s="80"/>
      <c r="M57" s="80"/>
      <c r="N57" s="80"/>
      <c r="O57" s="80"/>
      <c r="P57" s="131"/>
      <c r="Q57" s="486"/>
    </row>
    <row r="58" spans="1:27" ht="11.25" customHeight="1" x14ac:dyDescent="0.2">
      <c r="A58" s="79"/>
      <c r="B58" s="590"/>
      <c r="C58" s="590"/>
      <c r="D58" s="591"/>
      <c r="E58" s="591"/>
      <c r="F58" s="591"/>
      <c r="G58" s="80"/>
      <c r="H58" s="74"/>
      <c r="I58" s="80"/>
      <c r="J58" s="80"/>
      <c r="K58" s="80"/>
      <c r="L58" s="80"/>
      <c r="M58" s="80"/>
      <c r="N58" s="80"/>
      <c r="O58" s="80"/>
      <c r="P58" s="131"/>
      <c r="Q58" s="486"/>
    </row>
    <row r="59" spans="1:27" ht="11.25" customHeight="1" x14ac:dyDescent="0.2">
      <c r="A59" s="79"/>
      <c r="B59" s="590" t="s">
        <v>51</v>
      </c>
      <c r="C59" s="590"/>
      <c r="D59" s="591"/>
      <c r="E59" s="591"/>
      <c r="F59" s="591"/>
      <c r="G59" s="80"/>
      <c r="H59" s="74"/>
      <c r="I59" s="80"/>
      <c r="J59" s="80"/>
      <c r="K59" s="80"/>
      <c r="L59" s="80"/>
      <c r="M59" s="80"/>
      <c r="N59" s="80"/>
      <c r="O59" s="80"/>
      <c r="P59" s="131"/>
      <c r="Q59" s="486"/>
    </row>
    <row r="60" spans="1:27" ht="11.25" customHeight="1" x14ac:dyDescent="0.2">
      <c r="A60" s="79"/>
      <c r="B60" s="590"/>
      <c r="C60" s="590"/>
      <c r="D60" s="591"/>
      <c r="E60" s="591"/>
      <c r="F60" s="591"/>
      <c r="G60" s="80"/>
      <c r="H60" s="74"/>
      <c r="I60" s="80"/>
      <c r="J60" s="80"/>
      <c r="K60" s="80"/>
      <c r="L60" s="80"/>
      <c r="M60" s="80"/>
      <c r="N60" s="80"/>
      <c r="O60" s="80"/>
      <c r="P60" s="131"/>
      <c r="Q60" s="486"/>
    </row>
    <row r="61" spans="1:27" ht="11.25" customHeight="1" x14ac:dyDescent="0.2">
      <c r="A61" s="79"/>
      <c r="B61" s="590" t="s">
        <v>29</v>
      </c>
      <c r="C61" s="590"/>
      <c r="D61" s="591"/>
      <c r="E61" s="591"/>
      <c r="F61" s="591"/>
      <c r="G61" s="80"/>
      <c r="H61" s="74"/>
      <c r="I61" s="80"/>
      <c r="J61" s="80"/>
      <c r="K61" s="80"/>
      <c r="L61" s="80"/>
      <c r="M61" s="80"/>
      <c r="N61" s="80"/>
      <c r="O61" s="80"/>
      <c r="P61" s="131"/>
      <c r="Q61" s="486"/>
    </row>
    <row r="62" spans="1:27" ht="11.25" customHeight="1" x14ac:dyDescent="0.2">
      <c r="A62" s="79"/>
      <c r="B62" s="590"/>
      <c r="C62" s="590"/>
      <c r="D62" s="591"/>
      <c r="E62" s="591"/>
      <c r="F62" s="591"/>
      <c r="G62" s="80"/>
      <c r="H62" s="74"/>
      <c r="I62" s="80"/>
      <c r="J62" s="80"/>
      <c r="K62" s="80"/>
      <c r="L62" s="80"/>
      <c r="M62" s="80"/>
      <c r="N62" s="80"/>
      <c r="O62" s="80"/>
      <c r="P62" s="131"/>
      <c r="Q62" s="486"/>
    </row>
    <row r="63" spans="1:27" ht="11.25" customHeight="1" x14ac:dyDescent="0.2">
      <c r="A63" s="79"/>
      <c r="B63" s="590" t="s">
        <v>30</v>
      </c>
      <c r="C63" s="590"/>
      <c r="D63" s="601"/>
      <c r="E63" s="601"/>
      <c r="F63" s="601"/>
      <c r="G63" s="553"/>
      <c r="H63" s="74"/>
      <c r="I63" s="80"/>
      <c r="J63" s="80"/>
      <c r="K63" s="80"/>
      <c r="L63" s="80"/>
      <c r="M63" s="80"/>
      <c r="N63" s="80"/>
      <c r="O63" s="80"/>
      <c r="P63" s="131"/>
      <c r="Q63" s="486"/>
    </row>
    <row r="64" spans="1:27" ht="11.25" customHeight="1" x14ac:dyDescent="0.2">
      <c r="A64" s="79"/>
      <c r="B64" s="601"/>
      <c r="C64" s="601"/>
      <c r="D64" s="601"/>
      <c r="E64" s="601"/>
      <c r="F64" s="601"/>
      <c r="G64" s="553"/>
      <c r="H64" s="74"/>
      <c r="I64" s="80"/>
      <c r="J64" s="80"/>
      <c r="K64" s="80"/>
      <c r="L64" s="80"/>
      <c r="M64" s="80"/>
      <c r="N64" s="80"/>
      <c r="O64" s="80"/>
      <c r="P64" s="131"/>
      <c r="Q64" s="486"/>
    </row>
    <row r="65" spans="1:17" ht="11.25" customHeight="1" x14ac:dyDescent="0.2">
      <c r="A65" s="79"/>
      <c r="B65" s="590" t="s">
        <v>31</v>
      </c>
      <c r="C65" s="590"/>
      <c r="D65" s="591"/>
      <c r="E65" s="591"/>
      <c r="F65" s="591"/>
      <c r="G65" s="80"/>
      <c r="H65" s="74"/>
      <c r="I65" s="80"/>
      <c r="J65" s="80"/>
      <c r="K65" s="80"/>
      <c r="L65" s="80"/>
      <c r="M65" s="80"/>
      <c r="N65" s="80"/>
      <c r="O65" s="80"/>
      <c r="P65" s="131"/>
      <c r="Q65" s="486"/>
    </row>
    <row r="66" spans="1:17" ht="11.25" customHeight="1" x14ac:dyDescent="0.2">
      <c r="A66" s="79"/>
      <c r="B66" s="590"/>
      <c r="C66" s="590"/>
      <c r="D66" s="591"/>
      <c r="E66" s="591"/>
      <c r="F66" s="591"/>
      <c r="G66" s="80"/>
      <c r="H66" s="74"/>
      <c r="I66" s="80"/>
      <c r="J66" s="80"/>
      <c r="K66" s="80"/>
      <c r="L66" s="80"/>
      <c r="M66" s="80"/>
      <c r="N66" s="80"/>
      <c r="O66" s="80"/>
      <c r="P66" s="131"/>
      <c r="Q66" s="486"/>
    </row>
    <row r="67" spans="1:17" ht="11.25" customHeight="1" x14ac:dyDescent="0.2">
      <c r="A67" s="79"/>
      <c r="B67" s="590" t="s">
        <v>52</v>
      </c>
      <c r="C67" s="590"/>
      <c r="D67" s="591"/>
      <c r="E67" s="591"/>
      <c r="F67" s="591"/>
      <c r="G67" s="80"/>
      <c r="H67" s="74"/>
      <c r="I67" s="80"/>
      <c r="J67" s="80"/>
      <c r="K67" s="80"/>
      <c r="L67" s="80"/>
      <c r="M67" s="80"/>
      <c r="N67" s="80"/>
      <c r="O67" s="80"/>
      <c r="P67" s="131"/>
      <c r="Q67" s="486"/>
    </row>
    <row r="68" spans="1:17" ht="11.25" customHeight="1" x14ac:dyDescent="0.2">
      <c r="A68" s="79"/>
      <c r="B68" s="590"/>
      <c r="C68" s="590"/>
      <c r="D68" s="591"/>
      <c r="E68" s="591"/>
      <c r="F68" s="591"/>
      <c r="G68" s="80"/>
      <c r="H68" s="74"/>
      <c r="I68" s="80"/>
      <c r="J68" s="80"/>
      <c r="K68" s="80"/>
      <c r="L68" s="80"/>
      <c r="M68" s="80"/>
      <c r="N68" s="80"/>
      <c r="O68" s="80"/>
      <c r="P68" s="131"/>
      <c r="Q68" s="486"/>
    </row>
    <row r="69" spans="1:17" ht="11.25" customHeight="1" x14ac:dyDescent="0.2">
      <c r="A69" s="79"/>
      <c r="B69" s="590" t="s">
        <v>32</v>
      </c>
      <c r="C69" s="590"/>
      <c r="D69" s="591"/>
      <c r="E69" s="591"/>
      <c r="F69" s="591"/>
      <c r="G69" s="80"/>
      <c r="H69" s="74"/>
      <c r="I69" s="80"/>
      <c r="J69" s="80"/>
      <c r="K69" s="80"/>
      <c r="L69" s="80"/>
      <c r="M69" s="80"/>
      <c r="N69" s="80"/>
      <c r="O69" s="80"/>
      <c r="P69" s="131"/>
      <c r="Q69" s="486"/>
    </row>
    <row r="70" spans="1:17" ht="11.25" customHeight="1" x14ac:dyDescent="0.2">
      <c r="A70" s="79"/>
      <c r="B70" s="590"/>
      <c r="C70" s="590"/>
      <c r="D70" s="591"/>
      <c r="E70" s="591"/>
      <c r="F70" s="591"/>
      <c r="G70" s="80"/>
      <c r="H70" s="74"/>
      <c r="I70" s="80"/>
      <c r="J70" s="80"/>
      <c r="K70" s="80"/>
      <c r="L70" s="80"/>
      <c r="M70" s="80"/>
      <c r="N70" s="80"/>
      <c r="O70" s="80"/>
      <c r="P70" s="131"/>
      <c r="Q70" s="486"/>
    </row>
    <row r="71" spans="1:17" ht="11.25" customHeight="1" x14ac:dyDescent="0.2">
      <c r="A71" s="73"/>
      <c r="B71" s="590" t="s">
        <v>53</v>
      </c>
      <c r="C71" s="590"/>
      <c r="D71" s="591"/>
      <c r="E71" s="591"/>
      <c r="F71" s="591"/>
      <c r="G71" s="73"/>
      <c r="H71" s="74"/>
      <c r="I71" s="73"/>
      <c r="J71" s="73"/>
      <c r="K71" s="73"/>
      <c r="L71" s="73"/>
      <c r="M71" s="73"/>
      <c r="N71" s="73"/>
      <c r="O71" s="73"/>
      <c r="P71" s="86"/>
      <c r="Q71" s="486"/>
    </row>
    <row r="72" spans="1:17" ht="11.25" customHeight="1" x14ac:dyDescent="0.2">
      <c r="A72" s="73"/>
      <c r="B72" s="590"/>
      <c r="C72" s="590"/>
      <c r="D72" s="591"/>
      <c r="E72" s="591"/>
      <c r="F72" s="591"/>
      <c r="G72" s="24"/>
      <c r="H72" s="74"/>
      <c r="I72" s="73"/>
      <c r="J72" s="73"/>
      <c r="K72" s="73"/>
      <c r="L72" s="73"/>
      <c r="M72" s="73"/>
      <c r="N72" s="73"/>
      <c r="O72" s="73"/>
      <c r="P72" s="86"/>
      <c r="Q72" s="486"/>
    </row>
    <row r="73" spans="1:17" ht="11.25" customHeight="1" x14ac:dyDescent="0.2">
      <c r="A73" s="469"/>
      <c r="B73" s="469"/>
      <c r="C73" s="469"/>
      <c r="D73" s="469"/>
      <c r="E73" s="469"/>
      <c r="F73" s="469"/>
      <c r="G73" s="469"/>
      <c r="H73" s="470"/>
      <c r="I73" s="469"/>
      <c r="J73" s="469"/>
      <c r="K73" s="469"/>
      <c r="L73" s="469"/>
      <c r="M73" s="469"/>
      <c r="N73" s="469"/>
      <c r="O73" s="469"/>
      <c r="P73" s="469"/>
      <c r="Q73" s="488"/>
    </row>
    <row r="98" spans="25:27" ht="11.25" customHeight="1" x14ac:dyDescent="0.2">
      <c r="Y98" s="477"/>
      <c r="Z98" s="477"/>
      <c r="AA98" s="477"/>
    </row>
    <row r="142" spans="25:27" ht="11.25" customHeight="1" x14ac:dyDescent="0.2">
      <c r="Y142" s="477"/>
      <c r="Z142" s="477"/>
      <c r="AA142" s="477"/>
    </row>
    <row r="186" spans="25:27" ht="11.25" customHeight="1" x14ac:dyDescent="0.2">
      <c r="Y186" s="477"/>
      <c r="Z186" s="477"/>
      <c r="AA186" s="477"/>
    </row>
    <row r="230" spans="25:27" ht="11.25" customHeight="1" x14ac:dyDescent="0.2">
      <c r="Y230" s="477"/>
      <c r="Z230" s="477"/>
      <c r="AA230" s="477"/>
    </row>
    <row r="274" spans="25:27" ht="11.25" customHeight="1" x14ac:dyDescent="0.2">
      <c r="Y274" s="477"/>
      <c r="Z274" s="477"/>
      <c r="AA274" s="477"/>
    </row>
    <row r="318" spans="25:27" ht="11.25" customHeight="1" x14ac:dyDescent="0.2">
      <c r="Y318" s="477"/>
      <c r="Z318" s="477"/>
      <c r="AA318" s="477"/>
    </row>
    <row r="362" spans="25:27" ht="11.25" customHeight="1" x14ac:dyDescent="0.2">
      <c r="Y362" s="477"/>
      <c r="Z362" s="477"/>
      <c r="AA362" s="477"/>
    </row>
  </sheetData>
  <sheetProtection sheet="1" objects="1" scenarios="1"/>
  <mergeCells count="19">
    <mergeCell ref="B65:F66"/>
    <mergeCell ref="B67:F68"/>
    <mergeCell ref="B69:F70"/>
    <mergeCell ref="B71:F72"/>
    <mergeCell ref="B55:F56"/>
    <mergeCell ref="B57:F58"/>
    <mergeCell ref="B59:F60"/>
    <mergeCell ref="B61:F62"/>
    <mergeCell ref="B63:G64"/>
    <mergeCell ref="B45:B46"/>
    <mergeCell ref="B47:F48"/>
    <mergeCell ref="B49:F50"/>
    <mergeCell ref="B51:F52"/>
    <mergeCell ref="B53:F54"/>
    <mergeCell ref="B7:M8"/>
    <mergeCell ref="B9:O9"/>
    <mergeCell ref="A41:P41"/>
    <mergeCell ref="A42:P42"/>
    <mergeCell ref="B34:E39"/>
  </mergeCells>
  <conditionalFormatting sqref="B12:E31">
    <cfRule type="expression" dxfId="28" priority="1" stopIfTrue="1">
      <formula>$B12=$S$7</formula>
    </cfRule>
  </conditionalFormatting>
  <hyperlinks>
    <hyperlink ref="B47:B48" location="Coverage!A1" display="Participating LA's"/>
    <hyperlink ref="B69:B70" location="'Looked After Children'!A1" display="Looked After Children"/>
    <hyperlink ref="B67:B68" location="'Court Applications'!A1" display="Court Applications"/>
    <hyperlink ref="B65:B66" location="'Child Protection Plans'!A1" display="Child Protection Plans"/>
    <hyperlink ref="B63:B64" location="'Initial CP Conferences'!A1" display="Initial Child Protection Conferences"/>
    <hyperlink ref="B61:B62" location="'Section 47 Enquiries'!A1" display="Section 47 Enquiries"/>
    <hyperlink ref="B59:B60" location="'Children in Need'!A1" display="Children in Need"/>
    <hyperlink ref="B57:B58" location="Assessments!A1" display="Assessments"/>
    <hyperlink ref="B55:B56" location="'Re-referrals'!A1" display="Re-referrals"/>
    <hyperlink ref="B51:B52" location="Referrals!A1" display="Referrals"/>
    <hyperlink ref="B49:B50" location="Population!A1" display="Population"/>
    <hyperlink ref="B71:B72" location="Adoption!A1" display="Adoption"/>
    <hyperlink ref="B71:F72" location="Sources!A1" display="Sources"/>
    <hyperlink ref="B53:F54"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 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9"/>
  </sheetPr>
  <dimension ref="A1:AE75"/>
  <sheetViews>
    <sheetView showRowColHeaders="0" zoomScaleNormal="100" workbookViewId="0"/>
  </sheetViews>
  <sheetFormatPr defaultRowHeight="11.25" customHeight="1" x14ac:dyDescent="0.2"/>
  <cols>
    <col min="1" max="1" width="2.85546875" style="434" customWidth="1"/>
    <col min="2" max="2" width="18.7109375" style="434" customWidth="1"/>
    <col min="3" max="7" width="7.85546875" style="434" customWidth="1"/>
    <col min="8" max="8" width="2.28515625" style="472" customWidth="1"/>
    <col min="9" max="9" width="8.28515625" style="434" customWidth="1"/>
    <col min="10" max="10" width="5.7109375" style="434" customWidth="1"/>
    <col min="11" max="17" width="8.28515625" style="434" customWidth="1"/>
    <col min="18" max="18" width="2.85546875" style="434" customWidth="1"/>
    <col min="19" max="19" width="10.140625" style="434" customWidth="1"/>
    <col min="20" max="20" width="17" style="434" hidden="1" customWidth="1"/>
    <col min="21" max="21" width="10.5703125" style="434" hidden="1" customWidth="1"/>
    <col min="22" max="22" width="21" style="434" hidden="1" customWidth="1"/>
    <col min="23" max="23" width="6.140625" style="434" customWidth="1"/>
    <col min="24" max="24" width="9.140625" style="434" customWidth="1"/>
    <col min="25" max="16384" width="9.140625" style="434"/>
  </cols>
  <sheetData>
    <row r="1" spans="1:22" ht="15" customHeight="1" x14ac:dyDescent="0.2">
      <c r="A1" s="73"/>
      <c r="B1" s="73"/>
      <c r="C1" s="73"/>
      <c r="D1" s="73"/>
      <c r="E1" s="73"/>
      <c r="F1" s="73"/>
      <c r="G1" s="73"/>
      <c r="H1" s="74"/>
      <c r="I1" s="73"/>
      <c r="J1" s="73"/>
      <c r="K1" s="73"/>
      <c r="L1" s="73"/>
      <c r="M1" s="73"/>
      <c r="N1" s="73"/>
      <c r="O1" s="73"/>
      <c r="P1" s="73"/>
      <c r="Q1" s="73"/>
      <c r="R1" s="73"/>
      <c r="S1" s="465"/>
    </row>
    <row r="2" spans="1:22" ht="18.75" thickBot="1" x14ac:dyDescent="0.3">
      <c r="A2" s="75" t="s">
        <v>1</v>
      </c>
      <c r="B2" s="76"/>
      <c r="C2" s="76"/>
      <c r="D2" s="76"/>
      <c r="E2" s="76"/>
      <c r="F2" s="76"/>
      <c r="G2" s="76"/>
      <c r="H2" s="76"/>
      <c r="I2" s="77"/>
      <c r="J2" s="76"/>
      <c r="K2" s="76"/>
      <c r="L2" s="76"/>
      <c r="M2" s="76"/>
      <c r="N2" s="76"/>
      <c r="O2" s="76"/>
      <c r="P2" s="76"/>
      <c r="Q2" s="76"/>
      <c r="R2" s="78"/>
      <c r="S2" s="465"/>
    </row>
    <row r="3" spans="1:22" ht="11.25" customHeight="1" x14ac:dyDescent="0.2">
      <c r="A3" s="79"/>
      <c r="B3" s="79"/>
      <c r="C3" s="73"/>
      <c r="D3" s="73"/>
      <c r="E3" s="73"/>
      <c r="F3" s="73"/>
      <c r="G3" s="73"/>
      <c r="H3" s="74"/>
      <c r="I3" s="73"/>
      <c r="J3" s="73"/>
      <c r="K3" s="73"/>
      <c r="L3" s="73"/>
      <c r="M3" s="73"/>
      <c r="N3" s="73"/>
      <c r="O3" s="73"/>
      <c r="P3" s="73"/>
      <c r="Q3" s="73"/>
      <c r="R3" s="73"/>
      <c r="S3" s="465"/>
    </row>
    <row r="4" spans="1:22" ht="21" customHeight="1" thickBot="1" x14ac:dyDescent="0.25">
      <c r="A4" s="80"/>
      <c r="B4" s="80"/>
      <c r="C4" s="73"/>
      <c r="D4" s="73"/>
      <c r="E4" s="73"/>
      <c r="F4" s="73"/>
      <c r="G4" s="73"/>
      <c r="H4" s="74"/>
      <c r="I4" s="73"/>
      <c r="J4" s="73"/>
      <c r="K4" s="73"/>
      <c r="L4" s="73"/>
      <c r="M4" s="73"/>
      <c r="N4" s="73"/>
      <c r="O4" s="73"/>
      <c r="P4" s="73"/>
      <c r="Q4" s="73"/>
      <c r="R4" s="73"/>
      <c r="S4" s="465"/>
    </row>
    <row r="5" spans="1:22" ht="11.25" customHeight="1" x14ac:dyDescent="0.2">
      <c r="A5" s="81"/>
      <c r="B5" s="82"/>
      <c r="C5" s="82"/>
      <c r="D5" s="82"/>
      <c r="E5" s="82"/>
      <c r="F5" s="82"/>
      <c r="G5" s="82"/>
      <c r="H5" s="83"/>
      <c r="I5" s="82"/>
      <c r="J5" s="82"/>
      <c r="K5" s="82"/>
      <c r="L5" s="82"/>
      <c r="M5" s="82"/>
      <c r="N5" s="82"/>
      <c r="O5" s="82"/>
      <c r="P5" s="82"/>
      <c r="Q5" s="82"/>
      <c r="R5" s="84"/>
      <c r="S5" s="465"/>
    </row>
    <row r="6" spans="1:22" ht="11.25" customHeight="1" x14ac:dyDescent="0.2">
      <c r="A6" s="85"/>
      <c r="B6" s="86"/>
      <c r="C6" s="86"/>
      <c r="D6" s="86"/>
      <c r="E6" s="86"/>
      <c r="F6" s="86"/>
      <c r="G6" s="86"/>
      <c r="H6" s="87"/>
      <c r="I6" s="86"/>
      <c r="J6" s="86"/>
      <c r="K6" s="86"/>
      <c r="L6" s="86"/>
      <c r="M6" s="86"/>
      <c r="N6" s="86"/>
      <c r="O6" s="86"/>
      <c r="P6" s="86"/>
      <c r="Q6" s="86"/>
      <c r="R6" s="88"/>
      <c r="S6" s="465"/>
      <c r="T6" s="463" t="e">
        <f>VLOOKUP(U6,$T$12:$U$31,2,FALSE)</f>
        <v>#N/A</v>
      </c>
      <c r="U6" s="460" t="str">
        <f>Home!B12</f>
        <v>(none)</v>
      </c>
      <c r="V6" s="461" t="str">
        <f>"Selected LA- "&amp;U6</f>
        <v>Selected LA- (none)</v>
      </c>
    </row>
    <row r="7" spans="1:22" s="462" customFormat="1" ht="11.25" customHeight="1" x14ac:dyDescent="0.2">
      <c r="A7" s="89"/>
      <c r="B7" s="634" t="s">
        <v>21</v>
      </c>
      <c r="C7" s="635"/>
      <c r="D7" s="635"/>
      <c r="E7" s="635"/>
      <c r="F7" s="635"/>
      <c r="G7" s="90"/>
      <c r="H7" s="90"/>
      <c r="I7" s="79"/>
      <c r="J7" s="79"/>
      <c r="K7" s="79"/>
      <c r="L7" s="79"/>
      <c r="M7" s="79"/>
      <c r="N7" s="79"/>
      <c r="O7" s="79"/>
      <c r="P7" s="91"/>
      <c r="Q7" s="91"/>
      <c r="R7" s="92"/>
      <c r="S7" s="466"/>
    </row>
    <row r="8" spans="1:22" ht="20.25" customHeight="1" x14ac:dyDescent="0.2">
      <c r="A8" s="85"/>
      <c r="B8" s="635"/>
      <c r="C8" s="635"/>
      <c r="D8" s="635"/>
      <c r="E8" s="635"/>
      <c r="F8" s="635"/>
      <c r="G8" s="90"/>
      <c r="H8" s="87"/>
      <c r="I8" s="79"/>
      <c r="J8" s="79"/>
      <c r="K8" s="79"/>
      <c r="L8" s="79"/>
      <c r="M8" s="79"/>
      <c r="N8" s="79"/>
      <c r="O8" s="79"/>
      <c r="P8" s="79"/>
      <c r="Q8" s="79"/>
      <c r="R8" s="93"/>
      <c r="S8" s="465"/>
    </row>
    <row r="9" spans="1:22" ht="11.25" customHeight="1" x14ac:dyDescent="0.2">
      <c r="A9" s="85"/>
      <c r="B9" s="86"/>
      <c r="C9" s="86"/>
      <c r="D9" s="86"/>
      <c r="E9" s="86"/>
      <c r="F9" s="86"/>
      <c r="G9" s="86"/>
      <c r="H9" s="79"/>
      <c r="I9" s="79"/>
      <c r="J9" s="79"/>
      <c r="K9" s="79"/>
      <c r="L9" s="79"/>
      <c r="M9" s="79"/>
      <c r="N9" s="79"/>
      <c r="O9" s="79"/>
      <c r="P9" s="79"/>
      <c r="Q9" s="79"/>
      <c r="R9" s="93"/>
      <c r="S9" s="465"/>
    </row>
    <row r="10" spans="1:22" ht="11.25" customHeight="1" x14ac:dyDescent="0.2">
      <c r="A10" s="85"/>
      <c r="B10" s="86"/>
      <c r="C10" s="86"/>
      <c r="D10" s="86"/>
      <c r="E10" s="86"/>
      <c r="F10" s="86"/>
      <c r="G10" s="86"/>
      <c r="H10" s="79"/>
      <c r="I10" s="91"/>
      <c r="J10" s="91"/>
      <c r="K10" s="91"/>
      <c r="L10" s="91"/>
      <c r="M10" s="79"/>
      <c r="N10" s="79"/>
      <c r="O10" s="79"/>
      <c r="P10" s="79"/>
      <c r="Q10" s="79"/>
      <c r="R10" s="93"/>
      <c r="S10" s="465"/>
    </row>
    <row r="11" spans="1:22" ht="11.25" customHeight="1" x14ac:dyDescent="0.2">
      <c r="A11" s="48"/>
      <c r="B11" s="86"/>
      <c r="C11" s="94">
        <v>2010</v>
      </c>
      <c r="D11" s="95">
        <v>2011</v>
      </c>
      <c r="E11" s="95">
        <v>2012</v>
      </c>
      <c r="F11" s="95">
        <v>2013</v>
      </c>
      <c r="G11" s="96">
        <v>2014</v>
      </c>
      <c r="H11" s="79"/>
      <c r="I11" s="91"/>
      <c r="J11" s="91"/>
      <c r="K11" s="91"/>
      <c r="L11" s="91"/>
      <c r="M11" s="79"/>
      <c r="N11" s="79"/>
      <c r="O11" s="79"/>
      <c r="P11" s="79"/>
      <c r="Q11" s="79"/>
      <c r="R11" s="93"/>
      <c r="S11" s="465"/>
    </row>
    <row r="12" spans="1:22" ht="11.25" customHeight="1" x14ac:dyDescent="0.2">
      <c r="A12" s="48"/>
      <c r="B12" s="97" t="s">
        <v>2</v>
      </c>
      <c r="C12" s="98">
        <v>27190</v>
      </c>
      <c r="D12" s="99">
        <v>26600</v>
      </c>
      <c r="E12" s="99">
        <v>26600</v>
      </c>
      <c r="F12" s="99">
        <v>27100</v>
      </c>
      <c r="G12" s="100">
        <v>27800</v>
      </c>
      <c r="H12" s="79"/>
      <c r="I12" s="91"/>
      <c r="J12" s="91"/>
      <c r="K12" s="91"/>
      <c r="L12" s="91"/>
      <c r="M12" s="79"/>
      <c r="N12" s="79"/>
      <c r="O12" s="79"/>
      <c r="P12" s="79"/>
      <c r="Q12" s="79"/>
      <c r="R12" s="93"/>
      <c r="S12" s="465"/>
      <c r="T12" s="464" t="str">
        <f t="shared" ref="T12:T31" si="0">B12</f>
        <v>Bracknell Forest</v>
      </c>
      <c r="U12" s="151">
        <v>1</v>
      </c>
      <c r="V12" s="152">
        <f t="shared" ref="V12:V31" si="1">IF(T12=$U$6,G12,0)</f>
        <v>0</v>
      </c>
    </row>
    <row r="13" spans="1:22" ht="11.25" customHeight="1" x14ac:dyDescent="0.2">
      <c r="A13" s="48"/>
      <c r="B13" s="97" t="s">
        <v>11</v>
      </c>
      <c r="C13" s="98">
        <v>46950</v>
      </c>
      <c r="D13" s="99">
        <v>49900</v>
      </c>
      <c r="E13" s="99">
        <v>50200</v>
      </c>
      <c r="F13" s="99">
        <v>50500</v>
      </c>
      <c r="G13" s="100">
        <v>51000</v>
      </c>
      <c r="H13" s="79"/>
      <c r="I13" s="91"/>
      <c r="J13" s="91"/>
      <c r="K13" s="91"/>
      <c r="L13" s="91"/>
      <c r="M13" s="79"/>
      <c r="N13" s="79"/>
      <c r="O13" s="79"/>
      <c r="P13" s="79"/>
      <c r="Q13" s="79"/>
      <c r="R13" s="93"/>
      <c r="S13" s="465"/>
      <c r="T13" s="464" t="str">
        <f t="shared" si="0"/>
        <v>Brighton and Hove</v>
      </c>
      <c r="U13" s="151">
        <v>2</v>
      </c>
      <c r="V13" s="152">
        <f t="shared" si="1"/>
        <v>0</v>
      </c>
    </row>
    <row r="14" spans="1:22" ht="11.25" customHeight="1" x14ac:dyDescent="0.2">
      <c r="A14" s="48"/>
      <c r="B14" s="97" t="s">
        <v>12</v>
      </c>
      <c r="C14" s="98">
        <v>115270</v>
      </c>
      <c r="D14" s="99">
        <v>115500</v>
      </c>
      <c r="E14" s="99">
        <v>116300</v>
      </c>
      <c r="F14" s="99">
        <v>117600</v>
      </c>
      <c r="G14" s="100">
        <v>118900</v>
      </c>
      <c r="H14" s="79"/>
      <c r="I14" s="91"/>
      <c r="J14" s="91"/>
      <c r="K14" s="91"/>
      <c r="L14" s="91"/>
      <c r="M14" s="79"/>
      <c r="N14" s="79"/>
      <c r="O14" s="79"/>
      <c r="P14" s="79"/>
      <c r="Q14" s="79"/>
      <c r="R14" s="93"/>
      <c r="S14" s="465"/>
      <c r="T14" s="464" t="str">
        <f t="shared" si="0"/>
        <v>Buckinghamshire</v>
      </c>
      <c r="U14" s="151">
        <v>3</v>
      </c>
      <c r="V14" s="152">
        <f t="shared" si="1"/>
        <v>0</v>
      </c>
    </row>
    <row r="15" spans="1:22" ht="11.25" customHeight="1" x14ac:dyDescent="0.2">
      <c r="A15" s="48"/>
      <c r="B15" s="97" t="s">
        <v>6</v>
      </c>
      <c r="C15" s="98">
        <v>103860</v>
      </c>
      <c r="D15" s="99">
        <v>104300</v>
      </c>
      <c r="E15" s="99">
        <v>104400</v>
      </c>
      <c r="F15" s="99">
        <v>104800</v>
      </c>
      <c r="G15" s="100">
        <v>105400</v>
      </c>
      <c r="H15" s="79"/>
      <c r="I15" s="91"/>
      <c r="J15" s="91"/>
      <c r="K15" s="91"/>
      <c r="L15" s="91"/>
      <c r="M15" s="79"/>
      <c r="N15" s="79"/>
      <c r="O15" s="79"/>
      <c r="P15" s="79"/>
      <c r="Q15" s="79"/>
      <c r="R15" s="93"/>
      <c r="S15" s="465"/>
      <c r="T15" s="464" t="str">
        <f t="shared" si="0"/>
        <v>East Sussex</v>
      </c>
      <c r="U15" s="151">
        <v>4</v>
      </c>
      <c r="V15" s="152">
        <f t="shared" si="1"/>
        <v>0</v>
      </c>
    </row>
    <row r="16" spans="1:22" ht="11.25" customHeight="1" x14ac:dyDescent="0.2">
      <c r="A16" s="48"/>
      <c r="B16" s="97" t="s">
        <v>9</v>
      </c>
      <c r="C16" s="98">
        <v>275440</v>
      </c>
      <c r="D16" s="99">
        <v>280200</v>
      </c>
      <c r="E16" s="99">
        <v>280900</v>
      </c>
      <c r="F16" s="99">
        <v>281900</v>
      </c>
      <c r="G16" s="100">
        <v>281500</v>
      </c>
      <c r="H16" s="79"/>
      <c r="I16" s="91"/>
      <c r="J16" s="91"/>
      <c r="K16" s="91"/>
      <c r="L16" s="91"/>
      <c r="M16" s="79"/>
      <c r="N16" s="79"/>
      <c r="O16" s="79"/>
      <c r="P16" s="79"/>
      <c r="Q16" s="79"/>
      <c r="R16" s="93"/>
      <c r="S16" s="465"/>
      <c r="T16" s="464" t="str">
        <f t="shared" si="0"/>
        <v>Hampshire</v>
      </c>
      <c r="U16" s="151">
        <v>6</v>
      </c>
      <c r="V16" s="152">
        <f t="shared" si="1"/>
        <v>0</v>
      </c>
    </row>
    <row r="17" spans="1:22" ht="11.25" customHeight="1" x14ac:dyDescent="0.2">
      <c r="A17" s="48"/>
      <c r="B17" s="97" t="s">
        <v>3</v>
      </c>
      <c r="C17" s="98">
        <v>26260</v>
      </c>
      <c r="D17" s="99">
        <v>26100</v>
      </c>
      <c r="E17" s="99">
        <v>26000</v>
      </c>
      <c r="F17" s="99">
        <v>25800</v>
      </c>
      <c r="G17" s="100">
        <v>25500</v>
      </c>
      <c r="H17" s="79"/>
      <c r="I17" s="91"/>
      <c r="J17" s="91"/>
      <c r="K17" s="91"/>
      <c r="L17" s="91"/>
      <c r="M17" s="79"/>
      <c r="N17" s="79"/>
      <c r="O17" s="79"/>
      <c r="P17" s="79"/>
      <c r="Q17" s="79"/>
      <c r="R17" s="93"/>
      <c r="S17" s="465"/>
      <c r="T17" s="464" t="str">
        <f t="shared" si="0"/>
        <v>Isle of Wight</v>
      </c>
      <c r="U17" s="151">
        <v>7</v>
      </c>
      <c r="V17" s="152">
        <f t="shared" si="1"/>
        <v>0</v>
      </c>
    </row>
    <row r="18" spans="1:22" ht="11.25" customHeight="1" x14ac:dyDescent="0.2">
      <c r="A18" s="48"/>
      <c r="B18" s="97" t="s">
        <v>13</v>
      </c>
      <c r="C18" s="98">
        <v>312910</v>
      </c>
      <c r="D18" s="99">
        <v>322700</v>
      </c>
      <c r="E18" s="99">
        <v>323900</v>
      </c>
      <c r="F18" s="99">
        <v>325600</v>
      </c>
      <c r="G18" s="100">
        <v>328300</v>
      </c>
      <c r="H18" s="79"/>
      <c r="I18" s="91"/>
      <c r="J18" s="91"/>
      <c r="K18" s="91"/>
      <c r="L18" s="91"/>
      <c r="M18" s="79"/>
      <c r="N18" s="79"/>
      <c r="O18" s="79"/>
      <c r="P18" s="79"/>
      <c r="Q18" s="79"/>
      <c r="R18" s="93"/>
      <c r="S18" s="465"/>
      <c r="T18" s="464" t="str">
        <f t="shared" si="0"/>
        <v>Kent</v>
      </c>
      <c r="U18" s="151">
        <v>8</v>
      </c>
      <c r="V18" s="152">
        <f t="shared" si="1"/>
        <v>0</v>
      </c>
    </row>
    <row r="19" spans="1:22" ht="11.25" customHeight="1" x14ac:dyDescent="0.2">
      <c r="A19" s="48"/>
      <c r="B19" s="97" t="s">
        <v>4</v>
      </c>
      <c r="C19" s="98">
        <v>58730</v>
      </c>
      <c r="D19" s="99">
        <v>61000</v>
      </c>
      <c r="E19" s="99">
        <v>60900</v>
      </c>
      <c r="F19" s="99">
        <v>61600</v>
      </c>
      <c r="G19" s="100">
        <v>62500</v>
      </c>
      <c r="H19" s="79"/>
      <c r="I19" s="91"/>
      <c r="J19" s="91"/>
      <c r="K19" s="91"/>
      <c r="L19" s="91"/>
      <c r="M19" s="79"/>
      <c r="N19" s="79"/>
      <c r="O19" s="79"/>
      <c r="P19" s="79"/>
      <c r="Q19" s="79"/>
      <c r="R19" s="93"/>
      <c r="S19" s="465"/>
      <c r="T19" s="464" t="str">
        <f t="shared" si="0"/>
        <v>Medway</v>
      </c>
      <c r="U19" s="151">
        <v>9</v>
      </c>
      <c r="V19" s="152">
        <f t="shared" si="1"/>
        <v>0</v>
      </c>
    </row>
    <row r="20" spans="1:22" ht="11.25" customHeight="1" x14ac:dyDescent="0.2">
      <c r="A20" s="48"/>
      <c r="B20" s="97" t="s">
        <v>14</v>
      </c>
      <c r="C20" s="98">
        <v>58640</v>
      </c>
      <c r="D20" s="99">
        <v>62000</v>
      </c>
      <c r="E20" s="99">
        <v>63400</v>
      </c>
      <c r="F20" s="99">
        <v>64000</v>
      </c>
      <c r="G20" s="100">
        <v>65200</v>
      </c>
      <c r="H20" s="79"/>
      <c r="I20" s="91"/>
      <c r="J20" s="91"/>
      <c r="K20" s="91"/>
      <c r="L20" s="91"/>
      <c r="M20" s="79"/>
      <c r="N20" s="79"/>
      <c r="O20" s="79"/>
      <c r="P20" s="79"/>
      <c r="Q20" s="79"/>
      <c r="R20" s="93"/>
      <c r="S20" s="465"/>
      <c r="T20" s="464" t="str">
        <f t="shared" si="0"/>
        <v>Milton Keynes</v>
      </c>
      <c r="U20" s="151">
        <v>10</v>
      </c>
      <c r="V20" s="152">
        <f t="shared" si="1"/>
        <v>0</v>
      </c>
    </row>
    <row r="21" spans="1:22" ht="11.25" customHeight="1" x14ac:dyDescent="0.2">
      <c r="A21" s="48"/>
      <c r="B21" s="97" t="s">
        <v>15</v>
      </c>
      <c r="C21" s="98">
        <v>138500</v>
      </c>
      <c r="D21" s="99">
        <v>138000</v>
      </c>
      <c r="E21" s="99">
        <v>139200</v>
      </c>
      <c r="F21" s="99">
        <v>140300</v>
      </c>
      <c r="G21" s="100">
        <v>141200</v>
      </c>
      <c r="H21" s="79"/>
      <c r="I21" s="91"/>
      <c r="J21" s="91"/>
      <c r="K21" s="91"/>
      <c r="L21" s="91"/>
      <c r="M21" s="79"/>
      <c r="N21" s="79"/>
      <c r="O21" s="79"/>
      <c r="P21" s="79"/>
      <c r="Q21" s="79"/>
      <c r="R21" s="93"/>
      <c r="S21" s="465"/>
      <c r="T21" s="464" t="str">
        <f t="shared" si="0"/>
        <v>Oxfordshire</v>
      </c>
      <c r="U21" s="151">
        <v>11</v>
      </c>
      <c r="V21" s="152">
        <f t="shared" si="1"/>
        <v>0</v>
      </c>
    </row>
    <row r="22" spans="1:22" ht="11.25" customHeight="1" x14ac:dyDescent="0.2">
      <c r="A22" s="48"/>
      <c r="B22" s="97" t="s">
        <v>16</v>
      </c>
      <c r="C22" s="98">
        <v>38550</v>
      </c>
      <c r="D22" s="99">
        <v>42500</v>
      </c>
      <c r="E22" s="99">
        <v>42300</v>
      </c>
      <c r="F22" s="99">
        <v>42600</v>
      </c>
      <c r="G22" s="100">
        <v>43400</v>
      </c>
      <c r="H22" s="79"/>
      <c r="I22" s="91"/>
      <c r="J22" s="91"/>
      <c r="K22" s="91"/>
      <c r="L22" s="91"/>
      <c r="M22" s="79"/>
      <c r="N22" s="79"/>
      <c r="O22" s="79"/>
      <c r="P22" s="79"/>
      <c r="Q22" s="79"/>
      <c r="R22" s="93"/>
      <c r="S22" s="465"/>
      <c r="T22" s="464" t="str">
        <f t="shared" si="0"/>
        <v>Portsmouth</v>
      </c>
      <c r="U22" s="151">
        <v>12</v>
      </c>
      <c r="V22" s="152">
        <f t="shared" si="1"/>
        <v>0</v>
      </c>
    </row>
    <row r="23" spans="1:22" ht="11.25" customHeight="1" x14ac:dyDescent="0.2">
      <c r="A23" s="48"/>
      <c r="B23" s="97" t="s">
        <v>5</v>
      </c>
      <c r="C23" s="98">
        <v>30870</v>
      </c>
      <c r="D23" s="99">
        <v>33400</v>
      </c>
      <c r="E23" s="99">
        <v>34000</v>
      </c>
      <c r="F23" s="99">
        <v>34700</v>
      </c>
      <c r="G23" s="100">
        <v>35900</v>
      </c>
      <c r="H23" s="79"/>
      <c r="I23" s="91"/>
      <c r="J23" s="91"/>
      <c r="K23" s="91"/>
      <c r="L23" s="91"/>
      <c r="M23" s="79"/>
      <c r="N23" s="79"/>
      <c r="O23" s="79"/>
      <c r="P23" s="79"/>
      <c r="Q23" s="79"/>
      <c r="R23" s="93"/>
      <c r="S23" s="465"/>
      <c r="T23" s="464" t="str">
        <f t="shared" si="0"/>
        <v>Reading</v>
      </c>
      <c r="U23" s="151">
        <v>13</v>
      </c>
      <c r="V23" s="152">
        <f t="shared" si="1"/>
        <v>0</v>
      </c>
    </row>
    <row r="24" spans="1:22" ht="11.25" customHeight="1" x14ac:dyDescent="0.2">
      <c r="A24" s="48"/>
      <c r="B24" s="97" t="s">
        <v>17</v>
      </c>
      <c r="C24" s="98">
        <v>31730</v>
      </c>
      <c r="D24" s="99">
        <v>37400</v>
      </c>
      <c r="E24" s="99">
        <v>38000</v>
      </c>
      <c r="F24" s="99">
        <v>38900</v>
      </c>
      <c r="G24" s="100">
        <v>39900</v>
      </c>
      <c r="H24" s="79"/>
      <c r="I24" s="91"/>
      <c r="J24" s="91"/>
      <c r="K24" s="91"/>
      <c r="L24" s="91"/>
      <c r="M24" s="79"/>
      <c r="N24" s="79"/>
      <c r="O24" s="79"/>
      <c r="P24" s="79"/>
      <c r="Q24" s="79"/>
      <c r="R24" s="93"/>
      <c r="S24" s="465"/>
      <c r="T24" s="464" t="str">
        <f t="shared" si="0"/>
        <v>Slough</v>
      </c>
      <c r="U24" s="151">
        <v>14</v>
      </c>
      <c r="V24" s="152">
        <f t="shared" si="1"/>
        <v>0</v>
      </c>
    </row>
    <row r="25" spans="1:22" ht="11.25" customHeight="1" x14ac:dyDescent="0.2">
      <c r="A25" s="48"/>
      <c r="B25" s="304" t="s">
        <v>191</v>
      </c>
      <c r="C25" s="98">
        <v>110200</v>
      </c>
      <c r="D25" s="99">
        <v>108800</v>
      </c>
      <c r="E25" s="99">
        <v>108800</v>
      </c>
      <c r="F25" s="99">
        <v>108800</v>
      </c>
      <c r="G25" s="100">
        <v>108900</v>
      </c>
      <c r="H25" s="79"/>
      <c r="I25" s="91"/>
      <c r="J25" s="91"/>
      <c r="K25" s="91"/>
      <c r="L25" s="91"/>
      <c r="M25" s="79"/>
      <c r="N25" s="79"/>
      <c r="O25" s="79"/>
      <c r="P25" s="79"/>
      <c r="Q25" s="79"/>
      <c r="R25" s="93"/>
      <c r="S25" s="465"/>
      <c r="T25" s="464" t="str">
        <f t="shared" si="0"/>
        <v>Somerset</v>
      </c>
      <c r="U25" s="151">
        <v>5</v>
      </c>
      <c r="V25" s="152">
        <f t="shared" si="1"/>
        <v>0</v>
      </c>
    </row>
    <row r="26" spans="1:22" ht="11.25" customHeight="1" x14ac:dyDescent="0.2">
      <c r="A26" s="48"/>
      <c r="B26" s="97" t="s">
        <v>18</v>
      </c>
      <c r="C26" s="98">
        <v>43320</v>
      </c>
      <c r="D26" s="99">
        <v>46200</v>
      </c>
      <c r="E26" s="99">
        <v>46500</v>
      </c>
      <c r="F26" s="99">
        <v>47400</v>
      </c>
      <c r="G26" s="100">
        <v>48600</v>
      </c>
      <c r="H26" s="79"/>
      <c r="I26" s="91"/>
      <c r="J26" s="91"/>
      <c r="K26" s="91"/>
      <c r="L26" s="91"/>
      <c r="M26" s="79"/>
      <c r="N26" s="79"/>
      <c r="O26" s="79"/>
      <c r="P26" s="79"/>
      <c r="Q26" s="79"/>
      <c r="R26" s="93"/>
      <c r="S26" s="465"/>
      <c r="T26" s="464" t="str">
        <f t="shared" si="0"/>
        <v>Southampton</v>
      </c>
      <c r="U26" s="151">
        <v>15</v>
      </c>
      <c r="V26" s="152">
        <f t="shared" si="1"/>
        <v>0</v>
      </c>
    </row>
    <row r="27" spans="1:22" ht="11.25" customHeight="1" x14ac:dyDescent="0.2">
      <c r="A27" s="48"/>
      <c r="B27" s="97" t="s">
        <v>10</v>
      </c>
      <c r="C27" s="98">
        <v>246090</v>
      </c>
      <c r="D27" s="99">
        <v>247000</v>
      </c>
      <c r="E27" s="99">
        <v>249600</v>
      </c>
      <c r="F27" s="99">
        <v>252000</v>
      </c>
      <c r="G27" s="100">
        <v>254600</v>
      </c>
      <c r="H27" s="79"/>
      <c r="I27" s="79"/>
      <c r="J27" s="79"/>
      <c r="K27" s="79"/>
      <c r="L27" s="79"/>
      <c r="M27" s="79"/>
      <c r="N27" s="79"/>
      <c r="O27" s="79"/>
      <c r="P27" s="79"/>
      <c r="Q27" s="79"/>
      <c r="R27" s="93"/>
      <c r="S27" s="465"/>
      <c r="T27" s="464" t="str">
        <f t="shared" si="0"/>
        <v>Surrey</v>
      </c>
      <c r="U27" s="151">
        <v>16</v>
      </c>
      <c r="V27" s="152">
        <f t="shared" si="1"/>
        <v>0</v>
      </c>
    </row>
    <row r="28" spans="1:22" ht="11.25" customHeight="1" x14ac:dyDescent="0.2">
      <c r="A28" s="48"/>
      <c r="B28" s="97" t="s">
        <v>19</v>
      </c>
      <c r="C28" s="98">
        <v>36740</v>
      </c>
      <c r="D28" s="99">
        <v>35400</v>
      </c>
      <c r="E28" s="99">
        <v>35900</v>
      </c>
      <c r="F28" s="99">
        <v>35700</v>
      </c>
      <c r="G28" s="100">
        <v>35600</v>
      </c>
      <c r="H28" s="79"/>
      <c r="I28" s="79"/>
      <c r="J28" s="79"/>
      <c r="K28" s="79"/>
      <c r="L28" s="79"/>
      <c r="M28" s="79"/>
      <c r="N28" s="79"/>
      <c r="O28" s="79"/>
      <c r="P28" s="79"/>
      <c r="Q28" s="79"/>
      <c r="R28" s="93"/>
      <c r="S28" s="465"/>
      <c r="T28" s="464" t="str">
        <f t="shared" si="0"/>
        <v>West Berkshire</v>
      </c>
      <c r="U28" s="151">
        <v>17</v>
      </c>
      <c r="V28" s="152">
        <f t="shared" si="1"/>
        <v>0</v>
      </c>
    </row>
    <row r="29" spans="1:22" ht="11.25" customHeight="1" x14ac:dyDescent="0.2">
      <c r="A29" s="48"/>
      <c r="B29" s="97" t="s">
        <v>8</v>
      </c>
      <c r="C29" s="98">
        <v>165170</v>
      </c>
      <c r="D29" s="99">
        <v>164400</v>
      </c>
      <c r="E29" s="99">
        <v>165600</v>
      </c>
      <c r="F29" s="99">
        <v>167000</v>
      </c>
      <c r="G29" s="100">
        <v>168800</v>
      </c>
      <c r="H29" s="79"/>
      <c r="I29" s="79"/>
      <c r="J29" s="79"/>
      <c r="K29" s="79"/>
      <c r="L29" s="79"/>
      <c r="M29" s="79"/>
      <c r="N29" s="79"/>
      <c r="O29" s="79"/>
      <c r="P29" s="79"/>
      <c r="Q29" s="79"/>
      <c r="R29" s="93"/>
      <c r="S29" s="465"/>
      <c r="T29" s="464" t="str">
        <f t="shared" si="0"/>
        <v>West Sussex</v>
      </c>
      <c r="U29" s="151">
        <v>18</v>
      </c>
      <c r="V29" s="152">
        <f t="shared" si="1"/>
        <v>0</v>
      </c>
    </row>
    <row r="30" spans="1:22" ht="11.25" customHeight="1" x14ac:dyDescent="0.2">
      <c r="A30" s="48"/>
      <c r="B30" s="97" t="s">
        <v>77</v>
      </c>
      <c r="C30" s="98">
        <v>33980</v>
      </c>
      <c r="D30" s="99">
        <v>32600</v>
      </c>
      <c r="E30" s="99">
        <v>33100</v>
      </c>
      <c r="F30" s="99">
        <v>33300</v>
      </c>
      <c r="G30" s="100">
        <v>33400</v>
      </c>
      <c r="H30" s="79"/>
      <c r="I30" s="79"/>
      <c r="J30" s="79"/>
      <c r="K30" s="79"/>
      <c r="L30" s="79"/>
      <c r="M30" s="79"/>
      <c r="N30" s="79"/>
      <c r="O30" s="79"/>
      <c r="P30" s="79"/>
      <c r="Q30" s="79"/>
      <c r="R30" s="93"/>
      <c r="S30" s="465"/>
      <c r="T30" s="464" t="str">
        <f t="shared" si="0"/>
        <v>Windsor &amp; Maidenhead</v>
      </c>
      <c r="U30" s="151">
        <v>19</v>
      </c>
      <c r="V30" s="152">
        <f t="shared" si="1"/>
        <v>0</v>
      </c>
    </row>
    <row r="31" spans="1:22" ht="11.25" customHeight="1" x14ac:dyDescent="0.2">
      <c r="A31" s="48"/>
      <c r="B31" s="97" t="s">
        <v>20</v>
      </c>
      <c r="C31" s="98">
        <v>36160</v>
      </c>
      <c r="D31" s="99">
        <v>35600</v>
      </c>
      <c r="E31" s="99">
        <v>35800</v>
      </c>
      <c r="F31" s="99">
        <v>36200</v>
      </c>
      <c r="G31" s="100">
        <v>36900</v>
      </c>
      <c r="H31" s="79"/>
      <c r="I31" s="79"/>
      <c r="J31" s="79"/>
      <c r="K31" s="79"/>
      <c r="L31" s="79"/>
      <c r="M31" s="79"/>
      <c r="N31" s="79"/>
      <c r="O31" s="79"/>
      <c r="P31" s="79"/>
      <c r="Q31" s="79"/>
      <c r="R31" s="93"/>
      <c r="S31" s="465"/>
      <c r="T31" s="464" t="str">
        <f t="shared" si="0"/>
        <v>Wokingham</v>
      </c>
      <c r="U31" s="151">
        <v>20</v>
      </c>
      <c r="V31" s="152">
        <f t="shared" si="1"/>
        <v>0</v>
      </c>
    </row>
    <row r="32" spans="1:22" ht="11.25" customHeight="1" x14ac:dyDescent="0.2">
      <c r="A32" s="48"/>
      <c r="B32" s="118" t="s">
        <v>112</v>
      </c>
      <c r="C32" s="119">
        <v>1826300</v>
      </c>
      <c r="D32" s="120">
        <v>1860800</v>
      </c>
      <c r="E32" s="120">
        <v>1872600</v>
      </c>
      <c r="F32" s="120">
        <v>1886800</v>
      </c>
      <c r="G32" s="121">
        <v>1904200</v>
      </c>
      <c r="H32" s="79"/>
      <c r="I32" s="79"/>
      <c r="J32" s="79"/>
      <c r="K32" s="79"/>
      <c r="L32" s="79"/>
      <c r="M32" s="79"/>
      <c r="N32" s="79"/>
      <c r="O32" s="79"/>
      <c r="P32" s="79"/>
      <c r="Q32" s="79"/>
      <c r="R32" s="93"/>
      <c r="S32" s="465"/>
    </row>
    <row r="33" spans="1:28" ht="11.25" customHeight="1" x14ac:dyDescent="0.2">
      <c r="A33" s="48"/>
      <c r="B33" s="132" t="s">
        <v>95</v>
      </c>
      <c r="C33" s="133">
        <v>11045400</v>
      </c>
      <c r="D33" s="134">
        <v>11340800</v>
      </c>
      <c r="E33" s="134">
        <v>11397500</v>
      </c>
      <c r="F33" s="134">
        <v>11478900</v>
      </c>
      <c r="G33" s="135">
        <v>11591700</v>
      </c>
      <c r="H33" s="79"/>
      <c r="I33" s="79"/>
      <c r="J33" s="79"/>
      <c r="K33" s="79"/>
      <c r="L33" s="79"/>
      <c r="M33" s="79"/>
      <c r="N33" s="79"/>
      <c r="O33" s="79"/>
      <c r="P33" s="79"/>
      <c r="Q33" s="79"/>
      <c r="R33" s="93"/>
      <c r="S33" s="465"/>
    </row>
    <row r="34" spans="1:28" ht="11.25" customHeight="1" x14ac:dyDescent="0.2">
      <c r="A34" s="85"/>
      <c r="B34" s="73"/>
      <c r="C34" s="73"/>
      <c r="D34" s="73"/>
      <c r="E34" s="73"/>
      <c r="F34" s="73"/>
      <c r="G34" s="73"/>
      <c r="H34" s="79"/>
      <c r="I34" s="79"/>
      <c r="J34" s="79"/>
      <c r="K34" s="79"/>
      <c r="L34" s="79"/>
      <c r="M34" s="79"/>
      <c r="N34" s="79"/>
      <c r="O34" s="79"/>
      <c r="P34" s="79"/>
      <c r="Q34" s="79"/>
      <c r="R34" s="93"/>
      <c r="S34" s="465"/>
    </row>
    <row r="35" spans="1:28" ht="11.25" customHeight="1" x14ac:dyDescent="0.2">
      <c r="A35" s="85"/>
      <c r="B35" s="637" t="s">
        <v>201</v>
      </c>
      <c r="C35" s="638"/>
      <c r="D35" s="638"/>
      <c r="E35" s="638"/>
      <c r="F35" s="638"/>
      <c r="G35" s="638"/>
      <c r="H35" s="79"/>
      <c r="I35" s="79"/>
      <c r="J35" s="79"/>
      <c r="K35" s="79"/>
      <c r="L35" s="79"/>
      <c r="M35" s="79"/>
      <c r="N35" s="79"/>
      <c r="O35" s="79"/>
      <c r="P35" s="79"/>
      <c r="Q35" s="79"/>
      <c r="R35" s="93"/>
      <c r="S35" s="465"/>
    </row>
    <row r="36" spans="1:28" ht="11.25" customHeight="1" x14ac:dyDescent="0.2">
      <c r="A36" s="85"/>
      <c r="B36" s="638"/>
      <c r="C36" s="638"/>
      <c r="D36" s="638"/>
      <c r="E36" s="638"/>
      <c r="F36" s="638"/>
      <c r="G36" s="638"/>
      <c r="H36" s="79"/>
      <c r="I36" s="79"/>
      <c r="J36" s="79"/>
      <c r="K36" s="79"/>
      <c r="L36" s="79"/>
      <c r="M36" s="79"/>
      <c r="N36" s="79"/>
      <c r="O36" s="79"/>
      <c r="P36" s="79"/>
      <c r="Q36" s="79"/>
      <c r="R36" s="93"/>
      <c r="S36" s="465"/>
    </row>
    <row r="37" spans="1:28" ht="11.25" customHeight="1" x14ac:dyDescent="0.2">
      <c r="A37" s="85"/>
      <c r="B37" s="638"/>
      <c r="C37" s="638"/>
      <c r="D37" s="638"/>
      <c r="E37" s="638"/>
      <c r="F37" s="638"/>
      <c r="G37" s="638"/>
      <c r="H37" s="79"/>
      <c r="I37" s="79"/>
      <c r="J37" s="79"/>
      <c r="K37" s="79"/>
      <c r="L37" s="79"/>
      <c r="M37" s="79"/>
      <c r="N37" s="79"/>
      <c r="O37" s="79"/>
      <c r="P37" s="79"/>
      <c r="Q37" s="79"/>
      <c r="R37" s="93"/>
      <c r="S37" s="465"/>
    </row>
    <row r="38" spans="1:28" ht="11.25" customHeight="1" x14ac:dyDescent="0.2">
      <c r="A38" s="85"/>
      <c r="B38" s="638"/>
      <c r="C38" s="638"/>
      <c r="D38" s="638"/>
      <c r="E38" s="638"/>
      <c r="F38" s="638"/>
      <c r="G38" s="638"/>
      <c r="H38" s="79"/>
      <c r="I38" s="101"/>
      <c r="J38" s="101"/>
      <c r="K38" s="101"/>
      <c r="L38" s="101"/>
      <c r="M38" s="101"/>
      <c r="N38" s="101"/>
      <c r="O38" s="101"/>
      <c r="P38" s="101"/>
      <c r="Q38" s="101"/>
      <c r="R38" s="93"/>
      <c r="S38" s="465"/>
    </row>
    <row r="39" spans="1:28" ht="11.25" customHeight="1" x14ac:dyDescent="0.2">
      <c r="A39" s="85"/>
      <c r="B39" s="638"/>
      <c r="C39" s="638"/>
      <c r="D39" s="638"/>
      <c r="E39" s="638"/>
      <c r="F39" s="638"/>
      <c r="G39" s="638"/>
      <c r="H39" s="79"/>
      <c r="I39" s="102"/>
      <c r="J39" s="102"/>
      <c r="K39" s="102"/>
      <c r="L39" s="102"/>
      <c r="M39" s="102"/>
      <c r="N39" s="102"/>
      <c r="O39" s="102"/>
      <c r="P39" s="102"/>
      <c r="Q39" s="102"/>
      <c r="R39" s="93"/>
      <c r="S39" s="465"/>
    </row>
    <row r="40" spans="1:28" ht="11.25" customHeight="1" x14ac:dyDescent="0.2">
      <c r="A40" s="85"/>
      <c r="B40" s="638"/>
      <c r="C40" s="638"/>
      <c r="D40" s="638"/>
      <c r="E40" s="638"/>
      <c r="F40" s="638"/>
      <c r="G40" s="638"/>
      <c r="H40" s="87"/>
      <c r="I40" s="86"/>
      <c r="J40" s="86"/>
      <c r="K40" s="86"/>
      <c r="L40" s="86"/>
      <c r="M40" s="86"/>
      <c r="N40" s="86"/>
      <c r="O40" s="86"/>
      <c r="P40" s="86"/>
      <c r="Q40" s="86"/>
      <c r="R40" s="88"/>
      <c r="S40" s="465"/>
    </row>
    <row r="41" spans="1:28" ht="11.25" customHeight="1" x14ac:dyDescent="0.2">
      <c r="A41" s="85"/>
      <c r="B41" s="113"/>
      <c r="C41" s="129"/>
      <c r="D41" s="129"/>
      <c r="E41" s="129"/>
      <c r="F41" s="129"/>
      <c r="G41" s="129"/>
      <c r="H41" s="129"/>
      <c r="I41" s="129"/>
      <c r="J41" s="129"/>
      <c r="K41" s="129"/>
      <c r="L41" s="129"/>
      <c r="M41" s="129"/>
      <c r="N41" s="129"/>
      <c r="O41" s="129"/>
      <c r="P41" s="129"/>
      <c r="Q41" s="129"/>
      <c r="R41" s="88"/>
      <c r="S41" s="465"/>
    </row>
    <row r="42" spans="1:28" ht="11.25" customHeight="1" x14ac:dyDescent="0.2">
      <c r="A42" s="85"/>
      <c r="B42" s="129"/>
      <c r="C42" s="129"/>
      <c r="D42" s="129"/>
      <c r="E42" s="129"/>
      <c r="F42" s="129"/>
      <c r="G42" s="129"/>
      <c r="H42" s="129"/>
      <c r="I42" s="129"/>
      <c r="J42" s="129"/>
      <c r="K42" s="129"/>
      <c r="L42" s="129"/>
      <c r="M42" s="129"/>
      <c r="N42" s="129"/>
      <c r="O42" s="129"/>
      <c r="P42" s="129"/>
      <c r="Q42" s="129"/>
      <c r="R42" s="88"/>
      <c r="S42" s="465"/>
    </row>
    <row r="43" spans="1:28" ht="16.5" customHeight="1" x14ac:dyDescent="0.2">
      <c r="A43" s="592"/>
      <c r="B43" s="553"/>
      <c r="C43" s="553"/>
      <c r="D43" s="553"/>
      <c r="E43" s="553"/>
      <c r="F43" s="553"/>
      <c r="G43" s="553"/>
      <c r="H43" s="553"/>
      <c r="I43" s="553"/>
      <c r="J43" s="553"/>
      <c r="K43" s="553"/>
      <c r="L43" s="553"/>
      <c r="M43" s="553"/>
      <c r="N43" s="553"/>
      <c r="O43" s="553"/>
      <c r="P43" s="553"/>
      <c r="Q43" s="553"/>
      <c r="R43" s="636"/>
      <c r="S43" s="465"/>
    </row>
    <row r="44" spans="1:28"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1"/>
      <c r="S44" s="465"/>
    </row>
    <row r="45" spans="1:28" s="431" customFormat="1" ht="11.25" customHeight="1" x14ac:dyDescent="0.2">
      <c r="A45" s="80"/>
      <c r="B45" s="80"/>
      <c r="C45" s="80"/>
      <c r="D45" s="80"/>
      <c r="E45" s="80"/>
      <c r="F45" s="80"/>
      <c r="G45" s="80"/>
      <c r="H45" s="74"/>
      <c r="I45" s="80"/>
      <c r="J45" s="80"/>
      <c r="K45" s="80"/>
      <c r="L45" s="80"/>
      <c r="M45" s="80"/>
      <c r="N45" s="80"/>
      <c r="O45" s="80"/>
      <c r="P45" s="80"/>
      <c r="Q45" s="80"/>
      <c r="R45" s="80"/>
      <c r="S45" s="467"/>
      <c r="T45" s="429"/>
      <c r="U45" s="429"/>
      <c r="V45" s="429"/>
      <c r="W45" s="429"/>
      <c r="X45" s="429"/>
      <c r="Y45" s="429"/>
      <c r="Z45" s="430"/>
      <c r="AA45" s="429"/>
      <c r="AB45" s="429"/>
    </row>
    <row r="46" spans="1:28" s="431" customFormat="1" ht="11.25" customHeight="1" x14ac:dyDescent="0.2">
      <c r="A46" s="79"/>
      <c r="B46" s="79"/>
      <c r="C46" s="79"/>
      <c r="D46" s="79"/>
      <c r="E46" s="79"/>
      <c r="F46" s="80"/>
      <c r="G46" s="80"/>
      <c r="H46" s="74"/>
      <c r="I46" s="80"/>
      <c r="J46" s="80"/>
      <c r="K46" s="80"/>
      <c r="L46" s="80"/>
      <c r="M46" s="80"/>
      <c r="N46" s="80"/>
      <c r="O46" s="80"/>
      <c r="P46" s="80"/>
      <c r="Q46" s="80"/>
      <c r="R46" s="80"/>
      <c r="S46" s="467"/>
      <c r="T46" s="429"/>
      <c r="U46" s="429"/>
      <c r="V46" s="429"/>
      <c r="W46" s="429"/>
      <c r="X46" s="429"/>
      <c r="Y46" s="429"/>
      <c r="Z46" s="430"/>
      <c r="AA46" s="429"/>
      <c r="AB46" s="429"/>
    </row>
    <row r="47" spans="1:28" s="431" customFormat="1" ht="11.25" customHeight="1" x14ac:dyDescent="0.2">
      <c r="A47" s="79"/>
      <c r="B47" s="599" t="s">
        <v>113</v>
      </c>
      <c r="C47" s="272"/>
      <c r="D47" s="91"/>
      <c r="E47" s="91"/>
      <c r="F47" s="79"/>
      <c r="G47" s="80"/>
      <c r="H47" s="74"/>
      <c r="I47" s="80"/>
      <c r="J47" s="80"/>
      <c r="K47" s="80"/>
      <c r="L47" s="80"/>
      <c r="M47" s="80"/>
      <c r="N47" s="80"/>
      <c r="O47" s="80"/>
      <c r="P47" s="80"/>
      <c r="Q47" s="80"/>
      <c r="R47" s="80"/>
      <c r="S47" s="467"/>
      <c r="T47" s="429"/>
      <c r="U47" s="429"/>
      <c r="V47" s="429"/>
      <c r="W47" s="429"/>
      <c r="X47" s="429"/>
      <c r="Y47" s="429"/>
      <c r="Z47" s="430"/>
      <c r="AA47" s="429"/>
      <c r="AB47" s="429"/>
    </row>
    <row r="48" spans="1:28" s="431" customFormat="1" ht="11.25" customHeight="1" x14ac:dyDescent="0.2">
      <c r="A48" s="79"/>
      <c r="B48" s="600"/>
      <c r="C48" s="273"/>
      <c r="D48" s="79"/>
      <c r="E48" s="79"/>
      <c r="F48" s="79"/>
      <c r="G48" s="80"/>
      <c r="H48" s="74"/>
      <c r="I48" s="80"/>
      <c r="J48" s="80"/>
      <c r="K48" s="80"/>
      <c r="L48" s="80"/>
      <c r="M48" s="80"/>
      <c r="N48" s="80"/>
      <c r="O48" s="80"/>
      <c r="P48" s="80"/>
      <c r="Q48" s="80"/>
      <c r="R48" s="80"/>
      <c r="S48" s="467"/>
      <c r="T48" s="429"/>
      <c r="U48" s="429"/>
      <c r="V48" s="429"/>
      <c r="W48" s="429"/>
      <c r="X48" s="429"/>
      <c r="Y48" s="429"/>
      <c r="Z48" s="430"/>
      <c r="AA48" s="429"/>
      <c r="AB48" s="429"/>
    </row>
    <row r="49" spans="1:31" s="431" customFormat="1" ht="11.25" customHeight="1" x14ac:dyDescent="0.2">
      <c r="A49" s="79"/>
      <c r="B49" s="590" t="s">
        <v>114</v>
      </c>
      <c r="C49" s="590"/>
      <c r="D49" s="591"/>
      <c r="E49" s="591"/>
      <c r="F49" s="591"/>
      <c r="G49" s="80"/>
      <c r="H49" s="74"/>
      <c r="I49" s="80"/>
      <c r="J49" s="80"/>
      <c r="K49" s="80"/>
      <c r="L49" s="80"/>
      <c r="M49" s="80"/>
      <c r="N49" s="80"/>
      <c r="O49" s="80"/>
      <c r="P49" s="80"/>
      <c r="Q49" s="80"/>
      <c r="R49" s="80"/>
      <c r="S49" s="467"/>
      <c r="T49" s="429"/>
      <c r="U49" s="429"/>
      <c r="V49" s="429"/>
      <c r="W49" s="429"/>
      <c r="X49" s="429"/>
      <c r="Y49" s="429"/>
      <c r="Z49" s="430"/>
      <c r="AA49" s="429"/>
      <c r="AB49" s="429"/>
    </row>
    <row r="50" spans="1:31" s="431" customFormat="1" ht="11.25" customHeight="1" x14ac:dyDescent="0.2">
      <c r="A50" s="79"/>
      <c r="B50" s="590"/>
      <c r="C50" s="590"/>
      <c r="D50" s="591"/>
      <c r="E50" s="591"/>
      <c r="F50" s="591"/>
      <c r="G50" s="80"/>
      <c r="H50" s="74"/>
      <c r="I50" s="80"/>
      <c r="J50" s="80"/>
      <c r="K50" s="80"/>
      <c r="L50" s="80"/>
      <c r="M50" s="80"/>
      <c r="N50" s="80"/>
      <c r="O50" s="80"/>
      <c r="P50" s="80"/>
      <c r="Q50" s="80"/>
      <c r="R50" s="80"/>
      <c r="S50" s="467"/>
      <c r="T50" s="429"/>
      <c r="U50" s="429"/>
      <c r="V50" s="429"/>
      <c r="W50" s="429"/>
      <c r="X50" s="429"/>
      <c r="Y50" s="429"/>
      <c r="Z50" s="430"/>
      <c r="AA50" s="429"/>
      <c r="AB50" s="429"/>
      <c r="AC50" s="432"/>
      <c r="AD50" s="432"/>
      <c r="AE50" s="432"/>
    </row>
    <row r="51" spans="1:31" s="431" customFormat="1" ht="11.25" customHeight="1" x14ac:dyDescent="0.2">
      <c r="A51" s="79"/>
      <c r="B51" s="590" t="s">
        <v>27</v>
      </c>
      <c r="C51" s="590"/>
      <c r="D51" s="591"/>
      <c r="E51" s="591"/>
      <c r="F51" s="591"/>
      <c r="G51" s="80"/>
      <c r="H51" s="74"/>
      <c r="I51" s="80"/>
      <c r="J51" s="80"/>
      <c r="K51" s="80"/>
      <c r="L51" s="80"/>
      <c r="M51" s="80"/>
      <c r="N51" s="80"/>
      <c r="O51" s="80"/>
      <c r="P51" s="80"/>
      <c r="Q51" s="80"/>
      <c r="R51" s="80"/>
      <c r="S51" s="467"/>
      <c r="T51" s="429"/>
      <c r="U51" s="429"/>
      <c r="V51" s="429"/>
      <c r="W51" s="429"/>
      <c r="X51" s="429"/>
      <c r="Y51" s="429"/>
      <c r="Z51" s="430"/>
      <c r="AA51" s="429"/>
      <c r="AB51" s="429"/>
    </row>
    <row r="52" spans="1:31" s="431" customFormat="1" ht="11.25" customHeight="1" x14ac:dyDescent="0.2">
      <c r="A52" s="79"/>
      <c r="B52" s="590"/>
      <c r="C52" s="590"/>
      <c r="D52" s="591"/>
      <c r="E52" s="591"/>
      <c r="F52" s="591"/>
      <c r="G52" s="80"/>
      <c r="H52" s="74"/>
      <c r="I52" s="80"/>
      <c r="J52" s="80"/>
      <c r="K52" s="80"/>
      <c r="L52" s="80"/>
      <c r="M52" s="80"/>
      <c r="N52" s="80"/>
      <c r="O52" s="80"/>
      <c r="P52" s="80"/>
      <c r="Q52" s="80"/>
      <c r="R52" s="80"/>
      <c r="S52" s="467"/>
      <c r="T52" s="429"/>
      <c r="U52" s="429"/>
      <c r="V52" s="429"/>
      <c r="W52" s="429"/>
      <c r="X52" s="429"/>
      <c r="Y52" s="429"/>
      <c r="Z52" s="430"/>
      <c r="AA52" s="429"/>
      <c r="AB52" s="429"/>
    </row>
    <row r="53" spans="1:31" s="431" customFormat="1" ht="11.25" customHeight="1" x14ac:dyDescent="0.2">
      <c r="A53" s="79"/>
      <c r="B53" s="590" t="s">
        <v>28</v>
      </c>
      <c r="C53" s="590"/>
      <c r="D53" s="591"/>
      <c r="E53" s="591"/>
      <c r="F53" s="591"/>
      <c r="G53" s="80"/>
      <c r="H53" s="74"/>
      <c r="I53" s="80"/>
      <c r="J53" s="80"/>
      <c r="K53" s="80"/>
      <c r="L53" s="80"/>
      <c r="M53" s="80"/>
      <c r="N53" s="80"/>
      <c r="O53" s="80"/>
      <c r="P53" s="80"/>
      <c r="Q53" s="80"/>
      <c r="R53" s="80"/>
      <c r="S53" s="467"/>
      <c r="T53" s="429"/>
      <c r="U53" s="429"/>
      <c r="V53" s="429"/>
      <c r="W53" s="429"/>
      <c r="X53" s="429"/>
      <c r="Y53" s="429"/>
      <c r="Z53" s="430"/>
      <c r="AA53" s="429"/>
      <c r="AB53" s="429"/>
    </row>
    <row r="54" spans="1:31" s="431" customFormat="1" ht="11.25" customHeight="1" x14ac:dyDescent="0.2">
      <c r="A54" s="79"/>
      <c r="B54" s="590"/>
      <c r="C54" s="590"/>
      <c r="D54" s="591"/>
      <c r="E54" s="591"/>
      <c r="F54" s="591"/>
      <c r="G54" s="80"/>
      <c r="H54" s="74"/>
      <c r="I54" s="80"/>
      <c r="J54" s="80"/>
      <c r="K54" s="80"/>
      <c r="L54" s="80"/>
      <c r="M54" s="80"/>
      <c r="N54" s="80"/>
      <c r="O54" s="80"/>
      <c r="P54" s="80"/>
      <c r="Q54" s="80"/>
      <c r="R54" s="80"/>
      <c r="S54" s="467"/>
      <c r="T54" s="429"/>
      <c r="U54" s="429"/>
      <c r="V54" s="429"/>
      <c r="W54" s="429"/>
      <c r="X54" s="429"/>
      <c r="Y54" s="429"/>
      <c r="Z54" s="430"/>
      <c r="AA54" s="429"/>
      <c r="AB54" s="429"/>
    </row>
    <row r="55" spans="1:31" s="431" customFormat="1" ht="11.25" customHeight="1" x14ac:dyDescent="0.2">
      <c r="A55" s="79"/>
      <c r="B55" s="590" t="s">
        <v>137</v>
      </c>
      <c r="C55" s="590"/>
      <c r="D55" s="591"/>
      <c r="E55" s="591"/>
      <c r="F55" s="591"/>
      <c r="G55" s="80"/>
      <c r="H55" s="74"/>
      <c r="I55" s="80"/>
      <c r="J55" s="80"/>
      <c r="K55" s="80"/>
      <c r="L55" s="80"/>
      <c r="M55" s="80"/>
      <c r="N55" s="80"/>
      <c r="O55" s="80"/>
      <c r="P55" s="80"/>
      <c r="Q55" s="80"/>
      <c r="R55" s="80"/>
      <c r="S55" s="467"/>
      <c r="T55" s="429"/>
      <c r="U55" s="429"/>
      <c r="V55" s="429"/>
      <c r="W55" s="429"/>
      <c r="X55" s="429"/>
      <c r="Y55" s="429"/>
      <c r="Z55" s="430"/>
      <c r="AA55" s="429"/>
      <c r="AB55" s="429"/>
    </row>
    <row r="56" spans="1:31" s="431" customFormat="1" ht="11.25" customHeight="1" x14ac:dyDescent="0.2">
      <c r="A56" s="79"/>
      <c r="B56" s="590"/>
      <c r="C56" s="590"/>
      <c r="D56" s="591"/>
      <c r="E56" s="591"/>
      <c r="F56" s="591"/>
      <c r="G56" s="80"/>
      <c r="H56" s="74"/>
      <c r="I56" s="80"/>
      <c r="J56" s="80"/>
      <c r="K56" s="80"/>
      <c r="L56" s="80"/>
      <c r="M56" s="80"/>
      <c r="N56" s="80"/>
      <c r="O56" s="80"/>
      <c r="P56" s="80"/>
      <c r="Q56" s="80"/>
      <c r="R56" s="80"/>
      <c r="S56" s="467"/>
      <c r="T56" s="429"/>
      <c r="U56" s="429"/>
      <c r="V56" s="429"/>
      <c r="W56" s="429"/>
      <c r="X56" s="429"/>
      <c r="Y56" s="429"/>
      <c r="Z56" s="430"/>
      <c r="AA56" s="429"/>
      <c r="AB56" s="429"/>
    </row>
    <row r="57" spans="1:31" s="431" customFormat="1" ht="11.25" customHeight="1" x14ac:dyDescent="0.2">
      <c r="A57" s="79"/>
      <c r="B57" s="590" t="s">
        <v>39</v>
      </c>
      <c r="C57" s="590"/>
      <c r="D57" s="591"/>
      <c r="E57" s="591"/>
      <c r="F57" s="591"/>
      <c r="G57" s="80"/>
      <c r="H57" s="74"/>
      <c r="I57" s="80"/>
      <c r="J57" s="80"/>
      <c r="K57" s="80"/>
      <c r="L57" s="80"/>
      <c r="M57" s="80"/>
      <c r="N57" s="80"/>
      <c r="O57" s="80"/>
      <c r="P57" s="80"/>
      <c r="Q57" s="80"/>
      <c r="R57" s="80"/>
      <c r="S57" s="467"/>
      <c r="T57" s="429"/>
      <c r="U57" s="429"/>
      <c r="V57" s="429"/>
      <c r="W57" s="429"/>
      <c r="X57" s="429"/>
      <c r="Y57" s="429"/>
      <c r="Z57" s="430"/>
      <c r="AA57" s="429"/>
      <c r="AB57" s="429"/>
    </row>
    <row r="58" spans="1:31" s="431" customFormat="1" ht="11.25" customHeight="1" x14ac:dyDescent="0.2">
      <c r="A58" s="79"/>
      <c r="B58" s="590"/>
      <c r="C58" s="590"/>
      <c r="D58" s="591"/>
      <c r="E58" s="591"/>
      <c r="F58" s="591"/>
      <c r="G58" s="80"/>
      <c r="H58" s="74"/>
      <c r="I58" s="80"/>
      <c r="J58" s="80"/>
      <c r="K58" s="80"/>
      <c r="L58" s="80"/>
      <c r="M58" s="80"/>
      <c r="N58" s="80"/>
      <c r="O58" s="80"/>
      <c r="P58" s="80"/>
      <c r="Q58" s="80"/>
      <c r="R58" s="80"/>
      <c r="S58" s="467"/>
      <c r="T58" s="429"/>
      <c r="U58" s="429"/>
      <c r="V58" s="429"/>
      <c r="W58" s="429"/>
      <c r="X58" s="429"/>
      <c r="Y58" s="429"/>
      <c r="Z58" s="430"/>
      <c r="AA58" s="429"/>
      <c r="AB58" s="429"/>
    </row>
    <row r="59" spans="1:31" s="431" customFormat="1" ht="11.25" customHeight="1" x14ac:dyDescent="0.2">
      <c r="A59" s="79"/>
      <c r="B59" s="590" t="s">
        <v>33</v>
      </c>
      <c r="C59" s="590"/>
      <c r="D59" s="591"/>
      <c r="E59" s="591"/>
      <c r="F59" s="591"/>
      <c r="G59" s="80"/>
      <c r="H59" s="74"/>
      <c r="I59" s="80"/>
      <c r="J59" s="80"/>
      <c r="K59" s="80"/>
      <c r="L59" s="80"/>
      <c r="M59" s="80"/>
      <c r="N59" s="80"/>
      <c r="O59" s="80"/>
      <c r="P59" s="80"/>
      <c r="Q59" s="80"/>
      <c r="R59" s="80"/>
      <c r="S59" s="467"/>
      <c r="T59" s="429"/>
      <c r="U59" s="429"/>
      <c r="V59" s="429"/>
      <c r="W59" s="429"/>
      <c r="X59" s="429"/>
      <c r="Y59" s="429"/>
      <c r="Z59" s="430"/>
      <c r="AA59" s="429"/>
      <c r="AB59" s="429"/>
    </row>
    <row r="60" spans="1:31" s="431" customFormat="1" ht="11.25" customHeight="1" x14ac:dyDescent="0.2">
      <c r="A60" s="79"/>
      <c r="B60" s="590"/>
      <c r="C60" s="590"/>
      <c r="D60" s="591"/>
      <c r="E60" s="591"/>
      <c r="F60" s="591"/>
      <c r="G60" s="80"/>
      <c r="H60" s="74"/>
      <c r="I60" s="80"/>
      <c r="J60" s="80"/>
      <c r="K60" s="80"/>
      <c r="L60" s="80"/>
      <c r="M60" s="80"/>
      <c r="N60" s="80"/>
      <c r="O60" s="80"/>
      <c r="P60" s="80"/>
      <c r="Q60" s="80"/>
      <c r="R60" s="80"/>
      <c r="S60" s="467"/>
      <c r="T60" s="429"/>
      <c r="U60" s="429"/>
      <c r="V60" s="429"/>
      <c r="W60" s="429"/>
      <c r="X60" s="429"/>
      <c r="Y60" s="429"/>
      <c r="Z60" s="430"/>
      <c r="AA60" s="429"/>
      <c r="AB60" s="429"/>
    </row>
    <row r="61" spans="1:31" s="431" customFormat="1" ht="11.25" customHeight="1" x14ac:dyDescent="0.2">
      <c r="A61" s="79"/>
      <c r="B61" s="590" t="s">
        <v>51</v>
      </c>
      <c r="C61" s="590"/>
      <c r="D61" s="591"/>
      <c r="E61" s="591"/>
      <c r="F61" s="591"/>
      <c r="G61" s="80"/>
      <c r="H61" s="74"/>
      <c r="I61" s="80"/>
      <c r="J61" s="80"/>
      <c r="K61" s="80"/>
      <c r="L61" s="80"/>
      <c r="M61" s="80"/>
      <c r="N61" s="80"/>
      <c r="O61" s="80"/>
      <c r="P61" s="80"/>
      <c r="Q61" s="80"/>
      <c r="R61" s="80"/>
      <c r="S61" s="467"/>
      <c r="T61" s="429"/>
      <c r="U61" s="429"/>
      <c r="V61" s="429"/>
      <c r="W61" s="429"/>
      <c r="X61" s="429"/>
      <c r="Y61" s="429"/>
      <c r="Z61" s="430"/>
      <c r="AA61" s="429"/>
      <c r="AB61" s="429"/>
    </row>
    <row r="62" spans="1:31" s="431" customFormat="1" ht="11.25" customHeight="1" x14ac:dyDescent="0.2">
      <c r="A62" s="79"/>
      <c r="B62" s="590"/>
      <c r="C62" s="590"/>
      <c r="D62" s="591"/>
      <c r="E62" s="591"/>
      <c r="F62" s="591"/>
      <c r="G62" s="80"/>
      <c r="H62" s="74"/>
      <c r="I62" s="80"/>
      <c r="J62" s="80"/>
      <c r="K62" s="80"/>
      <c r="L62" s="80"/>
      <c r="M62" s="80"/>
      <c r="N62" s="80"/>
      <c r="O62" s="80"/>
      <c r="P62" s="80"/>
      <c r="Q62" s="80"/>
      <c r="R62" s="80"/>
      <c r="S62" s="467"/>
      <c r="T62" s="429"/>
      <c r="U62" s="429"/>
      <c r="V62" s="429"/>
      <c r="W62" s="429"/>
      <c r="X62" s="429"/>
      <c r="Y62" s="429"/>
      <c r="Z62" s="430"/>
      <c r="AA62" s="429"/>
      <c r="AB62" s="429"/>
    </row>
    <row r="63" spans="1:31" s="431" customFormat="1" ht="11.25" customHeight="1" x14ac:dyDescent="0.2">
      <c r="A63" s="79"/>
      <c r="B63" s="590" t="s">
        <v>29</v>
      </c>
      <c r="C63" s="590"/>
      <c r="D63" s="591"/>
      <c r="E63" s="591"/>
      <c r="F63" s="591"/>
      <c r="G63" s="80"/>
      <c r="H63" s="74"/>
      <c r="I63" s="80"/>
      <c r="J63" s="80"/>
      <c r="K63" s="80"/>
      <c r="L63" s="80"/>
      <c r="M63" s="80"/>
      <c r="N63" s="80"/>
      <c r="O63" s="80"/>
      <c r="P63" s="80"/>
      <c r="Q63" s="80"/>
      <c r="R63" s="80"/>
      <c r="S63" s="467"/>
      <c r="T63" s="429"/>
      <c r="U63" s="429"/>
      <c r="V63" s="429"/>
      <c r="W63" s="429"/>
      <c r="X63" s="429"/>
      <c r="Y63" s="429"/>
      <c r="Z63" s="430"/>
      <c r="AA63" s="429"/>
      <c r="AB63" s="429"/>
    </row>
    <row r="64" spans="1:31" s="431" customFormat="1" ht="11.25" customHeight="1" x14ac:dyDescent="0.2">
      <c r="A64" s="79"/>
      <c r="B64" s="590"/>
      <c r="C64" s="590"/>
      <c r="D64" s="591"/>
      <c r="E64" s="591"/>
      <c r="F64" s="591"/>
      <c r="G64" s="80"/>
      <c r="H64" s="74"/>
      <c r="I64" s="80"/>
      <c r="J64" s="80"/>
      <c r="K64" s="80"/>
      <c r="L64" s="80"/>
      <c r="M64" s="80"/>
      <c r="N64" s="80"/>
      <c r="O64" s="80"/>
      <c r="P64" s="80"/>
      <c r="Q64" s="80"/>
      <c r="R64" s="80"/>
      <c r="S64" s="467"/>
      <c r="T64" s="429"/>
      <c r="U64" s="429"/>
      <c r="V64" s="429"/>
      <c r="W64" s="429"/>
      <c r="X64" s="429"/>
      <c r="Y64" s="429"/>
      <c r="Z64" s="430"/>
      <c r="AA64" s="429"/>
      <c r="AB64" s="429"/>
    </row>
    <row r="65" spans="1:28" s="431" customFormat="1" ht="11.25" customHeight="1" x14ac:dyDescent="0.2">
      <c r="A65" s="79"/>
      <c r="B65" s="590" t="s">
        <v>30</v>
      </c>
      <c r="C65" s="590"/>
      <c r="D65" s="601"/>
      <c r="E65" s="601"/>
      <c r="F65" s="601"/>
      <c r="G65" s="553"/>
      <c r="H65" s="74"/>
      <c r="I65" s="80"/>
      <c r="J65" s="80"/>
      <c r="K65" s="80"/>
      <c r="L65" s="80"/>
      <c r="M65" s="80"/>
      <c r="N65" s="80"/>
      <c r="O65" s="80"/>
      <c r="P65" s="80"/>
      <c r="Q65" s="80"/>
      <c r="R65" s="80"/>
      <c r="S65" s="467"/>
      <c r="T65" s="429"/>
      <c r="U65" s="429"/>
      <c r="V65" s="429"/>
      <c r="W65" s="429"/>
      <c r="X65" s="429"/>
      <c r="Y65" s="429"/>
      <c r="Z65" s="430"/>
      <c r="AA65" s="429"/>
      <c r="AB65" s="429"/>
    </row>
    <row r="66" spans="1:28" s="431" customFormat="1" ht="11.25" customHeight="1" x14ac:dyDescent="0.2">
      <c r="A66" s="79"/>
      <c r="B66" s="601"/>
      <c r="C66" s="601"/>
      <c r="D66" s="601"/>
      <c r="E66" s="601"/>
      <c r="F66" s="601"/>
      <c r="G66" s="553"/>
      <c r="H66" s="74"/>
      <c r="I66" s="80"/>
      <c r="J66" s="80"/>
      <c r="K66" s="80"/>
      <c r="L66" s="80"/>
      <c r="M66" s="80"/>
      <c r="N66" s="80"/>
      <c r="O66" s="80"/>
      <c r="P66" s="80"/>
      <c r="Q66" s="80"/>
      <c r="R66" s="80"/>
      <c r="S66" s="467"/>
      <c r="T66" s="429"/>
      <c r="U66" s="429"/>
      <c r="V66" s="429"/>
      <c r="W66" s="429"/>
      <c r="X66" s="429"/>
      <c r="Y66" s="429"/>
      <c r="Z66" s="430"/>
      <c r="AA66" s="429"/>
      <c r="AB66" s="429"/>
    </row>
    <row r="67" spans="1:28" s="431" customFormat="1" ht="11.25" customHeight="1" x14ac:dyDescent="0.2">
      <c r="A67" s="79"/>
      <c r="B67" s="590" t="s">
        <v>31</v>
      </c>
      <c r="C67" s="590"/>
      <c r="D67" s="591"/>
      <c r="E67" s="591"/>
      <c r="F67" s="591"/>
      <c r="G67" s="80"/>
      <c r="H67" s="74"/>
      <c r="I67" s="80"/>
      <c r="J67" s="80"/>
      <c r="K67" s="80"/>
      <c r="L67" s="80"/>
      <c r="M67" s="80"/>
      <c r="N67" s="80"/>
      <c r="O67" s="80"/>
      <c r="P67" s="80"/>
      <c r="Q67" s="80"/>
      <c r="R67" s="80"/>
      <c r="S67" s="467"/>
      <c r="T67" s="429"/>
      <c r="U67" s="429"/>
      <c r="V67" s="429"/>
      <c r="W67" s="429"/>
      <c r="X67" s="429"/>
      <c r="Y67" s="429"/>
      <c r="Z67" s="430"/>
      <c r="AA67" s="429"/>
      <c r="AB67" s="429"/>
    </row>
    <row r="68" spans="1:28" s="431" customFormat="1" ht="11.25" customHeight="1" x14ac:dyDescent="0.2">
      <c r="A68" s="79"/>
      <c r="B68" s="590"/>
      <c r="C68" s="590"/>
      <c r="D68" s="591"/>
      <c r="E68" s="591"/>
      <c r="F68" s="591"/>
      <c r="G68" s="80"/>
      <c r="H68" s="74"/>
      <c r="I68" s="80"/>
      <c r="J68" s="80"/>
      <c r="K68" s="80"/>
      <c r="L68" s="80"/>
      <c r="M68" s="80"/>
      <c r="N68" s="80"/>
      <c r="O68" s="80"/>
      <c r="P68" s="80"/>
      <c r="Q68" s="80"/>
      <c r="R68" s="80"/>
      <c r="S68" s="467"/>
      <c r="T68" s="429"/>
      <c r="U68" s="429"/>
      <c r="V68" s="429"/>
      <c r="W68" s="429"/>
      <c r="X68" s="429"/>
      <c r="Y68" s="429"/>
      <c r="Z68" s="430"/>
      <c r="AA68" s="429"/>
      <c r="AB68" s="429"/>
    </row>
    <row r="69" spans="1:28" s="431" customFormat="1" ht="11.25" customHeight="1" x14ac:dyDescent="0.2">
      <c r="A69" s="79"/>
      <c r="B69" s="590" t="s">
        <v>52</v>
      </c>
      <c r="C69" s="590"/>
      <c r="D69" s="591"/>
      <c r="E69" s="591"/>
      <c r="F69" s="591"/>
      <c r="G69" s="80"/>
      <c r="H69" s="74"/>
      <c r="I69" s="80"/>
      <c r="J69" s="80"/>
      <c r="K69" s="80"/>
      <c r="L69" s="80"/>
      <c r="M69" s="80"/>
      <c r="N69" s="80"/>
      <c r="O69" s="80"/>
      <c r="P69" s="80"/>
      <c r="Q69" s="80"/>
      <c r="R69" s="80"/>
      <c r="S69" s="467"/>
      <c r="T69" s="429"/>
      <c r="U69" s="429"/>
      <c r="V69" s="429"/>
      <c r="W69" s="429"/>
      <c r="X69" s="429"/>
      <c r="Y69" s="429"/>
      <c r="Z69" s="430"/>
      <c r="AA69" s="429"/>
      <c r="AB69" s="429"/>
    </row>
    <row r="70" spans="1:28" s="431" customFormat="1" ht="11.25" customHeight="1" x14ac:dyDescent="0.2">
      <c r="A70" s="79"/>
      <c r="B70" s="590"/>
      <c r="C70" s="590"/>
      <c r="D70" s="591"/>
      <c r="E70" s="591"/>
      <c r="F70" s="591"/>
      <c r="G70" s="80"/>
      <c r="H70" s="74"/>
      <c r="I70" s="80"/>
      <c r="J70" s="80"/>
      <c r="K70" s="80"/>
      <c r="L70" s="80"/>
      <c r="M70" s="80"/>
      <c r="N70" s="80"/>
      <c r="O70" s="80"/>
      <c r="P70" s="80"/>
      <c r="Q70" s="80"/>
      <c r="R70" s="80"/>
      <c r="S70" s="467"/>
      <c r="T70" s="429"/>
      <c r="U70" s="429"/>
      <c r="V70" s="429"/>
      <c r="W70" s="429"/>
      <c r="X70" s="429"/>
      <c r="Y70" s="429"/>
      <c r="Z70" s="430"/>
      <c r="AA70" s="429"/>
      <c r="AB70" s="429"/>
    </row>
    <row r="71" spans="1:28" s="431" customFormat="1" ht="11.25" customHeight="1" x14ac:dyDescent="0.2">
      <c r="A71" s="79"/>
      <c r="B71" s="590" t="s">
        <v>32</v>
      </c>
      <c r="C71" s="590"/>
      <c r="D71" s="591"/>
      <c r="E71" s="591"/>
      <c r="F71" s="591"/>
      <c r="G71" s="80"/>
      <c r="H71" s="74"/>
      <c r="I71" s="80"/>
      <c r="J71" s="80"/>
      <c r="K71" s="80"/>
      <c r="L71" s="80"/>
      <c r="M71" s="80"/>
      <c r="N71" s="80"/>
      <c r="O71" s="80"/>
      <c r="P71" s="80"/>
      <c r="Q71" s="80"/>
      <c r="R71" s="80"/>
      <c r="S71" s="467"/>
      <c r="T71" s="429"/>
      <c r="U71" s="429"/>
      <c r="V71" s="429"/>
      <c r="W71" s="429"/>
      <c r="X71" s="429"/>
      <c r="Y71" s="429"/>
      <c r="Z71" s="430"/>
      <c r="AA71" s="429"/>
      <c r="AB71" s="429"/>
    </row>
    <row r="72" spans="1:28" s="431" customFormat="1" ht="11.25" customHeight="1" x14ac:dyDescent="0.2">
      <c r="A72" s="79"/>
      <c r="B72" s="590"/>
      <c r="C72" s="590"/>
      <c r="D72" s="591"/>
      <c r="E72" s="591"/>
      <c r="F72" s="591"/>
      <c r="G72" s="80"/>
      <c r="H72" s="74"/>
      <c r="I72" s="80"/>
      <c r="J72" s="80"/>
      <c r="K72" s="80"/>
      <c r="L72" s="80"/>
      <c r="M72" s="80"/>
      <c r="N72" s="80"/>
      <c r="O72" s="80"/>
      <c r="P72" s="80"/>
      <c r="Q72" s="80"/>
      <c r="R72" s="80"/>
      <c r="S72" s="467"/>
      <c r="T72" s="429"/>
      <c r="U72" s="429"/>
      <c r="V72" s="429"/>
      <c r="W72" s="429"/>
      <c r="X72" s="429"/>
      <c r="Y72" s="429"/>
      <c r="Z72" s="430"/>
      <c r="AA72" s="429"/>
      <c r="AB72" s="429"/>
    </row>
    <row r="73" spans="1:28" ht="11.25" customHeight="1" x14ac:dyDescent="0.2">
      <c r="A73" s="73"/>
      <c r="B73" s="590" t="s">
        <v>53</v>
      </c>
      <c r="C73" s="590"/>
      <c r="D73" s="591"/>
      <c r="E73" s="591"/>
      <c r="F73" s="591"/>
      <c r="G73" s="73"/>
      <c r="H73" s="74"/>
      <c r="I73" s="73"/>
      <c r="J73" s="73"/>
      <c r="K73" s="73"/>
      <c r="L73" s="73"/>
      <c r="M73" s="73"/>
      <c r="N73" s="73"/>
      <c r="O73" s="73"/>
      <c r="P73" s="73"/>
      <c r="Q73" s="73"/>
      <c r="R73" s="73"/>
      <c r="S73" s="465"/>
    </row>
    <row r="74" spans="1:28" ht="11.25" customHeight="1" x14ac:dyDescent="0.2">
      <c r="A74" s="73"/>
      <c r="B74" s="590"/>
      <c r="C74" s="590"/>
      <c r="D74" s="591"/>
      <c r="E74" s="591"/>
      <c r="F74" s="591"/>
      <c r="G74" s="24"/>
      <c r="H74" s="74"/>
      <c r="I74" s="73"/>
      <c r="J74" s="73"/>
      <c r="K74" s="73"/>
      <c r="L74" s="73"/>
      <c r="M74" s="73"/>
      <c r="N74" s="73"/>
      <c r="O74" s="73"/>
      <c r="P74" s="73"/>
      <c r="Q74" s="73"/>
      <c r="R74" s="73"/>
      <c r="S74" s="465"/>
    </row>
    <row r="75" spans="1:28" ht="11.25" customHeight="1" x14ac:dyDescent="0.2">
      <c r="A75" s="469"/>
      <c r="B75" s="469"/>
      <c r="C75" s="469"/>
      <c r="D75" s="469"/>
      <c r="E75" s="469"/>
      <c r="F75" s="469"/>
      <c r="G75" s="469"/>
      <c r="H75" s="470"/>
      <c r="I75" s="469"/>
      <c r="J75" s="469"/>
      <c r="K75" s="469"/>
      <c r="L75" s="469"/>
      <c r="M75" s="469"/>
      <c r="N75" s="469"/>
      <c r="O75" s="469"/>
      <c r="P75" s="469"/>
      <c r="Q75" s="469"/>
      <c r="R75" s="469"/>
      <c r="S75" s="471"/>
    </row>
  </sheetData>
  <sheetProtection sheet="1" objects="1" scenarios="1"/>
  <mergeCells count="18">
    <mergeCell ref="B7:F8"/>
    <mergeCell ref="A43:R43"/>
    <mergeCell ref="B35:G40"/>
    <mergeCell ref="B47:B48"/>
    <mergeCell ref="B63:F64"/>
    <mergeCell ref="A44:R44"/>
    <mergeCell ref="B73:F74"/>
    <mergeCell ref="B49:F50"/>
    <mergeCell ref="B51:F52"/>
    <mergeCell ref="B53:F54"/>
    <mergeCell ref="B55:F56"/>
    <mergeCell ref="B57:F58"/>
    <mergeCell ref="B59:F60"/>
    <mergeCell ref="B61:F62"/>
    <mergeCell ref="B65:G66"/>
    <mergeCell ref="B67:F68"/>
    <mergeCell ref="B69:F70"/>
    <mergeCell ref="B71:F72"/>
  </mergeCells>
  <phoneticPr fontId="2" type="noConversion"/>
  <conditionalFormatting sqref="B12:G31">
    <cfRule type="expression" dxfId="27" priority="350" stopIfTrue="1">
      <formula>$B12=$U$6</formula>
    </cfRule>
  </conditionalFormatting>
  <hyperlinks>
    <hyperlink ref="B49:B50" location="Coverage!A1" display="Participating LA's"/>
    <hyperlink ref="B71:B72" location="'Looked After Children'!A1" display="Looked After Children"/>
    <hyperlink ref="B69:B70" location="'Court Applications'!A1" display="Court Applications"/>
    <hyperlink ref="B67:B68" location="'Child Protection Plans'!A1" display="Child Protection Plans"/>
    <hyperlink ref="B65:B66" location="'Initial CP Conferences'!A1" display="Initial Child Protection Conferences"/>
    <hyperlink ref="B63:B64" location="'Section 47 Enquiries'!A1" display="Section 47 Enquiries"/>
    <hyperlink ref="B61:B62" location="'Children in Need'!A1" display="Children in Need"/>
    <hyperlink ref="B59:B60" location="Assessments!A1" display="Assessments"/>
    <hyperlink ref="B57:B58" location="'Re-referrals'!A1" display="Re-referrals"/>
    <hyperlink ref="B53:B54" location="Referrals!A1" display="Referrals"/>
    <hyperlink ref="B51:B52" location="Population!A1" display="Population"/>
    <hyperlink ref="B73:B74" location="Adoption!A1" display="Adoption"/>
    <hyperlink ref="B73:F74" location="Sources!A1" display="Sources"/>
    <hyperlink ref="B55:F56"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differentFirst="1" alignWithMargins="0">
    <oddFooter>&amp;C&amp;"Arial,Bold"&amp;F- Page &amp;P</oddFooter>
    <firstFooter>&amp;C&amp;"Arial,Bold"&amp;F</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39"/>
  </sheetPr>
  <dimension ref="A1:AL168"/>
  <sheetViews>
    <sheetView showRowColHeaders="0" zoomScaleNormal="100" workbookViewId="0"/>
  </sheetViews>
  <sheetFormatPr defaultRowHeight="11.25" customHeight="1" x14ac:dyDescent="0.2"/>
  <cols>
    <col min="1" max="1" width="2.85546875" style="405" customWidth="1"/>
    <col min="2" max="2" width="19.28515625" style="405" customWidth="1"/>
    <col min="3" max="3" width="0.85546875" style="405" customWidth="1"/>
    <col min="4" max="8" width="7.42578125" style="405" customWidth="1"/>
    <col min="9" max="9" width="7.85546875" style="405" customWidth="1"/>
    <col min="10" max="10" width="0.85546875" style="405" customWidth="1"/>
    <col min="11" max="11" width="7.42578125" style="459" customWidth="1"/>
    <col min="12" max="15" width="7.42578125" style="405" customWidth="1"/>
    <col min="16" max="16" width="6.28515625" style="405" customWidth="1"/>
    <col min="17" max="17" width="0.85546875" style="405" customWidth="1"/>
    <col min="18" max="18" width="6.140625" style="405" customWidth="1"/>
    <col min="19" max="19" width="8" style="405" customWidth="1"/>
    <col min="20" max="20" width="7.7109375" style="405" customWidth="1"/>
    <col min="21" max="21" width="2.85546875" style="405" customWidth="1"/>
    <col min="22" max="22" width="10.140625" style="404" customWidth="1"/>
    <col min="23" max="23" width="21.85546875" style="402" hidden="1" customWidth="1"/>
    <col min="24" max="24" width="13.85546875" style="402" hidden="1" customWidth="1"/>
    <col min="25" max="25" width="24.7109375" style="402" hidden="1" customWidth="1"/>
    <col min="26" max="26" width="13.85546875" style="402" hidden="1" customWidth="1"/>
    <col min="27" max="27" width="17" style="402" hidden="1" customWidth="1"/>
    <col min="28" max="29" width="13.85546875" style="402" customWidth="1"/>
    <col min="30" max="30" width="13.85546875" style="403" customWidth="1"/>
    <col min="31" max="31" width="17" style="403" customWidth="1"/>
    <col min="32" max="32" width="11.5703125" style="403" customWidth="1"/>
    <col min="33" max="33" width="18.28515625" style="403" customWidth="1"/>
    <col min="34" max="34" width="17" style="403" customWidth="1"/>
    <col min="35" max="35" width="5.7109375" style="403" customWidth="1"/>
    <col min="36" max="36" width="10.140625" style="404" customWidth="1"/>
    <col min="37" max="37" width="10.140625" style="405" customWidth="1"/>
    <col min="38" max="16384" width="9.140625" style="406"/>
  </cols>
  <sheetData>
    <row r="1" spans="1:37" ht="15" customHeight="1" x14ac:dyDescent="0.2">
      <c r="A1" s="24"/>
      <c r="B1" s="24"/>
      <c r="C1" s="24"/>
      <c r="D1" s="24"/>
      <c r="E1" s="24"/>
      <c r="F1" s="24"/>
      <c r="G1" s="24"/>
      <c r="H1" s="24"/>
      <c r="I1" s="24"/>
      <c r="J1" s="24"/>
      <c r="K1" s="2"/>
      <c r="L1" s="25"/>
      <c r="M1" s="25"/>
      <c r="N1" s="25"/>
      <c r="O1" s="25"/>
      <c r="P1" s="25"/>
      <c r="Q1" s="25"/>
      <c r="R1" s="25"/>
      <c r="S1" s="25"/>
      <c r="T1" s="25"/>
      <c r="U1" s="24"/>
      <c r="V1" s="448"/>
    </row>
    <row r="2" spans="1:37" ht="18.75" thickBot="1" x14ac:dyDescent="0.3">
      <c r="A2" s="40" t="s">
        <v>1</v>
      </c>
      <c r="B2" s="38"/>
      <c r="C2" s="38"/>
      <c r="D2" s="38"/>
      <c r="E2" s="38"/>
      <c r="F2" s="38"/>
      <c r="G2" s="38"/>
      <c r="H2" s="38"/>
      <c r="I2" s="38"/>
      <c r="J2" s="38"/>
      <c r="K2" s="39"/>
      <c r="L2" s="38"/>
      <c r="M2" s="38"/>
      <c r="N2" s="38"/>
      <c r="O2" s="38"/>
      <c r="P2" s="38"/>
      <c r="Q2" s="38"/>
      <c r="R2" s="38"/>
      <c r="S2" s="38"/>
      <c r="T2" s="38"/>
      <c r="U2" s="25"/>
      <c r="V2" s="448"/>
    </row>
    <row r="3" spans="1:37" ht="11.25" customHeight="1" x14ac:dyDescent="0.2">
      <c r="A3" s="24"/>
      <c r="B3" s="24"/>
      <c r="C3" s="25"/>
      <c r="D3" s="25"/>
      <c r="E3" s="25"/>
      <c r="F3" s="25"/>
      <c r="G3" s="25"/>
      <c r="H3" s="25"/>
      <c r="I3" s="25"/>
      <c r="J3" s="25"/>
      <c r="K3" s="3"/>
      <c r="L3" s="25"/>
      <c r="M3" s="25"/>
      <c r="N3" s="25"/>
      <c r="O3" s="25"/>
      <c r="P3" s="25"/>
      <c r="Q3" s="25"/>
      <c r="R3" s="25"/>
      <c r="S3" s="25"/>
      <c r="T3" s="25"/>
      <c r="U3" s="24"/>
      <c r="V3" s="448"/>
    </row>
    <row r="4" spans="1:37" ht="21" customHeight="1" thickBot="1" x14ac:dyDescent="0.25">
      <c r="A4" s="24"/>
      <c r="B4" s="24"/>
      <c r="C4" s="24"/>
      <c r="D4" s="24"/>
      <c r="E4" s="24"/>
      <c r="F4" s="24"/>
      <c r="G4" s="24"/>
      <c r="H4" s="24"/>
      <c r="I4" s="24"/>
      <c r="J4" s="24"/>
      <c r="K4" s="2"/>
      <c r="L4" s="24"/>
      <c r="M4" s="24"/>
      <c r="N4" s="24"/>
      <c r="O4" s="24"/>
      <c r="P4" s="24"/>
      <c r="Q4" s="24"/>
      <c r="R4" s="24"/>
      <c r="S4" s="24"/>
      <c r="T4" s="24"/>
      <c r="U4" s="24"/>
      <c r="V4" s="448"/>
      <c r="X4" s="407"/>
    </row>
    <row r="5" spans="1:37" ht="11.25" customHeight="1" x14ac:dyDescent="0.2">
      <c r="A5" s="30"/>
      <c r="B5" s="31"/>
      <c r="C5" s="31"/>
      <c r="D5" s="31"/>
      <c r="E5" s="31"/>
      <c r="F5" s="31"/>
      <c r="G5" s="31"/>
      <c r="H5" s="31"/>
      <c r="I5" s="31"/>
      <c r="J5" s="31"/>
      <c r="K5" s="32"/>
      <c r="L5" s="46"/>
      <c r="M5" s="46"/>
      <c r="N5" s="46"/>
      <c r="O5" s="46"/>
      <c r="P5" s="46"/>
      <c r="Q5" s="46"/>
      <c r="R5" s="46"/>
      <c r="S5" s="46"/>
      <c r="T5" s="46"/>
      <c r="U5" s="47"/>
      <c r="V5" s="448"/>
      <c r="W5" s="437" t="e">
        <f>VLOOKUP(X5,$W$12:$X$31,2,FALSE)</f>
        <v>#N/A</v>
      </c>
      <c r="X5" s="408" t="str">
        <f>Home!B12</f>
        <v>(none)</v>
      </c>
      <c r="Y5" s="408" t="str">
        <f>"Selected LA- "&amp;X5</f>
        <v>Selected LA- (none)</v>
      </c>
    </row>
    <row r="6" spans="1:37" ht="11.25" customHeight="1" x14ac:dyDescent="0.2">
      <c r="A6" s="34"/>
      <c r="B6" s="25"/>
      <c r="C6" s="25"/>
      <c r="D6" s="25"/>
      <c r="E6" s="25"/>
      <c r="F6" s="25"/>
      <c r="G6" s="25"/>
      <c r="H6" s="25"/>
      <c r="I6" s="25"/>
      <c r="J6" s="25"/>
      <c r="K6" s="87"/>
      <c r="L6" s="114"/>
      <c r="M6" s="114"/>
      <c r="N6" s="114"/>
      <c r="O6" s="114"/>
      <c r="P6" s="114"/>
      <c r="Q6" s="91"/>
      <c r="R6" s="91"/>
      <c r="S6" s="91"/>
      <c r="T6" s="91"/>
      <c r="U6" s="93"/>
      <c r="V6" s="448"/>
    </row>
    <row r="7" spans="1:37" s="411" customFormat="1" ht="11.25" customHeight="1" x14ac:dyDescent="0.2">
      <c r="A7" s="36"/>
      <c r="B7" s="642" t="s">
        <v>139</v>
      </c>
      <c r="C7" s="642"/>
      <c r="D7" s="643"/>
      <c r="E7" s="643"/>
      <c r="F7" s="643"/>
      <c r="G7" s="643"/>
      <c r="H7" s="643"/>
      <c r="I7" s="643"/>
      <c r="J7" s="643"/>
      <c r="K7" s="643"/>
      <c r="L7" s="643"/>
      <c r="M7" s="643"/>
      <c r="N7" s="643"/>
      <c r="O7" s="643"/>
      <c r="P7" s="643"/>
      <c r="Q7" s="643"/>
      <c r="R7" s="643"/>
      <c r="S7" s="643"/>
      <c r="T7" s="643"/>
      <c r="U7" s="92"/>
      <c r="V7" s="449"/>
      <c r="W7" s="402"/>
      <c r="X7" s="402"/>
      <c r="Y7" s="402"/>
      <c r="Z7" s="402"/>
      <c r="AA7" s="402"/>
      <c r="AB7" s="402"/>
      <c r="AC7" s="402"/>
      <c r="AD7" s="403"/>
      <c r="AE7" s="403"/>
      <c r="AF7" s="403"/>
      <c r="AG7" s="403"/>
      <c r="AH7" s="403"/>
      <c r="AI7" s="403"/>
      <c r="AJ7" s="409"/>
      <c r="AK7" s="410"/>
    </row>
    <row r="8" spans="1:37" ht="20.25" customHeight="1" x14ac:dyDescent="0.2">
      <c r="A8" s="34"/>
      <c r="B8" s="643"/>
      <c r="C8" s="643"/>
      <c r="D8" s="643"/>
      <c r="E8" s="643"/>
      <c r="F8" s="643"/>
      <c r="G8" s="643"/>
      <c r="H8" s="643"/>
      <c r="I8" s="643"/>
      <c r="J8" s="643"/>
      <c r="K8" s="643"/>
      <c r="L8" s="643"/>
      <c r="M8" s="643"/>
      <c r="N8" s="643"/>
      <c r="O8" s="643"/>
      <c r="P8" s="643"/>
      <c r="Q8" s="643"/>
      <c r="R8" s="643"/>
      <c r="S8" s="643"/>
      <c r="T8" s="643"/>
      <c r="U8" s="93"/>
      <c r="V8" s="448"/>
      <c r="X8" s="407"/>
    </row>
    <row r="9" spans="1:37" ht="11.25" customHeight="1" x14ac:dyDescent="0.2">
      <c r="A9" s="34"/>
      <c r="B9" s="203"/>
      <c r="C9" s="203"/>
      <c r="D9" s="644" t="s">
        <v>121</v>
      </c>
      <c r="E9" s="645"/>
      <c r="F9" s="645"/>
      <c r="G9" s="645"/>
      <c r="H9" s="645"/>
      <c r="I9" s="660" t="s">
        <v>192</v>
      </c>
      <c r="J9" s="204"/>
      <c r="K9" s="647" t="s">
        <v>122</v>
      </c>
      <c r="L9" s="648"/>
      <c r="M9" s="648"/>
      <c r="N9" s="648"/>
      <c r="O9" s="648"/>
      <c r="P9" s="657" t="str">
        <f>"SE Rank"&amp;" "&amp;O11</f>
        <v>SE Rank 2015</v>
      </c>
      <c r="Q9" s="206"/>
      <c r="R9" s="650" t="s">
        <v>210</v>
      </c>
      <c r="S9" s="651"/>
      <c r="T9" s="652"/>
      <c r="U9" s="93"/>
      <c r="V9" s="448"/>
    </row>
    <row r="10" spans="1:37"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448"/>
    </row>
    <row r="11" spans="1:37" ht="11.25" customHeight="1" x14ac:dyDescent="0.2">
      <c r="A11" s="48"/>
      <c r="B11" s="154"/>
      <c r="C11" s="203"/>
      <c r="D11" s="195">
        <v>2011</v>
      </c>
      <c r="E11" s="195">
        <v>2012</v>
      </c>
      <c r="F11" s="195">
        <v>2013</v>
      </c>
      <c r="G11" s="195">
        <v>2014</v>
      </c>
      <c r="H11" s="195">
        <v>2015</v>
      </c>
      <c r="I11" s="662"/>
      <c r="J11" s="205"/>
      <c r="K11" s="218">
        <f>D11</f>
        <v>2011</v>
      </c>
      <c r="L11" s="218">
        <f>E11</f>
        <v>2012</v>
      </c>
      <c r="M11" s="218">
        <f>F11</f>
        <v>2013</v>
      </c>
      <c r="N11" s="218">
        <f>G11</f>
        <v>2014</v>
      </c>
      <c r="O11" s="218">
        <f>H11</f>
        <v>2015</v>
      </c>
      <c r="P11" s="659"/>
      <c r="Q11" s="196"/>
      <c r="R11" s="377" t="s">
        <v>123</v>
      </c>
      <c r="S11" s="252" t="s">
        <v>124</v>
      </c>
      <c r="T11" s="253" t="s">
        <v>88</v>
      </c>
      <c r="U11" s="93"/>
      <c r="V11" s="448"/>
      <c r="Y11" s="412" t="str">
        <f>K9</f>
        <v>Rate per 10,000 0-17 Year Olds</v>
      </c>
      <c r="AA11" s="413"/>
      <c r="AB11" s="413"/>
      <c r="AC11" s="414"/>
      <c r="AG11" s="406"/>
      <c r="AH11" s="406"/>
      <c r="AI11" s="406"/>
      <c r="AJ11" s="406"/>
      <c r="AK11" s="406"/>
    </row>
    <row r="12" spans="1:37" ht="11.25" customHeight="1" x14ac:dyDescent="0.2">
      <c r="A12" s="48"/>
      <c r="B12" s="233" t="s">
        <v>2</v>
      </c>
      <c r="C12" s="203"/>
      <c r="D12" s="219">
        <v>1308</v>
      </c>
      <c r="E12" s="219">
        <v>1315</v>
      </c>
      <c r="F12" s="219">
        <v>1098</v>
      </c>
      <c r="G12" s="219">
        <v>1136</v>
      </c>
      <c r="H12" s="219">
        <v>1060</v>
      </c>
      <c r="I12" s="242">
        <f t="shared" ref="I12:I33" si="0">IF(H12=0,"",(H12-E12)/E12)</f>
        <v>-0.19391634980988592</v>
      </c>
      <c r="J12" s="220"/>
      <c r="K12" s="221">
        <f>IF(ISBLANK(D12),NA(),D12/Population!C12*10000)</f>
        <v>481.059212945936</v>
      </c>
      <c r="L12" s="221">
        <f>IF(ISBLANK(E12),NA(),E12/Population!D12*10000)</f>
        <v>494.36090225563908</v>
      </c>
      <c r="M12" s="221">
        <f>IF(ISBLANK(F12),NA(),F12/Population!E12*10000)</f>
        <v>412.78195488721803</v>
      </c>
      <c r="N12" s="221">
        <f>IF(ISBLANK(G12),NA(),G12/Population!F12*10000)</f>
        <v>419.18819188191884</v>
      </c>
      <c r="O12" s="221">
        <f>IF(ISBLANK(H12),NA(),H12/Population!G12*10000)</f>
        <v>381.29496402877697</v>
      </c>
      <c r="P12" s="288">
        <f>RANK(O12,($O$12:$O$24,$O$26:$O$31))</f>
        <v>15</v>
      </c>
      <c r="Q12" s="222"/>
      <c r="R12" s="238">
        <f>IDACI!C12</f>
        <v>11</v>
      </c>
      <c r="S12" s="223">
        <f>(R12*$X$82)+$Y$82</f>
        <v>446.34800000000001</v>
      </c>
      <c r="T12" s="224">
        <f t="shared" ref="T12:T32" si="1">O12-S12</f>
        <v>-65.053035971223039</v>
      </c>
      <c r="U12" s="93"/>
      <c r="V12" s="448"/>
      <c r="W12" s="438" t="str">
        <f>B12</f>
        <v>Bracknell Forest</v>
      </c>
      <c r="X12" s="194">
        <v>1</v>
      </c>
      <c r="Y12" s="416">
        <f>O12</f>
        <v>381.29496402877697</v>
      </c>
      <c r="AA12" s="413"/>
      <c r="AB12" s="417"/>
      <c r="AC12" s="414"/>
      <c r="AG12" s="406"/>
      <c r="AH12" s="406"/>
      <c r="AI12" s="406"/>
      <c r="AJ12" s="406"/>
      <c r="AK12" s="406"/>
    </row>
    <row r="13" spans="1:37" ht="11.25" customHeight="1" x14ac:dyDescent="0.2">
      <c r="A13" s="48"/>
      <c r="B13" s="233" t="s">
        <v>78</v>
      </c>
      <c r="C13" s="203"/>
      <c r="D13" s="219">
        <v>4483</v>
      </c>
      <c r="E13" s="219">
        <v>4701</v>
      </c>
      <c r="F13" s="219">
        <v>4795</v>
      </c>
      <c r="G13" s="219">
        <v>4232</v>
      </c>
      <c r="H13" s="219">
        <v>7307</v>
      </c>
      <c r="I13" s="242">
        <f t="shared" si="0"/>
        <v>0.55435013826845347</v>
      </c>
      <c r="J13" s="220"/>
      <c r="K13" s="221">
        <f>IF(ISBLANK(D13),NA(),D13/Population!C13*10000)</f>
        <v>954.84558040468585</v>
      </c>
      <c r="L13" s="221">
        <f>IF(ISBLANK(E13),NA(),E13/Population!D13*10000)</f>
        <v>942.08416833667332</v>
      </c>
      <c r="M13" s="221">
        <f>IF(ISBLANK(F13),NA(),F13/Population!E13*10000)</f>
        <v>955.17928286852589</v>
      </c>
      <c r="N13" s="221">
        <f>IF(ISBLANK(G13),NA(),G13/Population!F13*10000)</f>
        <v>838.01980198019805</v>
      </c>
      <c r="O13" s="221">
        <f>IF(ISBLANK(H13),NA(),H13/Population!G13*10000)</f>
        <v>1432.7450980392157</v>
      </c>
      <c r="P13" s="288">
        <f>RANK(O13,($O$12:$O$24,$O$26:$O$31))</f>
        <v>1</v>
      </c>
      <c r="Q13" s="222"/>
      <c r="R13" s="238">
        <f>IDACI!C13</f>
        <v>18.3</v>
      </c>
      <c r="S13" s="223">
        <f t="shared" ref="S13:S32" si="2">(R13*$X$82)+$Y$82</f>
        <v>531.15940000000001</v>
      </c>
      <c r="T13" s="224">
        <f t="shared" si="1"/>
        <v>901.58569803921569</v>
      </c>
      <c r="U13" s="93"/>
      <c r="V13" s="448"/>
      <c r="W13" s="438" t="str">
        <f t="shared" ref="W13:W32" si="3">B13</f>
        <v>Brighton &amp; Hove</v>
      </c>
      <c r="X13" s="194">
        <v>2</v>
      </c>
      <c r="Y13" s="416">
        <f t="shared" ref="Y13:Y31" si="4">O13</f>
        <v>1432.7450980392157</v>
      </c>
      <c r="AA13" s="413"/>
      <c r="AB13" s="417"/>
      <c r="AC13" s="414"/>
      <c r="AG13" s="406"/>
      <c r="AH13" s="406"/>
      <c r="AI13" s="406"/>
      <c r="AJ13" s="406"/>
      <c r="AK13" s="406"/>
    </row>
    <row r="14" spans="1:37" ht="11.25" customHeight="1" x14ac:dyDescent="0.2">
      <c r="A14" s="48"/>
      <c r="B14" s="233" t="s">
        <v>12</v>
      </c>
      <c r="C14" s="203"/>
      <c r="D14" s="219">
        <v>3708</v>
      </c>
      <c r="E14" s="219">
        <v>3663</v>
      </c>
      <c r="F14" s="219">
        <v>4418</v>
      </c>
      <c r="G14" s="219">
        <v>7317</v>
      </c>
      <c r="H14" s="219">
        <v>5129</v>
      </c>
      <c r="I14" s="242">
        <f t="shared" si="0"/>
        <v>0.40021840021840022</v>
      </c>
      <c r="J14" s="220"/>
      <c r="K14" s="221">
        <f>IF(ISBLANK(D14),NA(),D14/Population!C14*10000)</f>
        <v>321.67953500477137</v>
      </c>
      <c r="L14" s="221">
        <f>IF(ISBLANK(E14),NA(),E14/Population!D14*10000)</f>
        <v>317.14285714285717</v>
      </c>
      <c r="M14" s="221">
        <f>IF(ISBLANK(F14),NA(),F14/Population!E14*10000)</f>
        <v>379.87962166809973</v>
      </c>
      <c r="N14" s="221">
        <f>IF(ISBLANK(G14),NA(),G14/Population!F14*10000)</f>
        <v>622.19387755102036</v>
      </c>
      <c r="O14" s="221">
        <f>IF(ISBLANK(H14),NA(),H14/Population!G14*10000)</f>
        <v>431.37089991589573</v>
      </c>
      <c r="P14" s="288">
        <f>RANK(O14,($O$12:$O$24,$O$26:$O$31))</f>
        <v>10</v>
      </c>
      <c r="Q14" s="222"/>
      <c r="R14" s="238">
        <f>IDACI!C14</f>
        <v>9.8000000000000007</v>
      </c>
      <c r="S14" s="223">
        <f t="shared" si="2"/>
        <v>432.40640000000002</v>
      </c>
      <c r="T14" s="224">
        <f t="shared" si="1"/>
        <v>-1.0355000841042852</v>
      </c>
      <c r="U14" s="93"/>
      <c r="V14" s="448"/>
      <c r="W14" s="438" t="str">
        <f t="shared" si="3"/>
        <v>Buckinghamshire</v>
      </c>
      <c r="X14" s="194">
        <v>3</v>
      </c>
      <c r="Y14" s="416">
        <f t="shared" si="4"/>
        <v>431.37089991589573</v>
      </c>
      <c r="AA14" s="413"/>
      <c r="AB14" s="417"/>
      <c r="AC14" s="414"/>
      <c r="AG14" s="406"/>
      <c r="AH14" s="406"/>
      <c r="AI14" s="406"/>
      <c r="AJ14" s="406"/>
      <c r="AK14" s="406"/>
    </row>
    <row r="15" spans="1:37" ht="11.25" customHeight="1" x14ac:dyDescent="0.2">
      <c r="A15" s="48"/>
      <c r="B15" s="233" t="s">
        <v>6</v>
      </c>
      <c r="C15" s="203"/>
      <c r="D15" s="219">
        <v>15191</v>
      </c>
      <c r="E15" s="219">
        <v>16085</v>
      </c>
      <c r="F15" s="219">
        <v>9681</v>
      </c>
      <c r="G15" s="219">
        <v>7430</v>
      </c>
      <c r="H15" s="219">
        <v>3990</v>
      </c>
      <c r="I15" s="242">
        <f t="shared" si="0"/>
        <v>-0.75194280385452283</v>
      </c>
      <c r="J15" s="220"/>
      <c r="K15" s="221">
        <f>IF(ISBLANK(D15),NA(),D15/Population!C15*10000)</f>
        <v>1462.6420181012902</v>
      </c>
      <c r="L15" s="221">
        <f>IF(ISBLANK(E15),NA(),E15/Population!D15*10000)</f>
        <v>1542.1860019175456</v>
      </c>
      <c r="M15" s="221">
        <f>IF(ISBLANK(F15),NA(),F15/Population!E15*10000)</f>
        <v>927.29885057471267</v>
      </c>
      <c r="N15" s="221">
        <f>IF(ISBLANK(G15),NA(),G15/Population!F15*10000)</f>
        <v>708.96946564885502</v>
      </c>
      <c r="O15" s="221">
        <f>IF(ISBLANK(H15),NA(),H15/Population!G15*10000)</f>
        <v>378.55787476280835</v>
      </c>
      <c r="P15" s="288">
        <f>RANK(O15,($O$12:$O$24,$O$26:$O$31))</f>
        <v>16</v>
      </c>
      <c r="Q15" s="222"/>
      <c r="R15" s="238">
        <f>IDACI!C15</f>
        <v>17.399999999999999</v>
      </c>
      <c r="S15" s="223">
        <f t="shared" si="2"/>
        <v>520.70320000000004</v>
      </c>
      <c r="T15" s="224">
        <f t="shared" si="1"/>
        <v>-142.14532523719168</v>
      </c>
      <c r="U15" s="93"/>
      <c r="V15" s="448"/>
      <c r="W15" s="438" t="str">
        <f t="shared" si="3"/>
        <v>East Sussex</v>
      </c>
      <c r="X15" s="194">
        <v>4</v>
      </c>
      <c r="Y15" s="416">
        <f t="shared" si="4"/>
        <v>378.55787476280835</v>
      </c>
      <c r="AA15" s="413"/>
      <c r="AB15" s="417"/>
      <c r="AC15" s="414"/>
      <c r="AG15" s="406"/>
      <c r="AH15" s="406"/>
      <c r="AI15" s="406"/>
      <c r="AJ15" s="406"/>
      <c r="AK15" s="406"/>
    </row>
    <row r="16" spans="1:37" ht="11.25" customHeight="1" x14ac:dyDescent="0.2">
      <c r="A16" s="48"/>
      <c r="B16" s="233" t="s">
        <v>9</v>
      </c>
      <c r="C16" s="203"/>
      <c r="D16" s="219">
        <v>10040</v>
      </c>
      <c r="E16" s="219">
        <v>10136</v>
      </c>
      <c r="F16" s="219">
        <v>10297</v>
      </c>
      <c r="G16" s="219">
        <v>16212</v>
      </c>
      <c r="H16" s="219">
        <v>16749</v>
      </c>
      <c r="I16" s="242">
        <f t="shared" si="0"/>
        <v>0.65242699289660611</v>
      </c>
      <c r="J16" s="220"/>
      <c r="K16" s="221">
        <f>IF(ISBLANK(D16),NA(),D16/Population!C16*10000)</f>
        <v>364.50769677606735</v>
      </c>
      <c r="L16" s="221">
        <f>IF(ISBLANK(E16),NA(),E16/Population!D16*10000)</f>
        <v>361.74161313347611</v>
      </c>
      <c r="M16" s="221">
        <f>IF(ISBLANK(F16),NA(),F16/Population!E16*10000)</f>
        <v>366.57173371306516</v>
      </c>
      <c r="N16" s="221">
        <f>IF(ISBLANK(G16),NA(),G16/Population!F16*10000)</f>
        <v>575.09755232351893</v>
      </c>
      <c r="O16" s="221">
        <f>IF(ISBLANK(H16),NA(),H16/Population!G16*10000)</f>
        <v>594.99111900532853</v>
      </c>
      <c r="P16" s="288">
        <f>RANK(O16,($O$12:$O$24,$O$26:$O$31))</f>
        <v>4</v>
      </c>
      <c r="Q16" s="222"/>
      <c r="R16" s="238">
        <f>IDACI!C16</f>
        <v>11.799999999999999</v>
      </c>
      <c r="S16" s="223">
        <f t="shared" si="2"/>
        <v>455.64240000000001</v>
      </c>
      <c r="T16" s="224">
        <f t="shared" si="1"/>
        <v>139.34871900532852</v>
      </c>
      <c r="U16" s="93"/>
      <c r="V16" s="448"/>
      <c r="W16" s="438" t="str">
        <f t="shared" si="3"/>
        <v>Hampshire</v>
      </c>
      <c r="X16" s="194">
        <v>5</v>
      </c>
      <c r="Y16" s="416">
        <f t="shared" si="4"/>
        <v>594.99111900532853</v>
      </c>
      <c r="AA16" s="413"/>
      <c r="AB16" s="417"/>
      <c r="AC16" s="414"/>
      <c r="AG16" s="406"/>
      <c r="AH16" s="406"/>
      <c r="AI16" s="406"/>
      <c r="AJ16" s="406"/>
      <c r="AK16" s="406"/>
    </row>
    <row r="17" spans="1:37" ht="11.25" customHeight="1" x14ac:dyDescent="0.2">
      <c r="A17" s="48"/>
      <c r="B17" s="233" t="s">
        <v>3</v>
      </c>
      <c r="C17" s="203"/>
      <c r="D17" s="219">
        <v>1579</v>
      </c>
      <c r="E17" s="219">
        <v>1792</v>
      </c>
      <c r="F17" s="219">
        <v>2986</v>
      </c>
      <c r="G17" s="219">
        <v>2211</v>
      </c>
      <c r="H17" s="219">
        <v>2375</v>
      </c>
      <c r="I17" s="242">
        <f t="shared" si="0"/>
        <v>0.32533482142857145</v>
      </c>
      <c r="J17" s="220"/>
      <c r="K17" s="221">
        <f>IF(ISBLANK(D17),NA(),D17/Population!C17*10000)</f>
        <v>601.29474485910123</v>
      </c>
      <c r="L17" s="221">
        <f>IF(ISBLANK(E17),NA(),E17/Population!D17*10000)</f>
        <v>686.59003831417624</v>
      </c>
      <c r="M17" s="221">
        <f>IF(ISBLANK(F17),NA(),F17/Population!E17*10000)</f>
        <v>1148.4615384615386</v>
      </c>
      <c r="N17" s="221">
        <f>IF(ISBLANK(G17),NA(),G17/Population!F17*10000)</f>
        <v>856.97674418604652</v>
      </c>
      <c r="O17" s="221">
        <f>IF(ISBLANK(H17),NA(),H17/Population!G17*10000)</f>
        <v>931.37254901960785</v>
      </c>
      <c r="P17" s="288">
        <f>RANK(O17,($O$12:$O$24,$O$26:$O$31))</f>
        <v>3</v>
      </c>
      <c r="Q17" s="222"/>
      <c r="R17" s="238">
        <f>IDACI!C17</f>
        <v>20.399999999999999</v>
      </c>
      <c r="S17" s="223">
        <f t="shared" si="2"/>
        <v>555.55719999999997</v>
      </c>
      <c r="T17" s="224">
        <f t="shared" si="1"/>
        <v>375.81534901960788</v>
      </c>
      <c r="U17" s="93"/>
      <c r="V17" s="448"/>
      <c r="W17" s="438" t="str">
        <f t="shared" si="3"/>
        <v>Isle of Wight</v>
      </c>
      <c r="X17" s="194">
        <v>6</v>
      </c>
      <c r="Y17" s="416">
        <f t="shared" si="4"/>
        <v>931.37254901960785</v>
      </c>
      <c r="AA17" s="413"/>
      <c r="AB17" s="417"/>
      <c r="AC17" s="414"/>
      <c r="AG17" s="406"/>
      <c r="AH17" s="406"/>
      <c r="AI17" s="406"/>
      <c r="AJ17" s="406"/>
      <c r="AK17" s="406"/>
    </row>
    <row r="18" spans="1:37" ht="11.25" customHeight="1" x14ac:dyDescent="0.2">
      <c r="A18" s="48"/>
      <c r="B18" s="233" t="s">
        <v>13</v>
      </c>
      <c r="C18" s="203"/>
      <c r="D18" s="219">
        <v>22616</v>
      </c>
      <c r="E18" s="219">
        <v>17259</v>
      </c>
      <c r="F18" s="219">
        <v>14644</v>
      </c>
      <c r="G18" s="219">
        <v>19164</v>
      </c>
      <c r="H18" s="219">
        <v>16529</v>
      </c>
      <c r="I18" s="242">
        <f t="shared" si="0"/>
        <v>-4.2296772698302336E-2</v>
      </c>
      <c r="J18" s="220"/>
      <c r="K18" s="221">
        <f>IF(ISBLANK(D18),NA(),D18/Population!C18*10000)</f>
        <v>722.76373398101691</v>
      </c>
      <c r="L18" s="221">
        <f>IF(ISBLANK(E18),NA(),E18/Population!D18*10000)</f>
        <v>534.83111248837929</v>
      </c>
      <c r="M18" s="221">
        <f>IF(ISBLANK(F18),NA(),F18/Population!E18*10000)</f>
        <v>452.11485026242673</v>
      </c>
      <c r="N18" s="221">
        <f>IF(ISBLANK(G18),NA(),G18/Population!F18*10000)</f>
        <v>588.57493857493853</v>
      </c>
      <c r="O18" s="221">
        <f>IF(ISBLANK(H18),NA(),H18/Population!G18*10000)</f>
        <v>503.4724337496192</v>
      </c>
      <c r="P18" s="288">
        <f>RANK(O18,($O$12:$O$24,$O$26:$O$31))</f>
        <v>6</v>
      </c>
      <c r="Q18" s="222"/>
      <c r="R18" s="238">
        <f>IDACI!C18</f>
        <v>17.8</v>
      </c>
      <c r="S18" s="223">
        <f t="shared" si="2"/>
        <v>525.35040000000004</v>
      </c>
      <c r="T18" s="224">
        <f t="shared" si="1"/>
        <v>-21.877966250380837</v>
      </c>
      <c r="U18" s="93"/>
      <c r="V18" s="448"/>
      <c r="W18" s="438" t="str">
        <f t="shared" si="3"/>
        <v>Kent</v>
      </c>
      <c r="X18" s="194">
        <v>7</v>
      </c>
      <c r="Y18" s="416">
        <f t="shared" si="4"/>
        <v>503.4724337496192</v>
      </c>
      <c r="AA18" s="413"/>
      <c r="AB18" s="417"/>
      <c r="AC18" s="414"/>
      <c r="AG18" s="406"/>
      <c r="AH18" s="406"/>
      <c r="AI18" s="406"/>
      <c r="AJ18" s="406"/>
      <c r="AK18" s="406"/>
    </row>
    <row r="19" spans="1:37" ht="11.25" customHeight="1" x14ac:dyDescent="0.2">
      <c r="A19" s="48"/>
      <c r="B19" s="233" t="s">
        <v>4</v>
      </c>
      <c r="C19" s="203"/>
      <c r="D19" s="219">
        <v>3372</v>
      </c>
      <c r="E19" s="219">
        <v>5429</v>
      </c>
      <c r="F19" s="219">
        <v>7361</v>
      </c>
      <c r="G19" s="219">
        <v>4259</v>
      </c>
      <c r="H19" s="219">
        <v>3080</v>
      </c>
      <c r="I19" s="242">
        <f t="shared" si="0"/>
        <v>-0.43267636765518513</v>
      </c>
      <c r="J19" s="220"/>
      <c r="K19" s="221">
        <f>IF(ISBLANK(D19),NA(),D19/Population!C19*10000)</f>
        <v>574.15290311595436</v>
      </c>
      <c r="L19" s="221">
        <f>IF(ISBLANK(E19),NA(),E19/Population!D19*10000)</f>
        <v>890</v>
      </c>
      <c r="M19" s="221">
        <f>IF(ISBLANK(F19),NA(),F19/Population!E19*10000)</f>
        <v>1208.7027914614123</v>
      </c>
      <c r="N19" s="221">
        <f>IF(ISBLANK(G19),NA(),G19/Population!F19*10000)</f>
        <v>691.39610389610391</v>
      </c>
      <c r="O19" s="221">
        <f>IF(ISBLANK(H19),NA(),H19/Population!G19*10000)</f>
        <v>492.79999999999995</v>
      </c>
      <c r="P19" s="288">
        <f>RANK(O19,($O$12:$O$24,$O$26:$O$31))</f>
        <v>7</v>
      </c>
      <c r="Q19" s="222"/>
      <c r="R19" s="238">
        <f>IDACI!C19</f>
        <v>22</v>
      </c>
      <c r="S19" s="223">
        <f t="shared" si="2"/>
        <v>574.14599999999996</v>
      </c>
      <c r="T19" s="224">
        <f t="shared" si="1"/>
        <v>-81.346000000000004</v>
      </c>
      <c r="U19" s="93"/>
      <c r="V19" s="448"/>
      <c r="W19" s="438" t="str">
        <f t="shared" si="3"/>
        <v>Medway</v>
      </c>
      <c r="X19" s="194">
        <v>8</v>
      </c>
      <c r="Y19" s="416">
        <f t="shared" si="4"/>
        <v>492.79999999999995</v>
      </c>
      <c r="AA19" s="413"/>
      <c r="AB19" s="417"/>
      <c r="AC19" s="414"/>
      <c r="AG19" s="406"/>
      <c r="AH19" s="406"/>
      <c r="AI19" s="406"/>
      <c r="AJ19" s="406"/>
      <c r="AK19" s="406"/>
    </row>
    <row r="20" spans="1:37" ht="11.25" customHeight="1" x14ac:dyDescent="0.2">
      <c r="A20" s="48"/>
      <c r="B20" s="233" t="s">
        <v>14</v>
      </c>
      <c r="C20" s="203"/>
      <c r="D20" s="219">
        <v>3035</v>
      </c>
      <c r="E20" s="219">
        <v>2371</v>
      </c>
      <c r="F20" s="219">
        <v>3269</v>
      </c>
      <c r="G20" s="219">
        <v>3138</v>
      </c>
      <c r="H20" s="219">
        <v>2569</v>
      </c>
      <c r="I20" s="242">
        <f t="shared" si="0"/>
        <v>8.3509067903838038E-2</v>
      </c>
      <c r="J20" s="220"/>
      <c r="K20" s="221">
        <f>IF(ISBLANK(D20),NA(),D20/Population!C20*10000)</f>
        <v>517.56480218281035</v>
      </c>
      <c r="L20" s="221">
        <f>IF(ISBLANK(E20),NA(),E20/Population!D20*10000)</f>
        <v>382.41935483870969</v>
      </c>
      <c r="M20" s="221">
        <f>IF(ISBLANK(F20),NA(),F20/Population!E20*10000)</f>
        <v>515.61514195583595</v>
      </c>
      <c r="N20" s="221">
        <f>IF(ISBLANK(G20),NA(),G20/Population!F20*10000)</f>
        <v>490.3125</v>
      </c>
      <c r="O20" s="221">
        <f>IF(ISBLANK(H20),NA(),H20/Population!G20*10000)</f>
        <v>394.01840490797548</v>
      </c>
      <c r="P20" s="288">
        <f>RANK(O20,($O$12:$O$24,$O$26:$O$31))</f>
        <v>13</v>
      </c>
      <c r="Q20" s="222"/>
      <c r="R20" s="238">
        <f>IDACI!C20</f>
        <v>19.7</v>
      </c>
      <c r="S20" s="223">
        <f t="shared" si="2"/>
        <v>547.42460000000005</v>
      </c>
      <c r="T20" s="224">
        <f t="shared" si="1"/>
        <v>-153.40619509202457</v>
      </c>
      <c r="U20" s="93"/>
      <c r="V20" s="448"/>
      <c r="W20" s="438" t="str">
        <f t="shared" si="3"/>
        <v>Milton Keynes</v>
      </c>
      <c r="X20" s="194">
        <v>9</v>
      </c>
      <c r="Y20" s="416">
        <f t="shared" si="4"/>
        <v>394.01840490797548</v>
      </c>
      <c r="AA20" s="413"/>
      <c r="AB20" s="417"/>
      <c r="AC20" s="414"/>
      <c r="AG20" s="406"/>
      <c r="AH20" s="406"/>
      <c r="AI20" s="406"/>
      <c r="AJ20" s="406"/>
      <c r="AK20" s="406"/>
    </row>
    <row r="21" spans="1:37" ht="11.25" customHeight="1" x14ac:dyDescent="0.2">
      <c r="A21" s="48"/>
      <c r="B21" s="233" t="s">
        <v>15</v>
      </c>
      <c r="C21" s="203"/>
      <c r="D21" s="219">
        <v>5394</v>
      </c>
      <c r="E21" s="219">
        <v>6359</v>
      </c>
      <c r="F21" s="219">
        <v>6411</v>
      </c>
      <c r="G21" s="219">
        <v>5905</v>
      </c>
      <c r="H21" s="219">
        <v>5663</v>
      </c>
      <c r="I21" s="242">
        <f t="shared" si="0"/>
        <v>-0.10945117156785658</v>
      </c>
      <c r="J21" s="220"/>
      <c r="K21" s="221">
        <f>IF(ISBLANK(D21),NA(),D21/Population!C21*10000)</f>
        <v>389.45848375451266</v>
      </c>
      <c r="L21" s="221">
        <f>IF(ISBLANK(E21),NA(),E21/Population!D21*10000)</f>
        <v>460.79710144927537</v>
      </c>
      <c r="M21" s="221">
        <f>IF(ISBLANK(F21),NA(),F21/Population!E21*10000)</f>
        <v>460.56034482758622</v>
      </c>
      <c r="N21" s="221">
        <f>IF(ISBLANK(G21),NA(),G21/Population!F21*10000)</f>
        <v>420.88382038488953</v>
      </c>
      <c r="O21" s="221">
        <f>IF(ISBLANK(H21),NA(),H21/Population!G21*10000)</f>
        <v>401.06232294617564</v>
      </c>
      <c r="P21" s="288">
        <f>RANK(O21,($O$12:$O$24,$O$26:$O$31))</f>
        <v>12</v>
      </c>
      <c r="Q21" s="222"/>
      <c r="R21" s="238">
        <f>IDACI!C21</f>
        <v>11.799999999999999</v>
      </c>
      <c r="S21" s="223">
        <f t="shared" si="2"/>
        <v>455.64240000000001</v>
      </c>
      <c r="T21" s="224">
        <f t="shared" si="1"/>
        <v>-54.580077053824368</v>
      </c>
      <c r="U21" s="93"/>
      <c r="V21" s="448"/>
      <c r="W21" s="438" t="str">
        <f t="shared" si="3"/>
        <v>Oxfordshire</v>
      </c>
      <c r="X21" s="194">
        <v>10</v>
      </c>
      <c r="Y21" s="416">
        <f t="shared" si="4"/>
        <v>401.06232294617564</v>
      </c>
      <c r="AA21" s="413"/>
      <c r="AB21" s="417"/>
      <c r="AC21" s="414"/>
      <c r="AG21" s="406"/>
      <c r="AH21" s="406"/>
      <c r="AI21" s="406"/>
      <c r="AJ21" s="406"/>
      <c r="AK21" s="406"/>
    </row>
    <row r="22" spans="1:37" ht="11.25" customHeight="1" x14ac:dyDescent="0.2">
      <c r="A22" s="48"/>
      <c r="B22" s="233" t="s">
        <v>16</v>
      </c>
      <c r="C22" s="203"/>
      <c r="D22" s="219">
        <v>2990</v>
      </c>
      <c r="E22" s="219">
        <v>2322</v>
      </c>
      <c r="F22" s="219">
        <v>1833</v>
      </c>
      <c r="G22" s="219">
        <v>1822</v>
      </c>
      <c r="H22" s="219">
        <v>1921</v>
      </c>
      <c r="I22" s="242">
        <f t="shared" si="0"/>
        <v>-0.1726959517657192</v>
      </c>
      <c r="J22" s="220"/>
      <c r="K22" s="221">
        <f>IF(ISBLANK(D22),NA(),D22/Population!C22*10000)</f>
        <v>775.61608300907915</v>
      </c>
      <c r="L22" s="221">
        <f>IF(ISBLANK(E22),NA(),E22/Population!D22*10000)</f>
        <v>546.35294117647061</v>
      </c>
      <c r="M22" s="221">
        <f>IF(ISBLANK(F22),NA(),F22/Population!E22*10000)</f>
        <v>433.33333333333337</v>
      </c>
      <c r="N22" s="221">
        <f>IF(ISBLANK(G22),NA(),G22/Population!F22*10000)</f>
        <v>427.69953051643188</v>
      </c>
      <c r="O22" s="221">
        <f>IF(ISBLANK(H22),NA(),H22/Population!G22*10000)</f>
        <v>442.62672811059912</v>
      </c>
      <c r="P22" s="288">
        <f>RANK(O22,($O$12:$O$24,$O$26:$O$31))</f>
        <v>9</v>
      </c>
      <c r="Q22" s="222"/>
      <c r="R22" s="238">
        <f>IDACI!C22</f>
        <v>23.799999999999997</v>
      </c>
      <c r="S22" s="223">
        <f t="shared" si="2"/>
        <v>595.05840000000001</v>
      </c>
      <c r="T22" s="224">
        <f t="shared" si="1"/>
        <v>-152.43167188940089</v>
      </c>
      <c r="U22" s="93"/>
      <c r="V22" s="448"/>
      <c r="W22" s="438" t="str">
        <f t="shared" si="3"/>
        <v>Portsmouth</v>
      </c>
      <c r="X22" s="194">
        <v>11</v>
      </c>
      <c r="Y22" s="416">
        <f t="shared" si="4"/>
        <v>442.62672811059912</v>
      </c>
      <c r="AA22" s="413"/>
      <c r="AB22" s="417"/>
      <c r="AC22" s="414"/>
      <c r="AG22" s="406"/>
      <c r="AH22" s="406"/>
      <c r="AI22" s="406"/>
      <c r="AJ22" s="406"/>
      <c r="AK22" s="406"/>
    </row>
    <row r="23" spans="1:37" ht="11.25" customHeight="1" x14ac:dyDescent="0.2">
      <c r="A23" s="48"/>
      <c r="B23" s="233" t="s">
        <v>5</v>
      </c>
      <c r="C23" s="203"/>
      <c r="D23" s="219">
        <v>2355</v>
      </c>
      <c r="E23" s="219">
        <v>2088</v>
      </c>
      <c r="F23" s="219">
        <v>1681</v>
      </c>
      <c r="G23" s="219">
        <v>1732</v>
      </c>
      <c r="H23" s="219">
        <v>1673</v>
      </c>
      <c r="I23" s="242">
        <f t="shared" si="0"/>
        <v>-0.19875478927203066</v>
      </c>
      <c r="J23" s="220"/>
      <c r="K23" s="221">
        <f>IF(ISBLANK(D23),NA(),D23/Population!C23*10000)</f>
        <v>762.87657920310971</v>
      </c>
      <c r="L23" s="221">
        <f>IF(ISBLANK(E23),NA(),E23/Population!D23*10000)</f>
        <v>625.14970059880238</v>
      </c>
      <c r="M23" s="221">
        <f>IF(ISBLANK(F23),NA(),F23/Population!E23*10000)</f>
        <v>494.41176470588238</v>
      </c>
      <c r="N23" s="221">
        <f>IF(ISBLANK(G23),NA(),G23/Population!F23*10000)</f>
        <v>499.135446685879</v>
      </c>
      <c r="O23" s="221">
        <f>IF(ISBLANK(H23),NA(),H23/Population!G23*10000)</f>
        <v>466.01671309192204</v>
      </c>
      <c r="P23" s="288">
        <f>RANK(O23,($O$12:$O$24,$O$26:$O$31))</f>
        <v>8</v>
      </c>
      <c r="Q23" s="222"/>
      <c r="R23" s="238">
        <f>IDACI!C23</f>
        <v>19.8</v>
      </c>
      <c r="S23" s="223">
        <f t="shared" si="2"/>
        <v>548.58640000000003</v>
      </c>
      <c r="T23" s="224">
        <f t="shared" si="1"/>
        <v>-82.569686908077983</v>
      </c>
      <c r="U23" s="93"/>
      <c r="V23" s="448"/>
      <c r="W23" s="438" t="str">
        <f t="shared" si="3"/>
        <v>Reading</v>
      </c>
      <c r="X23" s="194">
        <v>12</v>
      </c>
      <c r="Y23" s="416">
        <f t="shared" si="4"/>
        <v>466.01671309192204</v>
      </c>
      <c r="AA23" s="413"/>
      <c r="AB23" s="417"/>
      <c r="AC23" s="414"/>
      <c r="AG23" s="406"/>
      <c r="AH23" s="406"/>
      <c r="AI23" s="406"/>
      <c r="AJ23" s="406"/>
      <c r="AK23" s="406"/>
    </row>
    <row r="24" spans="1:37" ht="11.25" customHeight="1" x14ac:dyDescent="0.2">
      <c r="A24" s="48"/>
      <c r="B24" s="233" t="s">
        <v>17</v>
      </c>
      <c r="C24" s="203"/>
      <c r="D24" s="219">
        <v>1898</v>
      </c>
      <c r="E24" s="219">
        <v>1879</v>
      </c>
      <c r="F24" s="219">
        <v>1730</v>
      </c>
      <c r="G24" s="219">
        <v>2507</v>
      </c>
      <c r="H24" s="219">
        <v>2282</v>
      </c>
      <c r="I24" s="242">
        <f t="shared" si="0"/>
        <v>0.21447578499201703</v>
      </c>
      <c r="J24" s="220"/>
      <c r="K24" s="221">
        <f>IF(ISBLANK(D24),NA(),D24/Population!C24*10000)</f>
        <v>598.17207689883389</v>
      </c>
      <c r="L24" s="221">
        <f>IF(ISBLANK(E24),NA(),E24/Population!D24*10000)</f>
        <v>502.40641711229944</v>
      </c>
      <c r="M24" s="221">
        <f>IF(ISBLANK(F24),NA(),F24/Population!E24*10000)</f>
        <v>455.26315789473688</v>
      </c>
      <c r="N24" s="221">
        <f>IF(ISBLANK(G24),NA(),G24/Population!F24*10000)</f>
        <v>644.47300771208222</v>
      </c>
      <c r="O24" s="221">
        <f>IF(ISBLANK(H24),NA(),H24/Population!G24*10000)</f>
        <v>571.92982456140351</v>
      </c>
      <c r="P24" s="288">
        <f>RANK(O24,($O$12:$O$24,$O$26:$O$31))</f>
        <v>5</v>
      </c>
      <c r="Q24" s="222"/>
      <c r="R24" s="238">
        <f>IDACI!C24</f>
        <v>19.5</v>
      </c>
      <c r="S24" s="223">
        <f t="shared" si="2"/>
        <v>545.101</v>
      </c>
      <c r="T24" s="224">
        <f t="shared" si="1"/>
        <v>26.828824561403508</v>
      </c>
      <c r="U24" s="93"/>
      <c r="V24" s="448"/>
      <c r="W24" s="438" t="str">
        <f t="shared" si="3"/>
        <v>Slough</v>
      </c>
      <c r="X24" s="194">
        <v>13</v>
      </c>
      <c r="Y24" s="416">
        <f t="shared" si="4"/>
        <v>571.92982456140351</v>
      </c>
      <c r="AA24" s="413"/>
      <c r="AB24" s="417"/>
      <c r="AC24" s="414"/>
      <c r="AG24" s="406"/>
      <c r="AH24" s="406"/>
      <c r="AI24" s="406"/>
      <c r="AJ24" s="406"/>
      <c r="AK24" s="406"/>
    </row>
    <row r="25" spans="1:37" ht="11.25" customHeight="1" x14ac:dyDescent="0.2">
      <c r="A25" s="48"/>
      <c r="B25" s="233" t="s">
        <v>191</v>
      </c>
      <c r="C25" s="203"/>
      <c r="D25" s="219">
        <v>5597</v>
      </c>
      <c r="E25" s="219">
        <v>5467</v>
      </c>
      <c r="F25" s="219">
        <v>6170</v>
      </c>
      <c r="G25" s="219">
        <v>7338</v>
      </c>
      <c r="H25" s="219">
        <v>5591</v>
      </c>
      <c r="I25" s="242">
        <f t="shared" si="0"/>
        <v>2.2681543808304373E-2</v>
      </c>
      <c r="J25" s="220"/>
      <c r="K25" s="221">
        <f>IF(ISBLANK(D25),NA(),D25/Population!C25*10000)</f>
        <v>507.89473684210526</v>
      </c>
      <c r="L25" s="221">
        <f>IF(ISBLANK(E25),NA(),E25/Population!D25*10000)</f>
        <v>502.48161764705884</v>
      </c>
      <c r="M25" s="221">
        <f>IF(ISBLANK(F25),NA(),F25/Population!E25*10000)</f>
        <v>567.09558823529414</v>
      </c>
      <c r="N25" s="221">
        <f>IF(ISBLANK(G25),NA(),G25/Population!F25*10000)</f>
        <v>674.44852941176475</v>
      </c>
      <c r="O25" s="221">
        <f>IF(ISBLANK(H25),NA(),H25/Population!G25*10000)</f>
        <v>513.40679522497703</v>
      </c>
      <c r="P25" s="367" t="s">
        <v>128</v>
      </c>
      <c r="Q25" s="222"/>
      <c r="R25" s="238">
        <f>IDACI!C25</f>
        <v>14.8</v>
      </c>
      <c r="S25" s="223">
        <f t="shared" si="2"/>
        <v>490.49639999999999</v>
      </c>
      <c r="T25" s="224">
        <f>O25-S25</f>
        <v>22.910395224977037</v>
      </c>
      <c r="U25" s="93"/>
      <c r="V25" s="448"/>
      <c r="W25" s="438" t="str">
        <f>B25</f>
        <v>Somerset</v>
      </c>
      <c r="X25" s="194">
        <v>14</v>
      </c>
      <c r="Y25" s="416">
        <f t="shared" si="4"/>
        <v>513.40679522497703</v>
      </c>
      <c r="AA25" s="413"/>
      <c r="AB25" s="417"/>
      <c r="AC25" s="414"/>
      <c r="AG25" s="406"/>
      <c r="AH25" s="406"/>
      <c r="AI25" s="406"/>
      <c r="AJ25" s="406"/>
      <c r="AK25" s="406"/>
    </row>
    <row r="26" spans="1:37" ht="11.25" customHeight="1" x14ac:dyDescent="0.2">
      <c r="A26" s="48"/>
      <c r="B26" s="233" t="s">
        <v>18</v>
      </c>
      <c r="C26" s="203"/>
      <c r="D26" s="219">
        <v>3175</v>
      </c>
      <c r="E26" s="219">
        <v>3672</v>
      </c>
      <c r="F26" s="219">
        <v>3822</v>
      </c>
      <c r="G26" s="219">
        <v>3471</v>
      </c>
      <c r="H26" s="219">
        <v>6407</v>
      </c>
      <c r="I26" s="242">
        <f t="shared" si="0"/>
        <v>0.74482570806100223</v>
      </c>
      <c r="J26" s="220"/>
      <c r="K26" s="221">
        <f>IF(ISBLANK(D26),NA(),D26/Population!C26*10000)</f>
        <v>732.91782086795934</v>
      </c>
      <c r="L26" s="221">
        <f>IF(ISBLANK(E26),NA(),E26/Population!D26*10000)</f>
        <v>794.8051948051949</v>
      </c>
      <c r="M26" s="221">
        <f>IF(ISBLANK(F26),NA(),F26/Population!E26*10000)</f>
        <v>821.9354838709678</v>
      </c>
      <c r="N26" s="221">
        <f>IF(ISBLANK(G26),NA(),G26/Population!F26*10000)</f>
        <v>732.27848101265829</v>
      </c>
      <c r="O26" s="221">
        <f>IF(ISBLANK(H26),NA(),H26/Population!G26*10000)</f>
        <v>1318.3127572016463</v>
      </c>
      <c r="P26" s="288">
        <f>RANK(O26,($O$12:$O$24,$O$26:$O$31))</f>
        <v>2</v>
      </c>
      <c r="Q26" s="222"/>
      <c r="R26" s="238">
        <f>IDACI!C26</f>
        <v>25</v>
      </c>
      <c r="S26" s="223">
        <f t="shared" si="2"/>
        <v>609</v>
      </c>
      <c r="T26" s="224">
        <f t="shared" si="1"/>
        <v>709.31275720164626</v>
      </c>
      <c r="U26" s="93"/>
      <c r="V26" s="448"/>
      <c r="W26" s="438" t="str">
        <f t="shared" si="3"/>
        <v>Southampton</v>
      </c>
      <c r="X26" s="194">
        <v>15</v>
      </c>
      <c r="Y26" s="416">
        <f t="shared" si="4"/>
        <v>1318.3127572016463</v>
      </c>
      <c r="AA26" s="413"/>
      <c r="AB26" s="417"/>
      <c r="AC26" s="414"/>
      <c r="AG26" s="406"/>
      <c r="AH26" s="406"/>
      <c r="AI26" s="406"/>
      <c r="AJ26" s="406"/>
      <c r="AK26" s="406"/>
    </row>
    <row r="27" spans="1:37" ht="11.25" customHeight="1" x14ac:dyDescent="0.2">
      <c r="A27" s="48"/>
      <c r="B27" s="233" t="s">
        <v>10</v>
      </c>
      <c r="C27" s="203"/>
      <c r="D27" s="219">
        <v>7967</v>
      </c>
      <c r="E27" s="219">
        <v>11295</v>
      </c>
      <c r="F27" s="219">
        <v>11732</v>
      </c>
      <c r="G27" s="219">
        <v>11776</v>
      </c>
      <c r="H27" s="219">
        <v>9979</v>
      </c>
      <c r="I27" s="242">
        <f t="shared" si="0"/>
        <v>-0.11651173085436034</v>
      </c>
      <c r="J27" s="220"/>
      <c r="K27" s="221">
        <f>IF(ISBLANK(D27),NA(),D27/Population!C27*10000)</f>
        <v>323.7433459303507</v>
      </c>
      <c r="L27" s="221">
        <f>IF(ISBLANK(E27),NA(),E27/Population!D27*10000)</f>
        <v>457.28744939271252</v>
      </c>
      <c r="M27" s="221">
        <f>IF(ISBLANK(F27),NA(),F27/Population!E27*10000)</f>
        <v>470.03205128205127</v>
      </c>
      <c r="N27" s="221">
        <f>IF(ISBLANK(G27),NA(),G27/Population!F27*10000)</f>
        <v>467.30158730158735</v>
      </c>
      <c r="O27" s="221">
        <f>IF(ISBLANK(H27),NA(),H27/Population!G27*10000)</f>
        <v>391.9481539670071</v>
      </c>
      <c r="P27" s="288">
        <f>RANK(O27,($O$12:$O$24,$O$26:$O$31))</f>
        <v>14</v>
      </c>
      <c r="Q27" s="222"/>
      <c r="R27" s="238">
        <f>IDACI!C27</f>
        <v>9.7000000000000011</v>
      </c>
      <c r="S27" s="223">
        <f t="shared" si="2"/>
        <v>431.24460000000005</v>
      </c>
      <c r="T27" s="224">
        <f t="shared" si="1"/>
        <v>-39.296446032992947</v>
      </c>
      <c r="U27" s="93"/>
      <c r="V27" s="448"/>
      <c r="W27" s="438" t="str">
        <f t="shared" si="3"/>
        <v>Surrey</v>
      </c>
      <c r="X27" s="194">
        <v>16</v>
      </c>
      <c r="Y27" s="416">
        <f t="shared" si="4"/>
        <v>391.9481539670071</v>
      </c>
      <c r="AA27" s="413"/>
      <c r="AB27" s="417"/>
      <c r="AC27" s="414"/>
      <c r="AG27" s="406"/>
      <c r="AH27" s="406"/>
      <c r="AI27" s="406"/>
      <c r="AJ27" s="406"/>
      <c r="AK27" s="406"/>
    </row>
    <row r="28" spans="1:37" ht="11.25" customHeight="1" x14ac:dyDescent="0.2">
      <c r="A28" s="48"/>
      <c r="B28" s="233" t="s">
        <v>19</v>
      </c>
      <c r="C28" s="203"/>
      <c r="D28" s="219">
        <v>1087</v>
      </c>
      <c r="E28" s="219">
        <v>1088</v>
      </c>
      <c r="F28" s="219">
        <v>1046</v>
      </c>
      <c r="G28" s="219">
        <v>1243</v>
      </c>
      <c r="H28" s="219">
        <v>1259</v>
      </c>
      <c r="I28" s="242">
        <f t="shared" si="0"/>
        <v>0.15716911764705882</v>
      </c>
      <c r="J28" s="220"/>
      <c r="K28" s="221">
        <f>IF(ISBLANK(D28),NA(),D28/Population!C28*10000)</f>
        <v>295.86281981491561</v>
      </c>
      <c r="L28" s="221">
        <f>IF(ISBLANK(E28),NA(),E28/Population!D28*10000)</f>
        <v>307.34463276836158</v>
      </c>
      <c r="M28" s="221">
        <f>IF(ISBLANK(F28),NA(),F28/Population!E28*10000)</f>
        <v>291.3649025069638</v>
      </c>
      <c r="N28" s="221">
        <f>IF(ISBLANK(G28),NA(),G28/Population!F28*10000)</f>
        <v>348.17927170868347</v>
      </c>
      <c r="O28" s="221">
        <f>IF(ISBLANK(H28),NA(),H28/Population!G28*10000)</f>
        <v>353.65168539325845</v>
      </c>
      <c r="P28" s="288">
        <f>RANK(O28,($O$12:$O$24,$O$26:$O$31))</f>
        <v>17</v>
      </c>
      <c r="Q28" s="222"/>
      <c r="R28" s="238">
        <f>IDACI!C28</f>
        <v>10.4</v>
      </c>
      <c r="S28" s="223">
        <f t="shared" si="2"/>
        <v>439.37720000000002</v>
      </c>
      <c r="T28" s="224">
        <f t="shared" si="1"/>
        <v>-85.725514606741569</v>
      </c>
      <c r="U28" s="93"/>
      <c r="V28" s="448"/>
      <c r="W28" s="438" t="str">
        <f t="shared" si="3"/>
        <v>West Berkshire</v>
      </c>
      <c r="X28" s="194">
        <v>17</v>
      </c>
      <c r="Y28" s="416">
        <f t="shared" si="4"/>
        <v>353.65168539325845</v>
      </c>
      <c r="AA28" s="413"/>
      <c r="AB28" s="417"/>
      <c r="AC28" s="414"/>
      <c r="AG28" s="406"/>
      <c r="AH28" s="406"/>
      <c r="AI28" s="406"/>
      <c r="AJ28" s="406"/>
      <c r="AK28" s="406"/>
    </row>
    <row r="29" spans="1:37" ht="11.25" customHeight="1" x14ac:dyDescent="0.2">
      <c r="A29" s="48"/>
      <c r="B29" s="233" t="s">
        <v>8</v>
      </c>
      <c r="C29" s="203"/>
      <c r="D29" s="219">
        <v>6286</v>
      </c>
      <c r="E29" s="219">
        <v>7631</v>
      </c>
      <c r="F29" s="219">
        <v>7344</v>
      </c>
      <c r="G29" s="219">
        <v>6605</v>
      </c>
      <c r="H29" s="219">
        <v>6917</v>
      </c>
      <c r="I29" s="242">
        <f t="shared" si="0"/>
        <v>-9.3565718778665971E-2</v>
      </c>
      <c r="J29" s="220"/>
      <c r="K29" s="221">
        <f>IF(ISBLANK(D29),NA(),D29/Population!C29*10000)</f>
        <v>380.57758672882483</v>
      </c>
      <c r="L29" s="221">
        <f>IF(ISBLANK(E29),NA(),E29/Population!D29*10000)</f>
        <v>464.17274939172751</v>
      </c>
      <c r="M29" s="221">
        <f>IF(ISBLANK(F29),NA(),F29/Population!E29*10000)</f>
        <v>443.47826086956519</v>
      </c>
      <c r="N29" s="221">
        <f>IF(ISBLANK(G29),NA(),G29/Population!F29*10000)</f>
        <v>395.50898203592817</v>
      </c>
      <c r="O29" s="221">
        <f>IF(ISBLANK(H29),NA(),H29/Population!G29*10000)</f>
        <v>409.7748815165877</v>
      </c>
      <c r="P29" s="288">
        <f>RANK(O29,($O$12:$O$24,$O$26:$O$31))</f>
        <v>11</v>
      </c>
      <c r="Q29" s="222"/>
      <c r="R29" s="238">
        <f>IDACI!C29</f>
        <v>12.9</v>
      </c>
      <c r="S29" s="223">
        <f t="shared" si="2"/>
        <v>468.42220000000003</v>
      </c>
      <c r="T29" s="224">
        <f t="shared" si="1"/>
        <v>-58.647318483412334</v>
      </c>
      <c r="U29" s="93"/>
      <c r="V29" s="448"/>
      <c r="W29" s="438" t="str">
        <f t="shared" si="3"/>
        <v>West Sussex</v>
      </c>
      <c r="X29" s="194">
        <v>18</v>
      </c>
      <c r="Y29" s="416">
        <f t="shared" si="4"/>
        <v>409.7748815165877</v>
      </c>
      <c r="AA29" s="413"/>
      <c r="AB29" s="417"/>
      <c r="AC29" s="414"/>
      <c r="AG29" s="406"/>
      <c r="AH29" s="406"/>
      <c r="AI29" s="406"/>
      <c r="AJ29" s="406"/>
      <c r="AK29" s="406"/>
    </row>
    <row r="30" spans="1:37" ht="11.25" customHeight="1" x14ac:dyDescent="0.2">
      <c r="A30" s="48"/>
      <c r="B30" s="233" t="s">
        <v>77</v>
      </c>
      <c r="C30" s="203"/>
      <c r="D30" s="219">
        <v>795</v>
      </c>
      <c r="E30" s="219">
        <v>1082</v>
      </c>
      <c r="F30" s="219">
        <v>1044</v>
      </c>
      <c r="G30" s="219">
        <v>1043</v>
      </c>
      <c r="H30" s="219">
        <v>1048</v>
      </c>
      <c r="I30" s="242">
        <f t="shared" si="0"/>
        <v>-3.1423290203327174E-2</v>
      </c>
      <c r="J30" s="220"/>
      <c r="K30" s="221">
        <f>IF(ISBLANK(D30),NA(),D30/Population!C30*10000)</f>
        <v>233.96115361977633</v>
      </c>
      <c r="L30" s="221">
        <f>IF(ISBLANK(E30),NA(),E30/Population!D30*10000)</f>
        <v>331.9018404907975</v>
      </c>
      <c r="M30" s="221">
        <f>IF(ISBLANK(F30),NA(),F30/Population!E30*10000)</f>
        <v>315.40785498489424</v>
      </c>
      <c r="N30" s="221">
        <f>IF(ISBLANK(G30),NA(),G30/Population!F30*10000)</f>
        <v>313.21321321321324</v>
      </c>
      <c r="O30" s="221">
        <f>IF(ISBLANK(H30),NA(),H30/Population!G30*10000)</f>
        <v>313.77245508982037</v>
      </c>
      <c r="P30" s="288">
        <f>RANK(O30,($O$12:$O$24,$O$26:$O$31))</f>
        <v>18</v>
      </c>
      <c r="Q30" s="222"/>
      <c r="R30" s="238">
        <f>IDACI!C30</f>
        <v>8.4</v>
      </c>
      <c r="S30" s="223">
        <f t="shared" si="2"/>
        <v>416.14120000000003</v>
      </c>
      <c r="T30" s="224">
        <f t="shared" si="1"/>
        <v>-102.36874491017966</v>
      </c>
      <c r="U30" s="93"/>
      <c r="V30" s="448"/>
      <c r="W30" s="438" t="str">
        <f t="shared" si="3"/>
        <v>Windsor &amp; Maidenhead</v>
      </c>
      <c r="X30" s="194">
        <v>19</v>
      </c>
      <c r="Y30" s="416">
        <f t="shared" si="4"/>
        <v>313.77245508982037</v>
      </c>
      <c r="AA30" s="413"/>
      <c r="AB30" s="417"/>
      <c r="AC30" s="414"/>
      <c r="AG30" s="406"/>
      <c r="AH30" s="406"/>
      <c r="AI30" s="406"/>
      <c r="AJ30" s="406"/>
      <c r="AK30" s="406"/>
    </row>
    <row r="31" spans="1:37" ht="11.25" customHeight="1" x14ac:dyDescent="0.2">
      <c r="A31" s="48"/>
      <c r="B31" s="233" t="s">
        <v>20</v>
      </c>
      <c r="C31" s="203"/>
      <c r="D31" s="219">
        <v>1079</v>
      </c>
      <c r="E31" s="219">
        <v>1064</v>
      </c>
      <c r="F31" s="219">
        <v>1141</v>
      </c>
      <c r="G31" s="219">
        <v>1416</v>
      </c>
      <c r="H31" s="219">
        <v>990</v>
      </c>
      <c r="I31" s="242">
        <f t="shared" si="0"/>
        <v>-6.9548872180451124E-2</v>
      </c>
      <c r="J31" s="220"/>
      <c r="K31" s="221">
        <f>IF(ISBLANK(D31),NA(),D31/Population!C31*10000)</f>
        <v>298.39601769911502</v>
      </c>
      <c r="L31" s="221">
        <f>IF(ISBLANK(E31),NA(),E31/Population!D31*10000)</f>
        <v>298.87640449438203</v>
      </c>
      <c r="M31" s="221">
        <f>IF(ISBLANK(F31),NA(),F31/Population!E31*10000)</f>
        <v>318.71508379888269</v>
      </c>
      <c r="N31" s="221">
        <f>IF(ISBLANK(G31),NA(),G31/Population!F31*10000)</f>
        <v>391.16022099447514</v>
      </c>
      <c r="O31" s="221">
        <f>IF(ISBLANK(H31),NA(),H31/Population!G31*10000)</f>
        <v>268.29268292682929</v>
      </c>
      <c r="P31" s="288">
        <f>RANK(O31,($O$12:$O$24,$O$26:$O$31))</f>
        <v>19</v>
      </c>
      <c r="Q31" s="222"/>
      <c r="R31" s="238">
        <f>IDACI!C31</f>
        <v>6.8000000000000007</v>
      </c>
      <c r="S31" s="223">
        <f t="shared" si="2"/>
        <v>397.55240000000003</v>
      </c>
      <c r="T31" s="224">
        <f t="shared" si="1"/>
        <v>-129.25971707317075</v>
      </c>
      <c r="U31" s="93"/>
      <c r="V31" s="448"/>
      <c r="W31" s="438" t="str">
        <f t="shared" si="3"/>
        <v>Wokingham</v>
      </c>
      <c r="X31" s="194">
        <v>20</v>
      </c>
      <c r="Y31" s="416">
        <f t="shared" si="4"/>
        <v>268.29268292682929</v>
      </c>
      <c r="AA31" s="413"/>
      <c r="AB31" s="417"/>
      <c r="AC31" s="414"/>
      <c r="AG31" s="406"/>
      <c r="AH31" s="406"/>
      <c r="AI31" s="406"/>
      <c r="AJ31" s="406"/>
      <c r="AK31" s="406"/>
    </row>
    <row r="32" spans="1:37" ht="11.25" customHeight="1" x14ac:dyDescent="0.2">
      <c r="A32" s="48"/>
      <c r="B32" s="234" t="s">
        <v>112</v>
      </c>
      <c r="C32" s="203"/>
      <c r="D32" s="394">
        <f>SUM(D12:D24,D26:D31)</f>
        <v>98358</v>
      </c>
      <c r="E32" s="394">
        <f>SUM(E12:E24,E26:E31)</f>
        <v>101231</v>
      </c>
      <c r="F32" s="394">
        <f>SUM(F12:F24,F26:F31)</f>
        <v>96333</v>
      </c>
      <c r="G32" s="225">
        <v>102600</v>
      </c>
      <c r="H32" s="225">
        <v>96900</v>
      </c>
      <c r="I32" s="231">
        <f t="shared" si="0"/>
        <v>-4.278333712005216E-2</v>
      </c>
      <c r="J32" s="220"/>
      <c r="K32" s="226">
        <f>D32/Population!C32*10000</f>
        <v>538.56431035426817</v>
      </c>
      <c r="L32" s="226">
        <f>E32/Population!D32*10000</f>
        <v>544.01870163370597</v>
      </c>
      <c r="M32" s="226">
        <f>F32/Population!E32*10000</f>
        <v>514.43447612944567</v>
      </c>
      <c r="N32" s="226">
        <f>G32/Population!F32*10000</f>
        <v>543.77782488870037</v>
      </c>
      <c r="O32" s="226">
        <f>IF(ISBLANK(H32),NA(),H32/Population!G32*10000)</f>
        <v>508.87511815985715</v>
      </c>
      <c r="P32" s="236" t="s">
        <v>128</v>
      </c>
      <c r="Q32" s="222"/>
      <c r="R32" s="239">
        <f>IDACI!C32</f>
        <v>14.452234633847041</v>
      </c>
      <c r="S32" s="227">
        <f t="shared" si="2"/>
        <v>486.4560619760349</v>
      </c>
      <c r="T32" s="228">
        <f t="shared" si="1"/>
        <v>22.419056183822249</v>
      </c>
      <c r="U32" s="93"/>
      <c r="V32" s="448"/>
      <c r="W32" s="438" t="str">
        <f t="shared" si="3"/>
        <v>South East</v>
      </c>
      <c r="X32" s="414"/>
      <c r="Y32" s="414"/>
      <c r="AA32" s="413"/>
      <c r="AB32" s="417"/>
      <c r="AC32" s="414"/>
      <c r="AG32" s="406"/>
      <c r="AH32" s="406"/>
      <c r="AI32" s="406"/>
      <c r="AJ32" s="406"/>
      <c r="AK32" s="406"/>
    </row>
    <row r="33" spans="1:37" ht="11.25" customHeight="1" x14ac:dyDescent="0.2">
      <c r="A33" s="34"/>
      <c r="B33" s="235" t="s">
        <v>95</v>
      </c>
      <c r="C33" s="203"/>
      <c r="D33" s="229">
        <v>615000</v>
      </c>
      <c r="E33" s="229">
        <v>605100</v>
      </c>
      <c r="F33" s="229">
        <v>593500</v>
      </c>
      <c r="G33" s="229">
        <v>657800</v>
      </c>
      <c r="H33" s="229">
        <v>635600</v>
      </c>
      <c r="I33" s="232">
        <f t="shared" si="0"/>
        <v>5.0404891753429187E-2</v>
      </c>
      <c r="J33" s="220"/>
      <c r="K33" s="230">
        <f>D33/Population!C33*10000</f>
        <v>556.792873051225</v>
      </c>
      <c r="L33" s="230">
        <f>E33/Population!D33*10000</f>
        <v>533.56024266365694</v>
      </c>
      <c r="M33" s="230">
        <f>F33/Population!E33*10000</f>
        <v>520.7282298749725</v>
      </c>
      <c r="N33" s="230">
        <f>G33/Population!F33*10000</f>
        <v>573.05142478808943</v>
      </c>
      <c r="O33" s="230">
        <f>IF(ISBLANK(H33),NA(),H33/Population!G33*10000)</f>
        <v>548.32336930734925</v>
      </c>
      <c r="P33" s="237" t="s">
        <v>128</v>
      </c>
      <c r="Q33" s="222"/>
      <c r="R33" s="240">
        <f>IDACI!C33</f>
        <v>16.383347604252442</v>
      </c>
      <c r="S33" s="207" t="s">
        <v>128</v>
      </c>
      <c r="T33" s="208" t="s">
        <v>128</v>
      </c>
      <c r="U33" s="93"/>
      <c r="V33" s="448"/>
      <c r="W33" s="414"/>
      <c r="X33" s="414"/>
      <c r="Y33" s="414"/>
      <c r="AA33" s="413"/>
      <c r="AB33" s="417"/>
      <c r="AC33" s="414"/>
      <c r="AG33" s="406"/>
      <c r="AH33" s="406"/>
      <c r="AI33" s="406"/>
      <c r="AJ33" s="406"/>
      <c r="AK33" s="406"/>
    </row>
    <row r="34" spans="1:37" ht="11.25" customHeight="1" x14ac:dyDescent="0.2">
      <c r="A34" s="34"/>
      <c r="B34" s="1"/>
      <c r="C34" s="202"/>
      <c r="D34" s="27"/>
      <c r="E34" s="27"/>
      <c r="F34" s="27"/>
      <c r="G34" s="27"/>
      <c r="H34" s="27"/>
      <c r="I34" s="27"/>
      <c r="J34" s="27"/>
      <c r="K34" s="87"/>
      <c r="L34" s="79"/>
      <c r="M34" s="79"/>
      <c r="N34" s="79"/>
      <c r="O34" s="79"/>
      <c r="P34" s="79"/>
      <c r="Q34" s="79"/>
      <c r="R34" s="79"/>
      <c r="S34" s="79"/>
      <c r="T34" s="79"/>
      <c r="U34" s="93"/>
      <c r="V34" s="448"/>
      <c r="W34" s="418"/>
      <c r="X34" s="418"/>
      <c r="Y34" s="414"/>
      <c r="AA34" s="413"/>
      <c r="AB34" s="417"/>
      <c r="AC34" s="414"/>
      <c r="AG34" s="406"/>
      <c r="AH34" s="406"/>
      <c r="AI34" s="406"/>
      <c r="AJ34" s="406"/>
      <c r="AK34" s="406"/>
    </row>
    <row r="35" spans="1:37" ht="11.25" customHeight="1" x14ac:dyDescent="0.2">
      <c r="A35" s="34"/>
      <c r="B35" s="24"/>
      <c r="C35" s="24"/>
      <c r="D35" s="24"/>
      <c r="E35" s="24"/>
      <c r="F35" s="24"/>
      <c r="G35" s="24"/>
      <c r="H35" s="24"/>
      <c r="I35" s="24"/>
      <c r="J35" s="24"/>
      <c r="K35" s="87"/>
      <c r="L35" s="79"/>
      <c r="M35" s="79"/>
      <c r="N35" s="79"/>
      <c r="O35" s="79"/>
      <c r="P35" s="299" t="s">
        <v>203</v>
      </c>
      <c r="Q35" s="79"/>
      <c r="R35" s="79"/>
      <c r="S35" s="79"/>
      <c r="T35" s="79"/>
      <c r="U35" s="93"/>
      <c r="V35" s="448"/>
      <c r="W35" s="418"/>
      <c r="X35" s="418"/>
      <c r="Y35" s="414"/>
      <c r="Z35" s="414"/>
      <c r="AA35" s="413"/>
      <c r="AB35" s="417"/>
      <c r="AC35" s="414"/>
      <c r="AD35" s="406"/>
      <c r="AG35" s="406"/>
      <c r="AH35" s="406"/>
      <c r="AI35" s="406"/>
      <c r="AJ35" s="406"/>
      <c r="AK35" s="406"/>
    </row>
    <row r="36" spans="1:37" ht="11.25" customHeight="1" x14ac:dyDescent="0.2">
      <c r="A36" s="34"/>
      <c r="B36" s="24"/>
      <c r="C36" s="24"/>
      <c r="D36" s="24"/>
      <c r="E36" s="24"/>
      <c r="F36" s="24"/>
      <c r="G36" s="24"/>
      <c r="H36" s="24"/>
      <c r="I36" s="24"/>
      <c r="J36" s="24"/>
      <c r="K36" s="87"/>
      <c r="L36" s="79"/>
      <c r="M36" s="79"/>
      <c r="N36" s="79"/>
      <c r="O36" s="79"/>
      <c r="P36" s="79"/>
      <c r="Q36" s="79"/>
      <c r="R36" s="79"/>
      <c r="S36" s="79"/>
      <c r="T36" s="79"/>
      <c r="U36" s="93"/>
      <c r="V36" s="448"/>
      <c r="W36" s="418"/>
      <c r="X36" s="418"/>
      <c r="Y36" s="418"/>
      <c r="Z36" s="418"/>
      <c r="AA36" s="413"/>
      <c r="AB36" s="417"/>
      <c r="AC36" s="414"/>
      <c r="AD36" s="406"/>
      <c r="AG36" s="406"/>
      <c r="AH36" s="406"/>
      <c r="AI36" s="406"/>
      <c r="AJ36" s="406"/>
      <c r="AK36" s="406"/>
    </row>
    <row r="37" spans="1:37" ht="11.25" customHeight="1" x14ac:dyDescent="0.2">
      <c r="A37" s="34"/>
      <c r="B37" s="24"/>
      <c r="C37" s="24"/>
      <c r="D37" s="24"/>
      <c r="E37" s="24"/>
      <c r="F37" s="24"/>
      <c r="G37" s="24"/>
      <c r="H37" s="24"/>
      <c r="I37" s="24"/>
      <c r="J37" s="24"/>
      <c r="K37" s="87"/>
      <c r="L37" s="79"/>
      <c r="M37" s="79"/>
      <c r="N37" s="79"/>
      <c r="O37" s="79"/>
      <c r="P37" s="79"/>
      <c r="Q37" s="79"/>
      <c r="R37" s="79"/>
      <c r="S37" s="79"/>
      <c r="T37" s="79"/>
      <c r="U37" s="93"/>
      <c r="V37" s="448"/>
      <c r="W37" s="418"/>
      <c r="X37" s="418"/>
      <c r="Y37" s="418"/>
      <c r="Z37" s="418"/>
      <c r="AA37" s="418"/>
      <c r="AB37" s="414"/>
      <c r="AC37" s="414"/>
      <c r="AD37" s="406"/>
      <c r="AG37" s="406"/>
      <c r="AH37" s="406"/>
      <c r="AI37" s="406"/>
      <c r="AJ37" s="406"/>
      <c r="AK37" s="406"/>
    </row>
    <row r="38" spans="1:37" ht="11.25" customHeight="1" x14ac:dyDescent="0.2">
      <c r="A38" s="34"/>
      <c r="B38" s="24"/>
      <c r="C38" s="24"/>
      <c r="D38" s="24"/>
      <c r="E38" s="24"/>
      <c r="F38" s="24"/>
      <c r="G38" s="24"/>
      <c r="H38" s="24"/>
      <c r="I38" s="24"/>
      <c r="J38" s="24"/>
      <c r="K38" s="87"/>
      <c r="L38" s="79"/>
      <c r="M38" s="79"/>
      <c r="N38" s="79"/>
      <c r="O38" s="79"/>
      <c r="P38" s="79"/>
      <c r="Q38" s="79"/>
      <c r="R38" s="79"/>
      <c r="S38" s="79"/>
      <c r="T38" s="79"/>
      <c r="U38" s="93"/>
      <c r="V38" s="448"/>
      <c r="W38" s="418"/>
      <c r="X38" s="418"/>
      <c r="Y38" s="418"/>
      <c r="Z38" s="418"/>
      <c r="AA38" s="418"/>
      <c r="AB38" s="414"/>
      <c r="AC38" s="414"/>
      <c r="AD38" s="406"/>
      <c r="AG38" s="406"/>
      <c r="AH38" s="406"/>
      <c r="AI38" s="406"/>
      <c r="AJ38" s="406"/>
      <c r="AK38" s="406"/>
    </row>
    <row r="39" spans="1:37" ht="11.25" customHeight="1" x14ac:dyDescent="0.2">
      <c r="A39" s="34"/>
      <c r="B39" s="24"/>
      <c r="C39" s="24"/>
      <c r="D39" s="24"/>
      <c r="E39" s="24"/>
      <c r="F39" s="24"/>
      <c r="G39" s="24"/>
      <c r="H39" s="24"/>
      <c r="I39" s="24"/>
      <c r="J39" s="24"/>
      <c r="K39" s="87"/>
      <c r="L39" s="79"/>
      <c r="M39" s="79"/>
      <c r="N39" s="79"/>
      <c r="O39" s="79"/>
      <c r="P39" s="79"/>
      <c r="Q39" s="79"/>
      <c r="R39" s="79"/>
      <c r="S39" s="79"/>
      <c r="T39" s="79"/>
      <c r="U39" s="93"/>
      <c r="V39" s="448"/>
      <c r="W39" s="418"/>
      <c r="X39" s="418"/>
      <c r="Y39" s="418"/>
      <c r="Z39" s="418"/>
      <c r="AA39" s="418"/>
      <c r="AB39" s="414"/>
      <c r="AC39" s="414"/>
      <c r="AD39" s="406"/>
      <c r="AG39" s="406"/>
      <c r="AH39" s="406"/>
      <c r="AI39" s="406"/>
      <c r="AJ39" s="406"/>
      <c r="AK39" s="406"/>
    </row>
    <row r="40" spans="1:37" ht="11.25" customHeight="1" x14ac:dyDescent="0.2">
      <c r="A40" s="34"/>
      <c r="B40" s="24"/>
      <c r="C40" s="24"/>
      <c r="D40" s="24"/>
      <c r="E40" s="24"/>
      <c r="F40" s="24"/>
      <c r="G40" s="24"/>
      <c r="H40" s="24"/>
      <c r="I40" s="24"/>
      <c r="J40" s="24"/>
      <c r="K40" s="87"/>
      <c r="L40" s="91"/>
      <c r="M40" s="91"/>
      <c r="N40" s="91"/>
      <c r="O40" s="91"/>
      <c r="P40" s="91"/>
      <c r="Q40" s="79"/>
      <c r="R40" s="79"/>
      <c r="S40" s="79"/>
      <c r="T40" s="79"/>
      <c r="U40" s="93"/>
      <c r="V40" s="448"/>
      <c r="W40" s="418"/>
      <c r="X40" s="418"/>
      <c r="Y40" s="418"/>
      <c r="Z40" s="418"/>
      <c r="AA40" s="418"/>
    </row>
    <row r="41" spans="1:37" ht="11.25" customHeight="1" x14ac:dyDescent="0.2">
      <c r="A41" s="34"/>
      <c r="B41" s="24"/>
      <c r="C41" s="24"/>
      <c r="D41" s="24"/>
      <c r="E41" s="24"/>
      <c r="F41" s="24"/>
      <c r="G41" s="24"/>
      <c r="H41" s="24"/>
      <c r="I41" s="24"/>
      <c r="J41" s="24"/>
      <c r="K41" s="87"/>
      <c r="L41" s="91"/>
      <c r="M41" s="91"/>
      <c r="N41" s="91"/>
      <c r="O41" s="91"/>
      <c r="P41" s="91"/>
      <c r="Q41" s="79"/>
      <c r="R41" s="79"/>
      <c r="S41" s="79"/>
      <c r="T41" s="79"/>
      <c r="U41" s="93"/>
      <c r="V41" s="448"/>
      <c r="X41" s="407"/>
    </row>
    <row r="42" spans="1:37"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448"/>
      <c r="X42" s="407"/>
    </row>
    <row r="43" spans="1:37"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448"/>
      <c r="X43" s="407"/>
    </row>
    <row r="44" spans="1:37"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448"/>
      <c r="X44" s="407"/>
    </row>
    <row r="45" spans="1:37" ht="15" customHeight="1" x14ac:dyDescent="0.2">
      <c r="A45" s="24"/>
      <c r="B45" s="24"/>
      <c r="C45" s="24"/>
      <c r="D45" s="24"/>
      <c r="E45" s="24"/>
      <c r="F45" s="24"/>
      <c r="G45" s="24"/>
      <c r="H45" s="24"/>
      <c r="I45" s="24"/>
      <c r="J45" s="24"/>
      <c r="K45" s="2"/>
      <c r="L45" s="25"/>
      <c r="M45" s="25"/>
      <c r="N45" s="25"/>
      <c r="O45" s="25"/>
      <c r="P45" s="25"/>
      <c r="Q45" s="25"/>
      <c r="R45" s="25"/>
      <c r="S45" s="25"/>
      <c r="T45" s="25"/>
      <c r="U45" s="24"/>
      <c r="V45" s="448"/>
      <c r="X45" s="407"/>
    </row>
    <row r="46" spans="1:37"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448"/>
      <c r="X46" s="407"/>
    </row>
    <row r="47" spans="1:37" ht="11.25" customHeight="1" x14ac:dyDescent="0.2">
      <c r="A47" s="24"/>
      <c r="B47" s="24"/>
      <c r="C47" s="24"/>
      <c r="D47" s="24"/>
      <c r="E47" s="24"/>
      <c r="F47" s="24"/>
      <c r="G47" s="24"/>
      <c r="H47" s="24"/>
      <c r="I47" s="24"/>
      <c r="J47" s="24"/>
      <c r="K47" s="2"/>
      <c r="L47" s="24"/>
      <c r="M47" s="24"/>
      <c r="N47" s="24"/>
      <c r="O47" s="24"/>
      <c r="P47" s="24"/>
      <c r="Q47" s="25"/>
      <c r="R47" s="25"/>
      <c r="S47" s="25"/>
      <c r="T47" s="25"/>
      <c r="U47" s="24"/>
      <c r="V47" s="448"/>
      <c r="X47" s="407"/>
    </row>
    <row r="48" spans="1:37"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448"/>
      <c r="X48" s="407"/>
    </row>
    <row r="49" spans="1:37" ht="15" customHeight="1" x14ac:dyDescent="0.2">
      <c r="A49" s="30"/>
      <c r="B49" s="31"/>
      <c r="C49" s="31"/>
      <c r="D49" s="31"/>
      <c r="E49" s="31"/>
      <c r="F49" s="31"/>
      <c r="G49" s="31"/>
      <c r="H49" s="31"/>
      <c r="I49" s="31"/>
      <c r="J49" s="31"/>
      <c r="K49" s="31"/>
      <c r="L49" s="31"/>
      <c r="M49" s="31"/>
      <c r="N49" s="31"/>
      <c r="O49" s="31"/>
      <c r="P49" s="31"/>
      <c r="Q49" s="46"/>
      <c r="R49" s="46"/>
      <c r="S49" s="46"/>
      <c r="T49" s="46"/>
      <c r="U49" s="47"/>
      <c r="V49" s="450"/>
      <c r="X49" s="407"/>
    </row>
    <row r="50" spans="1:37"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450"/>
      <c r="X50" s="407"/>
    </row>
    <row r="51" spans="1:37" s="411" customFormat="1" ht="11.25" customHeight="1" x14ac:dyDescent="0.2">
      <c r="A51" s="36"/>
      <c r="B51" s="671"/>
      <c r="C51" s="671"/>
      <c r="D51" s="672"/>
      <c r="E51" s="672"/>
      <c r="F51" s="672"/>
      <c r="G51" s="672"/>
      <c r="H51" s="672"/>
      <c r="I51" s="211"/>
      <c r="J51" s="200"/>
      <c r="K51" s="115"/>
      <c r="L51" s="79"/>
      <c r="M51" s="79"/>
      <c r="N51" s="79"/>
      <c r="O51" s="79"/>
      <c r="P51" s="79"/>
      <c r="Q51" s="79"/>
      <c r="R51" s="79"/>
      <c r="S51" s="79"/>
      <c r="T51" s="79"/>
      <c r="U51" s="92"/>
      <c r="V51" s="451"/>
      <c r="W51" s="402"/>
      <c r="X51" s="407"/>
      <c r="Y51" s="402"/>
      <c r="Z51" s="402"/>
      <c r="AA51" s="402"/>
      <c r="AB51" s="402"/>
      <c r="AC51" s="402"/>
      <c r="AD51" s="403"/>
      <c r="AE51" s="403"/>
      <c r="AF51" s="403"/>
      <c r="AG51" s="403"/>
      <c r="AH51" s="403"/>
      <c r="AI51" s="403"/>
      <c r="AJ51" s="409"/>
      <c r="AK51" s="410"/>
    </row>
    <row r="52" spans="1:37" ht="20.25" customHeight="1" x14ac:dyDescent="0.2">
      <c r="A52" s="34"/>
      <c r="B52" s="672"/>
      <c r="C52" s="672"/>
      <c r="D52" s="672"/>
      <c r="E52" s="672"/>
      <c r="F52" s="672"/>
      <c r="G52" s="672"/>
      <c r="H52" s="672"/>
      <c r="I52" s="211"/>
      <c r="J52" s="200"/>
      <c r="K52" s="87"/>
      <c r="L52" s="91"/>
      <c r="M52" s="91"/>
      <c r="N52" s="91"/>
      <c r="O52" s="91"/>
      <c r="P52" s="91"/>
      <c r="Q52" s="79"/>
      <c r="R52" s="79"/>
      <c r="S52" s="79"/>
      <c r="T52" s="79"/>
      <c r="U52" s="93"/>
      <c r="V52" s="448"/>
      <c r="W52" s="439" t="s">
        <v>76</v>
      </c>
      <c r="X52" s="346" t="s">
        <v>206</v>
      </c>
      <c r="Y52" s="347" t="s">
        <v>197</v>
      </c>
      <c r="Z52" s="673" t="s">
        <v>194</v>
      </c>
      <c r="AA52" s="673" t="s">
        <v>195</v>
      </c>
    </row>
    <row r="53" spans="1:37" ht="11.25" customHeight="1" x14ac:dyDescent="0.2">
      <c r="A53" s="34"/>
      <c r="B53" s="675"/>
      <c r="C53" s="675"/>
      <c r="D53" s="676"/>
      <c r="E53" s="676"/>
      <c r="F53" s="676"/>
      <c r="G53" s="676"/>
      <c r="H53" s="676"/>
      <c r="I53" s="212"/>
      <c r="J53" s="201"/>
      <c r="K53" s="87"/>
      <c r="L53" s="91"/>
      <c r="M53" s="91"/>
      <c r="N53" s="91"/>
      <c r="O53" s="91"/>
      <c r="P53" s="91"/>
      <c r="Q53" s="79"/>
      <c r="R53" s="79"/>
      <c r="S53" s="79"/>
      <c r="T53" s="79"/>
      <c r="U53" s="93"/>
      <c r="V53" s="448"/>
      <c r="W53" s="440" t="e">
        <f ca="1">OFFSET(B11,$W$5,0)</f>
        <v>#N/A</v>
      </c>
      <c r="X53" s="419" t="e">
        <f ca="1">OFFSET(R9,(VLOOKUP(W53,$X$54:$Y$73,2,FALSE)),0)</f>
        <v>#N/A</v>
      </c>
      <c r="Y53" s="420" t="e">
        <f ca="1">(OFFSET(O9,(VLOOKUP(W53,$X$54:$Y$73,2,FALSE)),0))</f>
        <v>#N/A</v>
      </c>
      <c r="Z53" s="674"/>
      <c r="AA53" s="674"/>
    </row>
    <row r="54" spans="1:37"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448"/>
      <c r="W54" s="440">
        <v>1</v>
      </c>
      <c r="X54" s="345" t="str">
        <f>B12</f>
        <v>Bracknell Forest</v>
      </c>
      <c r="Y54" s="348">
        <v>3</v>
      </c>
      <c r="Z54" s="349">
        <f>IF(H12&gt;0,IDACI!D12,0)</f>
        <v>23799</v>
      </c>
      <c r="AA54" s="349">
        <f>IF(H12&gt;0,IDACI!E12,0)</f>
        <v>2617.89</v>
      </c>
    </row>
    <row r="55" spans="1:37"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448"/>
      <c r="W55" s="440">
        <v>2</v>
      </c>
      <c r="X55" s="345" t="str">
        <f t="shared" ref="X55:X74" si="5">B13</f>
        <v>Brighton &amp; Hove</v>
      </c>
      <c r="Y55" s="348">
        <v>4</v>
      </c>
      <c r="Z55" s="349">
        <f>IF(H13&gt;0,IDACI!D13,0)</f>
        <v>44814</v>
      </c>
      <c r="AA55" s="350">
        <f>IF(H13&gt;0,IDACI!E13,0)</f>
        <v>8200.9619999999995</v>
      </c>
    </row>
    <row r="56" spans="1:37"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448"/>
      <c r="W56" s="440">
        <v>3</v>
      </c>
      <c r="X56" s="345" t="str">
        <f t="shared" si="5"/>
        <v>Buckinghamshire</v>
      </c>
      <c r="Y56" s="348">
        <v>5</v>
      </c>
      <c r="Z56" s="349">
        <f>IF(H14&gt;0,IDACI!D14,0)</f>
        <v>103548</v>
      </c>
      <c r="AA56" s="350">
        <f>IF(H14&gt;0,IDACI!E14,0)</f>
        <v>10147.704</v>
      </c>
    </row>
    <row r="57" spans="1:37"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448"/>
      <c r="W57" s="440">
        <v>4</v>
      </c>
      <c r="X57" s="345" t="str">
        <f t="shared" si="5"/>
        <v>East Sussex</v>
      </c>
      <c r="Y57" s="348">
        <v>6</v>
      </c>
      <c r="Z57" s="349">
        <f>IF(H15&gt;0,IDACI!D15,0)</f>
        <v>91917</v>
      </c>
      <c r="AA57" s="350">
        <f>IF(H15&gt;0,IDACI!E15,0)</f>
        <v>15993.557999999999</v>
      </c>
    </row>
    <row r="58" spans="1:37"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448"/>
      <c r="W58" s="440">
        <v>5</v>
      </c>
      <c r="X58" s="345" t="str">
        <f t="shared" si="5"/>
        <v>Hampshire</v>
      </c>
      <c r="Y58" s="348">
        <v>7</v>
      </c>
      <c r="Z58" s="349">
        <f>IF(H16&gt;0,IDACI!D16,0)</f>
        <v>247800</v>
      </c>
      <c r="AA58" s="350">
        <f>IF(H16&gt;0,IDACI!E16,0)</f>
        <v>29240.399999999998</v>
      </c>
    </row>
    <row r="59" spans="1:37"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448"/>
      <c r="W59" s="440">
        <v>6</v>
      </c>
      <c r="X59" s="345" t="str">
        <f t="shared" si="5"/>
        <v>Isle of Wight</v>
      </c>
      <c r="Y59" s="348">
        <v>8</v>
      </c>
      <c r="Z59" s="349">
        <f>IF(H17&gt;0,IDACI!D17,0)</f>
        <v>22502</v>
      </c>
      <c r="AA59" s="350">
        <f>IF(H17&gt;0,IDACI!E17,0)</f>
        <v>4590.4079999999994</v>
      </c>
    </row>
    <row r="60" spans="1:37"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448"/>
      <c r="W60" s="440">
        <v>7</v>
      </c>
      <c r="X60" s="345" t="str">
        <f t="shared" si="5"/>
        <v>Kent</v>
      </c>
      <c r="Y60" s="348">
        <v>9</v>
      </c>
      <c r="Z60" s="349">
        <f>IF(H18&gt;0,IDACI!D18,0)</f>
        <v>286168</v>
      </c>
      <c r="AA60" s="350">
        <f>IF(H18&gt;0,IDACI!E18,0)</f>
        <v>50937.904000000002</v>
      </c>
    </row>
    <row r="61" spans="1:37"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448"/>
      <c r="W61" s="440">
        <v>8</v>
      </c>
      <c r="X61" s="345" t="str">
        <f t="shared" si="5"/>
        <v>Medway</v>
      </c>
      <c r="Y61" s="348">
        <v>10</v>
      </c>
      <c r="Z61" s="349">
        <f>IF(H19&gt;0,IDACI!D19,0)</f>
        <v>54280</v>
      </c>
      <c r="AA61" s="350">
        <f>IF(H19&gt;0,IDACI!E19,0)</f>
        <v>11941.6</v>
      </c>
    </row>
    <row r="62" spans="1:37"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448"/>
      <c r="W62" s="440">
        <v>9</v>
      </c>
      <c r="X62" s="345" t="str">
        <f t="shared" si="5"/>
        <v>Milton Keynes</v>
      </c>
      <c r="Y62" s="348">
        <v>11</v>
      </c>
      <c r="Z62" s="349">
        <f>IF(H20&gt;0,IDACI!D20,0)</f>
        <v>56637</v>
      </c>
      <c r="AA62" s="350">
        <f>IF(H20&gt;0,IDACI!E20,0)</f>
        <v>11157.489</v>
      </c>
    </row>
    <row r="63" spans="1:37"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448"/>
      <c r="W63" s="440">
        <v>10</v>
      </c>
      <c r="X63" s="345" t="str">
        <f t="shared" si="5"/>
        <v>Oxfordshire</v>
      </c>
      <c r="Y63" s="348">
        <v>12</v>
      </c>
      <c r="Z63" s="349">
        <f>IF(H21&gt;0,IDACI!D21,0)</f>
        <v>123975</v>
      </c>
      <c r="AA63" s="350">
        <f>IF(H21&gt;0,IDACI!E21,0)</f>
        <v>14629.05</v>
      </c>
    </row>
    <row r="64" spans="1:37"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448"/>
      <c r="W64" s="440">
        <v>11</v>
      </c>
      <c r="X64" s="345" t="str">
        <f t="shared" si="5"/>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448"/>
      <c r="W65" s="440">
        <v>12</v>
      </c>
      <c r="X65" s="345" t="str">
        <f t="shared" si="5"/>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448"/>
      <c r="W66" s="440">
        <v>13</v>
      </c>
      <c r="X66" s="345" t="str">
        <f t="shared" si="5"/>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448"/>
      <c r="W67" s="440">
        <v>14</v>
      </c>
      <c r="X67" s="345" t="str">
        <f t="shared" si="5"/>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448"/>
      <c r="W68" s="440">
        <v>15</v>
      </c>
      <c r="X68" s="345" t="str">
        <f t="shared" si="5"/>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448"/>
      <c r="W69" s="440">
        <v>16</v>
      </c>
      <c r="X69" s="345" t="str">
        <f t="shared" si="5"/>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448"/>
      <c r="W70" s="440">
        <v>17</v>
      </c>
      <c r="X70" s="345" t="str">
        <f t="shared" si="5"/>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448"/>
      <c r="W71" s="440">
        <v>18</v>
      </c>
      <c r="X71" s="345" t="str">
        <f t="shared" si="5"/>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448"/>
      <c r="W72" s="440">
        <v>19</v>
      </c>
      <c r="X72" s="345" t="str">
        <f t="shared" si="5"/>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448"/>
      <c r="W73" s="440">
        <v>20</v>
      </c>
      <c r="X73" s="345" t="str">
        <f t="shared" si="5"/>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448"/>
      <c r="W74" s="440"/>
      <c r="X74" s="345" t="str">
        <f t="shared" si="5"/>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448"/>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448"/>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448"/>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448"/>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448"/>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448"/>
    </row>
    <row r="81" spans="1:37" ht="11.25" customHeight="1" x14ac:dyDescent="0.2">
      <c r="A81" s="34"/>
      <c r="B81" s="24"/>
      <c r="C81" s="24"/>
      <c r="D81" s="24"/>
      <c r="E81" s="24"/>
      <c r="F81" s="24"/>
      <c r="G81" s="24"/>
      <c r="H81" s="24"/>
      <c r="I81" s="24"/>
      <c r="J81" s="24"/>
      <c r="K81" s="87"/>
      <c r="L81" s="79"/>
      <c r="M81" s="79"/>
      <c r="N81" s="79"/>
      <c r="O81" s="79"/>
      <c r="P81" s="79"/>
      <c r="Q81" s="79"/>
      <c r="R81" s="79"/>
      <c r="S81" s="79"/>
      <c r="T81" s="79"/>
      <c r="U81" s="93"/>
      <c r="V81" s="448"/>
      <c r="X81" s="421" t="s">
        <v>86</v>
      </c>
      <c r="Y81" s="421" t="s">
        <v>87</v>
      </c>
    </row>
    <row r="82" spans="1:37" ht="11.25" customHeight="1" x14ac:dyDescent="0.2">
      <c r="A82" s="34"/>
      <c r="B82" s="24"/>
      <c r="C82" s="24"/>
      <c r="D82" s="24"/>
      <c r="E82" s="24"/>
      <c r="F82" s="24"/>
      <c r="G82" s="24"/>
      <c r="H82" s="24"/>
      <c r="I82" s="24"/>
      <c r="J82" s="24"/>
      <c r="K82" s="87"/>
      <c r="L82" s="79"/>
      <c r="M82" s="79"/>
      <c r="N82" s="79"/>
      <c r="O82" s="79"/>
      <c r="P82" s="79"/>
      <c r="Q82" s="79"/>
      <c r="R82" s="79"/>
      <c r="S82" s="79"/>
      <c r="T82" s="79"/>
      <c r="U82" s="93"/>
      <c r="V82" s="448"/>
      <c r="W82" s="441" t="str">
        <f>L84</f>
        <v>National Trend 2015</v>
      </c>
      <c r="X82" s="663">
        <v>11.618</v>
      </c>
      <c r="Y82" s="663">
        <v>318.55</v>
      </c>
      <c r="Z82" s="422">
        <v>0</v>
      </c>
      <c r="AA82" s="422">
        <f>(Z82*X82)+Y82</f>
        <v>318.55</v>
      </c>
    </row>
    <row r="83" spans="1:37" ht="11.25" customHeight="1" x14ac:dyDescent="0.2">
      <c r="A83" s="34"/>
      <c r="B83" s="24"/>
      <c r="C83" s="24"/>
      <c r="D83" s="24"/>
      <c r="E83" s="24"/>
      <c r="F83" s="24"/>
      <c r="G83" s="24"/>
      <c r="H83" s="24"/>
      <c r="I83" s="24"/>
      <c r="J83" s="24"/>
      <c r="K83" s="87"/>
      <c r="L83" s="79"/>
      <c r="M83" s="79"/>
      <c r="N83" s="79"/>
      <c r="O83" s="79"/>
      <c r="P83" s="79"/>
      <c r="Q83" s="79"/>
      <c r="R83" s="79"/>
      <c r="S83" s="79"/>
      <c r="T83" s="79"/>
      <c r="U83" s="93"/>
      <c r="V83" s="448"/>
      <c r="W83" s="442" t="str">
        <f>"y = "&amp;X82&amp;"x + "&amp;Y82</f>
        <v>y = 11.618x + 318.55</v>
      </c>
      <c r="X83" s="664"/>
      <c r="Y83" s="664"/>
      <c r="Z83" s="423">
        <v>40</v>
      </c>
      <c r="AA83" s="422">
        <f>(Z83*X82)+Y82</f>
        <v>783.27</v>
      </c>
    </row>
    <row r="84" spans="1:37" ht="11.25" customHeight="1" x14ac:dyDescent="0.2">
      <c r="A84" s="34"/>
      <c r="B84" s="24"/>
      <c r="C84" s="24"/>
      <c r="D84" s="24"/>
      <c r="E84" s="24"/>
      <c r="F84" s="24"/>
      <c r="G84" s="24"/>
      <c r="H84" s="24"/>
      <c r="I84" s="24"/>
      <c r="J84" s="24"/>
      <c r="K84" s="66"/>
      <c r="L84" s="667" t="s">
        <v>209</v>
      </c>
      <c r="M84" s="670"/>
      <c r="N84" s="670"/>
      <c r="O84" s="670"/>
      <c r="P84" s="241"/>
      <c r="Q84" s="667" t="s">
        <v>204</v>
      </c>
      <c r="R84" s="668"/>
      <c r="S84" s="668"/>
      <c r="T84" s="668"/>
      <c r="U84" s="93"/>
      <c r="V84" s="448"/>
      <c r="W84" s="441" t="str">
        <f>Q84</f>
        <v>South East LA Trend 2015</v>
      </c>
      <c r="X84" s="663">
        <v>30.425999999999998</v>
      </c>
      <c r="Y84" s="663">
        <v>76.994</v>
      </c>
      <c r="Z84" s="422">
        <v>0</v>
      </c>
      <c r="AA84" s="422">
        <f>(Z84*X84)+Y84</f>
        <v>76.994</v>
      </c>
    </row>
    <row r="85" spans="1:37" ht="11.25" customHeight="1" x14ac:dyDescent="0.2">
      <c r="A85" s="34"/>
      <c r="B85" s="24"/>
      <c r="C85" s="24"/>
      <c r="D85" s="24"/>
      <c r="E85" s="24"/>
      <c r="F85" s="24"/>
      <c r="G85" s="24"/>
      <c r="H85" s="24"/>
      <c r="I85" s="24"/>
      <c r="J85" s="24"/>
      <c r="K85" s="210"/>
      <c r="L85" s="669" t="str">
        <f>Y5</f>
        <v>Selected LA- (none)</v>
      </c>
      <c r="M85" s="670"/>
      <c r="N85" s="670"/>
      <c r="O85" s="670"/>
      <c r="P85" s="670"/>
      <c r="Q85" s="670"/>
      <c r="R85" s="670"/>
      <c r="S85" s="670"/>
      <c r="T85" s="670"/>
      <c r="U85" s="93"/>
      <c r="V85" s="448"/>
      <c r="W85" s="442" t="str">
        <f>"y = "&amp;X84&amp;"x + "&amp;Y84</f>
        <v>y = 30.426x + 76.994</v>
      </c>
      <c r="X85" s="664"/>
      <c r="Y85" s="664"/>
      <c r="Z85" s="423">
        <v>40</v>
      </c>
      <c r="AA85" s="422">
        <f>(Z85*X84)+Y84</f>
        <v>1294.0339999999999</v>
      </c>
    </row>
    <row r="86" spans="1:37"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448"/>
      <c r="X86" s="407"/>
    </row>
    <row r="87" spans="1:37"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448"/>
      <c r="W87" s="443">
        <f>D11</f>
        <v>2011</v>
      </c>
      <c r="X87" s="424">
        <f>E11</f>
        <v>2012</v>
      </c>
      <c r="Y87" s="424">
        <f>F11</f>
        <v>2013</v>
      </c>
      <c r="Z87" s="424">
        <f>G11</f>
        <v>2014</v>
      </c>
      <c r="AA87" s="424">
        <f>H11</f>
        <v>2015</v>
      </c>
    </row>
    <row r="88" spans="1:37"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448"/>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7" ht="15" customHeight="1" x14ac:dyDescent="0.2">
      <c r="A89" s="24"/>
      <c r="B89" s="24"/>
      <c r="C89" s="24"/>
      <c r="D89" s="24"/>
      <c r="E89" s="24"/>
      <c r="F89" s="24"/>
      <c r="G89" s="24"/>
      <c r="H89" s="24"/>
      <c r="I89" s="24"/>
      <c r="J89" s="24"/>
      <c r="K89" s="2"/>
      <c r="L89" s="25"/>
      <c r="M89" s="25"/>
      <c r="N89" s="25"/>
      <c r="O89" s="25"/>
      <c r="P89" s="25"/>
      <c r="Q89" s="25"/>
      <c r="R89" s="25"/>
      <c r="S89" s="25"/>
      <c r="T89" s="25"/>
      <c r="U89" s="24"/>
      <c r="V89" s="448"/>
      <c r="X89" s="407"/>
    </row>
    <row r="90" spans="1:37"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448"/>
      <c r="X90" s="407"/>
    </row>
    <row r="91" spans="1:37" ht="11.25" customHeight="1" x14ac:dyDescent="0.2">
      <c r="A91" s="24"/>
      <c r="B91" s="24"/>
      <c r="C91" s="24"/>
      <c r="D91" s="24"/>
      <c r="E91" s="24"/>
      <c r="F91" s="24"/>
      <c r="G91" s="24"/>
      <c r="H91" s="24"/>
      <c r="I91" s="24"/>
      <c r="J91" s="24"/>
      <c r="K91" s="2"/>
      <c r="L91" s="24"/>
      <c r="M91" s="24"/>
      <c r="N91" s="24"/>
      <c r="O91" s="24"/>
      <c r="P91" s="24"/>
      <c r="Q91" s="25"/>
      <c r="R91" s="25"/>
      <c r="S91" s="25"/>
      <c r="T91" s="25"/>
      <c r="U91" s="24"/>
      <c r="V91" s="448"/>
      <c r="X91" s="407"/>
    </row>
    <row r="92" spans="1:37" ht="21"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448"/>
      <c r="X92" s="407"/>
    </row>
    <row r="93" spans="1:37" ht="15" customHeight="1" x14ac:dyDescent="0.2">
      <c r="A93" s="30"/>
      <c r="B93" s="31"/>
      <c r="C93" s="31"/>
      <c r="D93" s="31"/>
      <c r="E93" s="31"/>
      <c r="F93" s="31"/>
      <c r="G93" s="31"/>
      <c r="H93" s="31"/>
      <c r="I93" s="31"/>
      <c r="J93" s="31"/>
      <c r="K93" s="32"/>
      <c r="L93" s="31"/>
      <c r="M93" s="31"/>
      <c r="N93" s="31"/>
      <c r="O93" s="31"/>
      <c r="P93" s="31"/>
      <c r="Q93" s="31"/>
      <c r="R93" s="31"/>
      <c r="S93" s="31"/>
      <c r="T93" s="31"/>
      <c r="U93" s="33"/>
      <c r="V93" s="448"/>
      <c r="X93" s="407"/>
    </row>
    <row r="94" spans="1:37" ht="7.5" customHeight="1" x14ac:dyDescent="0.2">
      <c r="A94" s="34"/>
      <c r="B94" s="25"/>
      <c r="C94" s="25"/>
      <c r="D94" s="25"/>
      <c r="E94" s="25"/>
      <c r="F94" s="25"/>
      <c r="G94" s="25"/>
      <c r="H94" s="25"/>
      <c r="I94" s="25"/>
      <c r="J94" s="25"/>
      <c r="K94" s="3"/>
      <c r="L94" s="7"/>
      <c r="M94" s="7"/>
      <c r="N94" s="7"/>
      <c r="O94" s="7"/>
      <c r="P94" s="7"/>
      <c r="Q94" s="26"/>
      <c r="R94" s="26"/>
      <c r="S94" s="26"/>
      <c r="T94" s="72"/>
      <c r="U94" s="35"/>
      <c r="V94" s="448"/>
      <c r="X94" s="407"/>
    </row>
    <row r="95" spans="1:37" s="411" customFormat="1" ht="11.25" customHeight="1" x14ac:dyDescent="0.2">
      <c r="A95" s="36"/>
      <c r="B95" s="665"/>
      <c r="C95" s="665"/>
      <c r="D95" s="570"/>
      <c r="E95" s="570"/>
      <c r="F95" s="570"/>
      <c r="G95" s="570"/>
      <c r="H95" s="570"/>
      <c r="I95" s="209"/>
      <c r="J95" s="199"/>
      <c r="K95" s="4"/>
      <c r="L95" s="25"/>
      <c r="M95" s="25"/>
      <c r="N95" s="25"/>
      <c r="O95" s="25"/>
      <c r="P95" s="25"/>
      <c r="Q95" s="25"/>
      <c r="R95" s="25"/>
      <c r="S95" s="25"/>
      <c r="T95" s="25"/>
      <c r="U95" s="37"/>
      <c r="V95" s="449"/>
      <c r="W95" s="402"/>
      <c r="X95" s="407"/>
      <c r="Y95" s="402"/>
      <c r="Z95" s="402"/>
      <c r="AA95" s="402"/>
      <c r="AB95" s="402"/>
      <c r="AC95" s="402"/>
      <c r="AD95" s="403"/>
      <c r="AE95" s="403"/>
      <c r="AF95" s="403"/>
      <c r="AG95" s="403"/>
      <c r="AH95" s="403"/>
      <c r="AI95" s="403"/>
      <c r="AJ95" s="409"/>
      <c r="AK95" s="410"/>
    </row>
    <row r="96" spans="1:37" ht="21" customHeight="1" x14ac:dyDescent="0.2">
      <c r="A96" s="34"/>
      <c r="B96" s="570"/>
      <c r="C96" s="570"/>
      <c r="D96" s="570"/>
      <c r="E96" s="570"/>
      <c r="F96" s="570"/>
      <c r="G96" s="570"/>
      <c r="H96" s="570"/>
      <c r="I96" s="209"/>
      <c r="J96" s="199"/>
      <c r="K96" s="3"/>
      <c r="L96" s="26"/>
      <c r="M96" s="72"/>
      <c r="N96" s="72"/>
      <c r="O96" s="72"/>
      <c r="P96" s="72"/>
      <c r="Q96" s="25"/>
      <c r="R96" s="25"/>
      <c r="S96" s="25"/>
      <c r="T96" s="25"/>
      <c r="U96" s="35"/>
      <c r="V96" s="448"/>
      <c r="W96" s="445" t="s">
        <v>126</v>
      </c>
      <c r="X96" s="426" t="s">
        <v>127</v>
      </c>
    </row>
    <row r="97" spans="1:24" ht="11.25" customHeight="1" x14ac:dyDescent="0.2">
      <c r="A97" s="34"/>
      <c r="B97" s="154"/>
      <c r="C97" s="154"/>
      <c r="D97" s="154"/>
      <c r="E97" s="154"/>
      <c r="F97" s="154"/>
      <c r="G97" s="154"/>
      <c r="H97" s="154"/>
      <c r="I97" s="154"/>
      <c r="J97" s="154"/>
      <c r="K97" s="3"/>
      <c r="L97" s="72"/>
      <c r="M97" s="26"/>
      <c r="N97" s="26"/>
      <c r="O97" s="26"/>
      <c r="P97" s="72"/>
      <c r="Q97" s="25"/>
      <c r="R97" s="25"/>
      <c r="S97" s="25"/>
      <c r="T97" s="25"/>
      <c r="U97" s="35"/>
      <c r="V97" s="448"/>
      <c r="W97" s="446" t="str">
        <f>Y5</f>
        <v>Selected LA- (none)</v>
      </c>
      <c r="X97" s="427"/>
    </row>
    <row r="98" spans="1:24" ht="11.25" customHeight="1" x14ac:dyDescent="0.2">
      <c r="A98" s="34"/>
      <c r="B98" s="154"/>
      <c r="C98" s="154"/>
      <c r="D98" s="666"/>
      <c r="E98" s="570"/>
      <c r="F98" s="154"/>
      <c r="G98" s="154"/>
      <c r="H98" s="154"/>
      <c r="I98" s="154"/>
      <c r="J98" s="154"/>
      <c r="K98" s="3"/>
      <c r="L98" s="72"/>
      <c r="M98" s="26"/>
      <c r="N98" s="26"/>
      <c r="O98" s="26"/>
      <c r="P98" s="72"/>
      <c r="Q98" s="25"/>
      <c r="R98" s="25"/>
      <c r="S98" s="25"/>
      <c r="T98" s="25"/>
      <c r="U98" s="35"/>
      <c r="V98" s="448"/>
      <c r="W98" s="447" t="str">
        <f>IF(W12=$X$5,I12,"")</f>
        <v/>
      </c>
      <c r="X98" s="415" t="e">
        <f>IF($B12=$X$5,T12,#N/A)</f>
        <v>#N/A</v>
      </c>
    </row>
    <row r="99" spans="1:24" ht="11.25" customHeight="1" x14ac:dyDescent="0.2">
      <c r="A99" s="48"/>
      <c r="B99" s="154"/>
      <c r="C99" s="154"/>
      <c r="D99" s="570"/>
      <c r="E99" s="570"/>
      <c r="F99" s="154"/>
      <c r="G99" s="154"/>
      <c r="H99" s="154"/>
      <c r="I99" s="154"/>
      <c r="J99" s="154"/>
      <c r="K99" s="3"/>
      <c r="L99" s="72"/>
      <c r="M99" s="26"/>
      <c r="N99" s="26"/>
      <c r="O99" s="26"/>
      <c r="P99" s="72"/>
      <c r="Q99" s="25"/>
      <c r="R99" s="25"/>
      <c r="S99" s="25"/>
      <c r="T99" s="25"/>
      <c r="U99" s="35"/>
      <c r="V99" s="448"/>
      <c r="W99" s="447" t="str">
        <f t="shared" ref="W99:W119" si="6">IF(W13=$X$5,I13,"")</f>
        <v/>
      </c>
      <c r="X99" s="415" t="e">
        <f t="shared" ref="X99:X119" si="7">IF($B13=$X$5,T13,#N/A)</f>
        <v>#N/A</v>
      </c>
    </row>
    <row r="100" spans="1:24" ht="11.25" customHeight="1" x14ac:dyDescent="0.2">
      <c r="A100" s="48"/>
      <c r="B100" s="186"/>
      <c r="C100" s="186"/>
      <c r="D100" s="154"/>
      <c r="E100" s="154"/>
      <c r="F100" s="154"/>
      <c r="G100" s="154"/>
      <c r="H100" s="154"/>
      <c r="I100" s="154"/>
      <c r="J100" s="154"/>
      <c r="K100" s="3"/>
      <c r="L100" s="72"/>
      <c r="M100" s="26"/>
      <c r="N100" s="26"/>
      <c r="O100" s="26"/>
      <c r="P100" s="72"/>
      <c r="Q100" s="25"/>
      <c r="R100" s="25"/>
      <c r="S100" s="25"/>
      <c r="T100" s="25"/>
      <c r="U100" s="35"/>
      <c r="V100" s="448"/>
      <c r="W100" s="447" t="str">
        <f t="shared" si="6"/>
        <v/>
      </c>
      <c r="X100" s="415" t="e">
        <f t="shared" si="7"/>
        <v>#N/A</v>
      </c>
    </row>
    <row r="101" spans="1:24" ht="11.25" customHeight="1" x14ac:dyDescent="0.2">
      <c r="A101" s="48"/>
      <c r="B101" s="186"/>
      <c r="C101" s="186"/>
      <c r="D101" s="154"/>
      <c r="E101" s="154"/>
      <c r="F101" s="154"/>
      <c r="G101" s="154"/>
      <c r="H101" s="154"/>
      <c r="I101" s="154"/>
      <c r="J101" s="154"/>
      <c r="K101" s="3"/>
      <c r="L101" s="72"/>
      <c r="M101" s="26"/>
      <c r="N101" s="26"/>
      <c r="O101" s="26"/>
      <c r="P101" s="72"/>
      <c r="Q101" s="25"/>
      <c r="R101" s="25"/>
      <c r="S101" s="25"/>
      <c r="T101" s="25"/>
      <c r="U101" s="35"/>
      <c r="V101" s="448"/>
      <c r="W101" s="447" t="str">
        <f t="shared" si="6"/>
        <v/>
      </c>
      <c r="X101" s="415" t="e">
        <f t="shared" si="7"/>
        <v>#N/A</v>
      </c>
    </row>
    <row r="102" spans="1:24" ht="11.25" customHeight="1" x14ac:dyDescent="0.2">
      <c r="A102" s="48"/>
      <c r="B102" s="186"/>
      <c r="C102" s="186"/>
      <c r="D102" s="154"/>
      <c r="E102" s="154"/>
      <c r="F102" s="154"/>
      <c r="G102" s="154"/>
      <c r="H102" s="154"/>
      <c r="I102" s="154"/>
      <c r="J102" s="154"/>
      <c r="K102" s="3"/>
      <c r="L102" s="72"/>
      <c r="M102" s="26"/>
      <c r="N102" s="26"/>
      <c r="O102" s="26"/>
      <c r="P102" s="72"/>
      <c r="Q102" s="25"/>
      <c r="R102" s="25"/>
      <c r="S102" s="25"/>
      <c r="T102" s="25"/>
      <c r="U102" s="35"/>
      <c r="V102" s="448"/>
      <c r="W102" s="447" t="str">
        <f t="shared" si="6"/>
        <v/>
      </c>
      <c r="X102" s="415" t="e">
        <f t="shared" si="7"/>
        <v>#N/A</v>
      </c>
    </row>
    <row r="103" spans="1:24" ht="11.25" customHeight="1" x14ac:dyDescent="0.2">
      <c r="A103" s="48"/>
      <c r="B103" s="186"/>
      <c r="C103" s="186"/>
      <c r="D103" s="154"/>
      <c r="E103" s="154"/>
      <c r="F103" s="154"/>
      <c r="G103" s="154"/>
      <c r="H103" s="154"/>
      <c r="I103" s="154"/>
      <c r="J103" s="154"/>
      <c r="K103" s="3"/>
      <c r="L103" s="72"/>
      <c r="M103" s="26"/>
      <c r="N103" s="26"/>
      <c r="O103" s="26"/>
      <c r="P103" s="72"/>
      <c r="Q103" s="25"/>
      <c r="R103" s="25"/>
      <c r="S103" s="25"/>
      <c r="T103" s="25"/>
      <c r="U103" s="35"/>
      <c r="V103" s="448"/>
      <c r="W103" s="447" t="str">
        <f t="shared" si="6"/>
        <v/>
      </c>
      <c r="X103" s="415" t="e">
        <f t="shared" si="7"/>
        <v>#N/A</v>
      </c>
    </row>
    <row r="104" spans="1:24" ht="11.25" customHeight="1" x14ac:dyDescent="0.2">
      <c r="A104" s="48"/>
      <c r="B104" s="186"/>
      <c r="C104" s="186"/>
      <c r="D104" s="154"/>
      <c r="E104" s="154"/>
      <c r="F104" s="154"/>
      <c r="G104" s="154"/>
      <c r="H104" s="154"/>
      <c r="I104" s="154"/>
      <c r="J104" s="154"/>
      <c r="K104" s="3"/>
      <c r="L104" s="72"/>
      <c r="M104" s="26"/>
      <c r="N104" s="26"/>
      <c r="O104" s="26"/>
      <c r="P104" s="72"/>
      <c r="Q104" s="25"/>
      <c r="R104" s="25"/>
      <c r="S104" s="25"/>
      <c r="T104" s="25"/>
      <c r="U104" s="35"/>
      <c r="V104" s="448"/>
      <c r="W104" s="447" t="str">
        <f t="shared" si="6"/>
        <v/>
      </c>
      <c r="X104" s="415" t="e">
        <f t="shared" si="7"/>
        <v>#N/A</v>
      </c>
    </row>
    <row r="105" spans="1:24" ht="11.25" customHeight="1" x14ac:dyDescent="0.2">
      <c r="A105" s="48"/>
      <c r="B105" s="186"/>
      <c r="C105" s="186"/>
      <c r="D105" s="154"/>
      <c r="E105" s="154"/>
      <c r="F105" s="154"/>
      <c r="G105" s="154"/>
      <c r="H105" s="154"/>
      <c r="I105" s="154"/>
      <c r="J105" s="154"/>
      <c r="K105" s="3"/>
      <c r="L105" s="72"/>
      <c r="M105" s="26"/>
      <c r="N105" s="26"/>
      <c r="O105" s="26"/>
      <c r="P105" s="72"/>
      <c r="Q105" s="25"/>
      <c r="R105" s="25"/>
      <c r="S105" s="25"/>
      <c r="T105" s="25"/>
      <c r="U105" s="35"/>
      <c r="V105" s="448"/>
      <c r="W105" s="447" t="str">
        <f t="shared" si="6"/>
        <v/>
      </c>
      <c r="X105" s="415" t="e">
        <f t="shared" si="7"/>
        <v>#N/A</v>
      </c>
    </row>
    <row r="106" spans="1:24" ht="11.25" customHeight="1" x14ac:dyDescent="0.2">
      <c r="A106" s="48"/>
      <c r="B106" s="186"/>
      <c r="C106" s="186"/>
      <c r="D106" s="154"/>
      <c r="E106" s="154"/>
      <c r="F106" s="154"/>
      <c r="G106" s="154"/>
      <c r="H106" s="154"/>
      <c r="I106" s="154"/>
      <c r="J106" s="154"/>
      <c r="K106" s="3"/>
      <c r="L106" s="72"/>
      <c r="M106" s="26"/>
      <c r="N106" s="26"/>
      <c r="O106" s="26"/>
      <c r="P106" s="72"/>
      <c r="Q106" s="25"/>
      <c r="R106" s="25"/>
      <c r="S106" s="25"/>
      <c r="T106" s="25"/>
      <c r="U106" s="35"/>
      <c r="V106" s="448"/>
      <c r="W106" s="447" t="str">
        <f t="shared" si="6"/>
        <v/>
      </c>
      <c r="X106" s="415" t="e">
        <f t="shared" si="7"/>
        <v>#N/A</v>
      </c>
    </row>
    <row r="107" spans="1:24" ht="11.25" customHeight="1" x14ac:dyDescent="0.2">
      <c r="A107" s="48"/>
      <c r="B107" s="186"/>
      <c r="C107" s="186"/>
      <c r="D107" s="154"/>
      <c r="E107" s="154"/>
      <c r="F107" s="154"/>
      <c r="G107" s="154"/>
      <c r="H107" s="154"/>
      <c r="I107" s="154"/>
      <c r="J107" s="154"/>
      <c r="K107" s="3"/>
      <c r="L107" s="72"/>
      <c r="M107" s="26"/>
      <c r="N107" s="26"/>
      <c r="O107" s="26"/>
      <c r="P107" s="72"/>
      <c r="Q107" s="25"/>
      <c r="R107" s="25"/>
      <c r="S107" s="25"/>
      <c r="T107" s="25"/>
      <c r="U107" s="35"/>
      <c r="V107" s="448"/>
      <c r="W107" s="447" t="str">
        <f t="shared" si="6"/>
        <v/>
      </c>
      <c r="X107" s="415" t="e">
        <f t="shared" si="7"/>
        <v>#N/A</v>
      </c>
    </row>
    <row r="108" spans="1:24" ht="11.25" customHeight="1" x14ac:dyDescent="0.2">
      <c r="A108" s="48"/>
      <c r="B108" s="186"/>
      <c r="C108" s="186"/>
      <c r="D108" s="154"/>
      <c r="E108" s="154"/>
      <c r="F108" s="154"/>
      <c r="G108" s="154"/>
      <c r="H108" s="154"/>
      <c r="I108" s="154"/>
      <c r="J108" s="154"/>
      <c r="K108" s="3"/>
      <c r="L108" s="72"/>
      <c r="M108" s="26"/>
      <c r="N108" s="26"/>
      <c r="O108" s="26"/>
      <c r="P108" s="72"/>
      <c r="Q108" s="25"/>
      <c r="R108" s="25"/>
      <c r="S108" s="25"/>
      <c r="T108" s="25"/>
      <c r="U108" s="35"/>
      <c r="V108" s="448"/>
      <c r="W108" s="447" t="str">
        <f t="shared" si="6"/>
        <v/>
      </c>
      <c r="X108" s="415" t="e">
        <f t="shared" si="7"/>
        <v>#N/A</v>
      </c>
    </row>
    <row r="109" spans="1:24" ht="11.25" customHeight="1" x14ac:dyDescent="0.2">
      <c r="A109" s="48"/>
      <c r="B109" s="186"/>
      <c r="C109" s="186"/>
      <c r="D109" s="154"/>
      <c r="E109" s="154"/>
      <c r="F109" s="154"/>
      <c r="G109" s="154"/>
      <c r="H109" s="154"/>
      <c r="I109" s="154"/>
      <c r="J109" s="154"/>
      <c r="K109" s="3"/>
      <c r="L109" s="72"/>
      <c r="M109" s="26"/>
      <c r="N109" s="26"/>
      <c r="O109" s="26"/>
      <c r="P109" s="72"/>
      <c r="Q109" s="25"/>
      <c r="R109" s="25"/>
      <c r="S109" s="25"/>
      <c r="T109" s="25"/>
      <c r="U109" s="35"/>
      <c r="V109" s="448"/>
      <c r="W109" s="447" t="str">
        <f t="shared" si="6"/>
        <v/>
      </c>
      <c r="X109" s="415" t="e">
        <f t="shared" si="7"/>
        <v>#N/A</v>
      </c>
    </row>
    <row r="110" spans="1:24" ht="11.25" customHeight="1" x14ac:dyDescent="0.2">
      <c r="A110" s="48"/>
      <c r="B110" s="186"/>
      <c r="C110" s="186"/>
      <c r="D110" s="154"/>
      <c r="E110" s="154"/>
      <c r="F110" s="154"/>
      <c r="G110" s="154"/>
      <c r="H110" s="154"/>
      <c r="I110" s="154"/>
      <c r="J110" s="154"/>
      <c r="K110" s="3"/>
      <c r="L110" s="72"/>
      <c r="M110" s="26"/>
      <c r="N110" s="26"/>
      <c r="O110" s="26"/>
      <c r="P110" s="72"/>
      <c r="Q110" s="25"/>
      <c r="R110" s="25"/>
      <c r="S110" s="25"/>
      <c r="T110" s="25"/>
      <c r="U110" s="35"/>
      <c r="V110" s="448"/>
      <c r="W110" s="447" t="str">
        <f t="shared" si="6"/>
        <v/>
      </c>
      <c r="X110" s="415" t="e">
        <f t="shared" si="7"/>
        <v>#N/A</v>
      </c>
    </row>
    <row r="111" spans="1:24" ht="11.25" customHeight="1" x14ac:dyDescent="0.2">
      <c r="A111" s="48"/>
      <c r="B111" s="186"/>
      <c r="C111" s="186"/>
      <c r="D111" s="154"/>
      <c r="E111" s="154"/>
      <c r="F111" s="154"/>
      <c r="G111" s="154"/>
      <c r="H111" s="154"/>
      <c r="I111" s="154"/>
      <c r="J111" s="154"/>
      <c r="K111" s="3"/>
      <c r="L111" s="72"/>
      <c r="M111" s="26"/>
      <c r="N111" s="26"/>
      <c r="O111" s="26"/>
      <c r="P111" s="72"/>
      <c r="Q111" s="25"/>
      <c r="R111" s="25"/>
      <c r="S111" s="25"/>
      <c r="T111" s="25"/>
      <c r="U111" s="35"/>
      <c r="V111" s="448"/>
      <c r="W111" s="447" t="str">
        <f t="shared" si="6"/>
        <v/>
      </c>
      <c r="X111" s="415" t="e">
        <f t="shared" si="7"/>
        <v>#N/A</v>
      </c>
    </row>
    <row r="112" spans="1:24" ht="11.25" customHeight="1" x14ac:dyDescent="0.2">
      <c r="A112" s="48"/>
      <c r="B112" s="186"/>
      <c r="C112" s="186"/>
      <c r="D112" s="154"/>
      <c r="E112" s="154"/>
      <c r="F112" s="154"/>
      <c r="G112" s="154"/>
      <c r="H112" s="154"/>
      <c r="I112" s="154"/>
      <c r="J112" s="154"/>
      <c r="K112" s="3"/>
      <c r="L112" s="72"/>
      <c r="M112" s="26"/>
      <c r="N112" s="26"/>
      <c r="O112" s="26"/>
      <c r="P112" s="72"/>
      <c r="Q112" s="25"/>
      <c r="R112" s="25"/>
      <c r="S112" s="25"/>
      <c r="T112" s="25"/>
      <c r="U112" s="35"/>
      <c r="V112" s="448"/>
      <c r="W112" s="447" t="str">
        <f t="shared" si="6"/>
        <v/>
      </c>
      <c r="X112" s="415" t="e">
        <f t="shared" si="7"/>
        <v>#N/A</v>
      </c>
    </row>
    <row r="113" spans="1:37" ht="11.25" customHeight="1" x14ac:dyDescent="0.2">
      <c r="A113" s="48"/>
      <c r="B113" s="186"/>
      <c r="C113" s="186"/>
      <c r="D113" s="154"/>
      <c r="E113" s="154"/>
      <c r="F113" s="154"/>
      <c r="G113" s="154"/>
      <c r="H113" s="154"/>
      <c r="I113" s="154"/>
      <c r="J113" s="154"/>
      <c r="K113" s="3"/>
      <c r="L113" s="72"/>
      <c r="M113" s="26"/>
      <c r="N113" s="26"/>
      <c r="O113" s="26"/>
      <c r="P113" s="72"/>
      <c r="Q113" s="25"/>
      <c r="R113" s="25"/>
      <c r="S113" s="25"/>
      <c r="T113" s="25"/>
      <c r="U113" s="35"/>
      <c r="V113" s="448"/>
      <c r="W113" s="447" t="str">
        <f t="shared" si="6"/>
        <v/>
      </c>
      <c r="X113" s="415" t="e">
        <f t="shared" si="7"/>
        <v>#N/A</v>
      </c>
    </row>
    <row r="114" spans="1:37" ht="11.25" customHeight="1" x14ac:dyDescent="0.2">
      <c r="A114" s="48"/>
      <c r="B114" s="186"/>
      <c r="C114" s="186"/>
      <c r="D114" s="154"/>
      <c r="E114" s="154"/>
      <c r="F114" s="154"/>
      <c r="G114" s="154"/>
      <c r="H114" s="154"/>
      <c r="I114" s="154"/>
      <c r="J114" s="154"/>
      <c r="K114" s="3"/>
      <c r="L114" s="72"/>
      <c r="M114" s="26"/>
      <c r="N114" s="26"/>
      <c r="O114" s="26"/>
      <c r="P114" s="72"/>
      <c r="Q114" s="25"/>
      <c r="R114" s="25"/>
      <c r="S114" s="25"/>
      <c r="T114" s="25"/>
      <c r="U114" s="35"/>
      <c r="V114" s="448"/>
      <c r="W114" s="447" t="str">
        <f t="shared" si="6"/>
        <v/>
      </c>
      <c r="X114" s="415" t="e">
        <f t="shared" si="7"/>
        <v>#N/A</v>
      </c>
    </row>
    <row r="115" spans="1:37"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448"/>
      <c r="W115" s="447" t="str">
        <f t="shared" si="6"/>
        <v/>
      </c>
      <c r="X115" s="415" t="e">
        <f t="shared" si="7"/>
        <v>#N/A</v>
      </c>
    </row>
    <row r="116" spans="1:37"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448"/>
      <c r="W116" s="447" t="str">
        <f t="shared" si="6"/>
        <v/>
      </c>
      <c r="X116" s="415" t="e">
        <f t="shared" si="7"/>
        <v>#N/A</v>
      </c>
    </row>
    <row r="117" spans="1:37"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448"/>
      <c r="W117" s="447" t="str">
        <f t="shared" si="6"/>
        <v/>
      </c>
      <c r="X117" s="415" t="e">
        <f t="shared" si="7"/>
        <v>#N/A</v>
      </c>
    </row>
    <row r="118" spans="1:37"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448"/>
      <c r="W118" s="447" t="str">
        <f t="shared" si="6"/>
        <v/>
      </c>
      <c r="X118" s="415" t="e">
        <f t="shared" si="7"/>
        <v>#N/A</v>
      </c>
    </row>
    <row r="119" spans="1:37"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448"/>
      <c r="W119" s="447" t="str">
        <f t="shared" si="6"/>
        <v/>
      </c>
      <c r="X119" s="415" t="e">
        <f t="shared" si="7"/>
        <v>#N/A</v>
      </c>
    </row>
    <row r="120" spans="1:37"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448"/>
      <c r="X120" s="407"/>
    </row>
    <row r="121" spans="1:37"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448"/>
      <c r="X121" s="407"/>
    </row>
    <row r="122" spans="1:37"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448"/>
      <c r="AG122" s="404"/>
      <c r="AH122" s="405"/>
      <c r="AI122" s="406"/>
      <c r="AJ122" s="406"/>
      <c r="AK122" s="406"/>
    </row>
    <row r="123" spans="1:37"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448"/>
      <c r="AG123" s="404"/>
      <c r="AH123" s="405"/>
      <c r="AI123" s="406"/>
      <c r="AJ123" s="406"/>
      <c r="AK123" s="406"/>
    </row>
    <row r="124" spans="1:37"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448"/>
      <c r="AG124" s="404"/>
      <c r="AH124" s="405"/>
      <c r="AI124" s="406"/>
      <c r="AJ124" s="406"/>
      <c r="AK124" s="406"/>
    </row>
    <row r="125" spans="1:37"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448"/>
      <c r="AG125" s="404"/>
      <c r="AH125" s="405"/>
      <c r="AI125" s="406"/>
      <c r="AJ125" s="406"/>
      <c r="AK125" s="406"/>
    </row>
    <row r="126" spans="1:37"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448"/>
      <c r="AG126" s="404"/>
      <c r="AH126" s="405"/>
      <c r="AI126" s="406"/>
      <c r="AJ126" s="406"/>
      <c r="AK126" s="406"/>
    </row>
    <row r="127" spans="1:37"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448"/>
      <c r="AG127" s="404"/>
      <c r="AH127" s="405"/>
      <c r="AI127" s="406"/>
      <c r="AJ127" s="406"/>
      <c r="AK127" s="406"/>
    </row>
    <row r="128" spans="1:37" ht="11.25" customHeight="1" x14ac:dyDescent="0.2">
      <c r="A128" s="34"/>
      <c r="B128" s="9"/>
      <c r="C128" s="9"/>
      <c r="D128" s="27"/>
      <c r="E128" s="27"/>
      <c r="F128" s="25"/>
      <c r="G128" s="25"/>
      <c r="H128" s="27"/>
      <c r="I128" s="27"/>
      <c r="J128" s="27"/>
      <c r="K128" s="3"/>
      <c r="L128" s="26"/>
      <c r="M128" s="72"/>
      <c r="N128" s="72"/>
      <c r="O128" s="72"/>
      <c r="P128" s="72"/>
      <c r="Q128" s="25"/>
      <c r="R128" s="25"/>
      <c r="S128" s="25"/>
      <c r="T128" s="25"/>
      <c r="U128" s="35"/>
      <c r="V128" s="448"/>
      <c r="AG128" s="404"/>
      <c r="AH128" s="405"/>
      <c r="AI128" s="406"/>
      <c r="AJ128" s="406"/>
      <c r="AK128" s="406"/>
    </row>
    <row r="129" spans="1:38" ht="10.5" customHeight="1" x14ac:dyDescent="0.2">
      <c r="A129" s="34"/>
      <c r="B129" s="9"/>
      <c r="C129" s="9"/>
      <c r="D129" s="27"/>
      <c r="E129" s="27"/>
      <c r="F129" s="27"/>
      <c r="G129" s="27"/>
      <c r="H129" s="27"/>
      <c r="I129" s="27"/>
      <c r="J129" s="27"/>
      <c r="K129" s="3"/>
      <c r="L129" s="26"/>
      <c r="M129" s="26"/>
      <c r="N129" s="26"/>
      <c r="O129" s="26"/>
      <c r="P129" s="72"/>
      <c r="Q129" s="25"/>
      <c r="R129" s="25"/>
      <c r="S129" s="25"/>
      <c r="T129" s="25"/>
      <c r="U129" s="35"/>
      <c r="V129" s="448"/>
      <c r="X129" s="407"/>
    </row>
    <row r="130" spans="1:38"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448"/>
      <c r="X130" s="407"/>
    </row>
    <row r="131" spans="1:38"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448"/>
      <c r="X131" s="407"/>
    </row>
    <row r="132" spans="1:38"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448"/>
      <c r="X132" s="407"/>
    </row>
    <row r="133" spans="1:38" s="431" customFormat="1" ht="11.25" customHeight="1" x14ac:dyDescent="0.2">
      <c r="A133" s="80"/>
      <c r="B133" s="80"/>
      <c r="C133" s="80"/>
      <c r="D133" s="80"/>
      <c r="E133" s="80"/>
      <c r="F133" s="80"/>
      <c r="G133" s="80"/>
      <c r="H133" s="80"/>
      <c r="I133" s="80"/>
      <c r="J133" s="80"/>
      <c r="K133" s="74"/>
      <c r="L133" s="80"/>
      <c r="M133" s="80"/>
      <c r="N133" s="80"/>
      <c r="O133" s="80"/>
      <c r="P133" s="80"/>
      <c r="Q133" s="80"/>
      <c r="R133" s="80"/>
      <c r="S133" s="80"/>
      <c r="T133" s="80"/>
      <c r="U133" s="80"/>
      <c r="V133" s="452"/>
      <c r="W133" s="428"/>
      <c r="X133" s="428"/>
      <c r="Y133" s="428"/>
      <c r="Z133" s="428"/>
      <c r="AA133" s="428"/>
      <c r="AB133" s="402"/>
      <c r="AC133" s="428"/>
      <c r="AD133" s="429"/>
      <c r="AE133" s="429"/>
      <c r="AF133" s="429"/>
      <c r="AG133" s="430"/>
      <c r="AH133" s="429"/>
      <c r="AI133" s="429"/>
    </row>
    <row r="134" spans="1:38" s="431" customFormat="1" ht="11.25" customHeight="1" x14ac:dyDescent="0.2">
      <c r="A134" s="79"/>
      <c r="B134" s="79"/>
      <c r="C134" s="79"/>
      <c r="D134" s="79"/>
      <c r="E134" s="79"/>
      <c r="F134" s="79"/>
      <c r="G134" s="79"/>
      <c r="H134" s="79"/>
      <c r="I134" s="79"/>
      <c r="J134" s="79"/>
      <c r="K134" s="87"/>
      <c r="L134" s="79"/>
      <c r="M134" s="79"/>
      <c r="N134" s="79"/>
      <c r="O134" s="79"/>
      <c r="P134" s="79"/>
      <c r="Q134" s="79"/>
      <c r="R134" s="79"/>
      <c r="S134" s="79"/>
      <c r="T134" s="79"/>
      <c r="U134" s="79"/>
      <c r="V134" s="452"/>
      <c r="W134" s="428"/>
      <c r="X134" s="428"/>
      <c r="Y134" s="428"/>
      <c r="Z134" s="428"/>
      <c r="AA134" s="428"/>
      <c r="AB134" s="428"/>
      <c r="AC134" s="428"/>
      <c r="AD134" s="429"/>
      <c r="AE134" s="429"/>
      <c r="AF134" s="429"/>
      <c r="AG134" s="430"/>
      <c r="AH134" s="429"/>
      <c r="AI134" s="429"/>
    </row>
    <row r="135" spans="1:38" s="431" customFormat="1" ht="11.25" customHeight="1" x14ac:dyDescent="0.2">
      <c r="A135" s="79"/>
      <c r="B135" s="599" t="s">
        <v>113</v>
      </c>
      <c r="C135" s="375"/>
      <c r="D135" s="91"/>
      <c r="E135" s="91"/>
      <c r="F135" s="79"/>
      <c r="G135" s="79"/>
      <c r="H135" s="79"/>
      <c r="I135" s="79"/>
      <c r="J135" s="79"/>
      <c r="K135" s="87"/>
      <c r="L135" s="79"/>
      <c r="M135" s="79"/>
      <c r="N135" s="79"/>
      <c r="O135" s="79"/>
      <c r="P135" s="79"/>
      <c r="Q135" s="79"/>
      <c r="R135" s="79"/>
      <c r="S135" s="79"/>
      <c r="T135" s="79"/>
      <c r="U135" s="79"/>
      <c r="V135" s="452"/>
      <c r="W135" s="428"/>
      <c r="X135" s="428"/>
      <c r="Y135" s="428"/>
      <c r="Z135" s="428"/>
      <c r="AA135" s="428"/>
      <c r="AB135" s="428"/>
      <c r="AC135" s="428"/>
      <c r="AD135" s="429"/>
      <c r="AE135" s="429"/>
      <c r="AF135" s="429"/>
      <c r="AG135" s="430"/>
      <c r="AH135" s="429"/>
      <c r="AI135" s="429"/>
    </row>
    <row r="136" spans="1:38" s="431" customFormat="1" ht="11.25" customHeight="1" x14ac:dyDescent="0.2">
      <c r="A136" s="79"/>
      <c r="B136" s="600"/>
      <c r="C136" s="376"/>
      <c r="D136" s="79"/>
      <c r="E136" s="79"/>
      <c r="F136" s="79"/>
      <c r="G136" s="79"/>
      <c r="H136" s="79"/>
      <c r="I136" s="79"/>
      <c r="J136" s="79"/>
      <c r="K136" s="87"/>
      <c r="L136" s="79"/>
      <c r="M136" s="79"/>
      <c r="N136" s="79"/>
      <c r="O136" s="79"/>
      <c r="P136" s="79"/>
      <c r="Q136" s="79"/>
      <c r="R136" s="79"/>
      <c r="S136" s="79"/>
      <c r="T136" s="79"/>
      <c r="U136" s="79"/>
      <c r="V136" s="452"/>
      <c r="W136" s="428"/>
      <c r="X136" s="428"/>
      <c r="Y136" s="428"/>
      <c r="Z136" s="428"/>
      <c r="AA136" s="428"/>
      <c r="AB136" s="428"/>
      <c r="AC136" s="428"/>
      <c r="AD136" s="429"/>
      <c r="AE136" s="429"/>
      <c r="AF136" s="429"/>
      <c r="AG136" s="430"/>
      <c r="AH136" s="429"/>
      <c r="AI136" s="429"/>
    </row>
    <row r="137" spans="1:38" s="431" customFormat="1" ht="11.25" customHeight="1" x14ac:dyDescent="0.2">
      <c r="A137" s="79"/>
      <c r="B137" s="590" t="s">
        <v>114</v>
      </c>
      <c r="C137" s="590"/>
      <c r="D137" s="591"/>
      <c r="E137" s="591"/>
      <c r="F137" s="591"/>
      <c r="G137" s="79"/>
      <c r="H137" s="79"/>
      <c r="I137" s="79"/>
      <c r="J137" s="79"/>
      <c r="K137" s="87"/>
      <c r="L137" s="79"/>
      <c r="M137" s="79"/>
      <c r="N137" s="79"/>
      <c r="O137" s="79"/>
      <c r="P137" s="79"/>
      <c r="Q137" s="79"/>
      <c r="R137" s="79"/>
      <c r="S137" s="79"/>
      <c r="T137" s="79"/>
      <c r="U137" s="79"/>
      <c r="V137" s="452"/>
      <c r="W137" s="428"/>
      <c r="X137" s="428"/>
      <c r="Y137" s="428"/>
      <c r="Z137" s="428"/>
      <c r="AA137" s="428"/>
      <c r="AB137" s="428"/>
      <c r="AC137" s="428"/>
      <c r="AD137" s="429"/>
      <c r="AE137" s="429"/>
      <c r="AF137" s="429"/>
      <c r="AG137" s="430"/>
      <c r="AH137" s="429"/>
      <c r="AI137" s="429"/>
    </row>
    <row r="138" spans="1:38" s="431" customFormat="1" ht="11.25" customHeight="1" x14ac:dyDescent="0.2">
      <c r="A138" s="79"/>
      <c r="B138" s="590"/>
      <c r="C138" s="590"/>
      <c r="D138" s="591"/>
      <c r="E138" s="591"/>
      <c r="F138" s="591"/>
      <c r="G138" s="79"/>
      <c r="H138" s="79"/>
      <c r="I138" s="79"/>
      <c r="J138" s="79"/>
      <c r="K138" s="87"/>
      <c r="L138" s="79"/>
      <c r="M138" s="79"/>
      <c r="N138" s="79"/>
      <c r="O138" s="79"/>
      <c r="P138" s="79"/>
      <c r="Q138" s="79"/>
      <c r="R138" s="79"/>
      <c r="S138" s="79"/>
      <c r="T138" s="79"/>
      <c r="U138" s="79"/>
      <c r="V138" s="452"/>
      <c r="W138" s="428"/>
      <c r="X138" s="428"/>
      <c r="Y138" s="428"/>
      <c r="Z138" s="428"/>
      <c r="AA138" s="428"/>
      <c r="AB138" s="428"/>
      <c r="AC138" s="428"/>
      <c r="AD138" s="429"/>
      <c r="AE138" s="429"/>
      <c r="AF138" s="429"/>
      <c r="AG138" s="430"/>
      <c r="AH138" s="429"/>
      <c r="AI138" s="429"/>
      <c r="AJ138" s="432"/>
      <c r="AK138" s="432"/>
      <c r="AL138" s="432"/>
    </row>
    <row r="139" spans="1:38" s="431" customFormat="1" ht="11.25" customHeight="1" x14ac:dyDescent="0.2">
      <c r="A139" s="79"/>
      <c r="B139" s="590" t="s">
        <v>27</v>
      </c>
      <c r="C139" s="590"/>
      <c r="D139" s="591"/>
      <c r="E139" s="591"/>
      <c r="F139" s="591"/>
      <c r="G139" s="79"/>
      <c r="H139" s="79"/>
      <c r="I139" s="79"/>
      <c r="J139" s="79"/>
      <c r="K139" s="87"/>
      <c r="L139" s="79"/>
      <c r="M139" s="79"/>
      <c r="N139" s="79"/>
      <c r="O139" s="79"/>
      <c r="P139" s="79"/>
      <c r="Q139" s="79"/>
      <c r="R139" s="79"/>
      <c r="S139" s="79"/>
      <c r="T139" s="79"/>
      <c r="U139" s="79"/>
      <c r="V139" s="452"/>
      <c r="W139" s="428"/>
      <c r="X139" s="428"/>
      <c r="Y139" s="428"/>
      <c r="Z139" s="428"/>
      <c r="AA139" s="428"/>
      <c r="AB139" s="428"/>
      <c r="AC139" s="428"/>
      <c r="AD139" s="429"/>
      <c r="AE139" s="429"/>
      <c r="AF139" s="429"/>
      <c r="AG139" s="430"/>
      <c r="AH139" s="429"/>
      <c r="AI139" s="429"/>
    </row>
    <row r="140" spans="1:38" s="431" customFormat="1" ht="11.25" customHeight="1" x14ac:dyDescent="0.2">
      <c r="A140" s="79"/>
      <c r="B140" s="590"/>
      <c r="C140" s="590"/>
      <c r="D140" s="591"/>
      <c r="E140" s="591"/>
      <c r="F140" s="591"/>
      <c r="G140" s="79"/>
      <c r="H140" s="79"/>
      <c r="I140" s="79"/>
      <c r="J140" s="79"/>
      <c r="K140" s="87"/>
      <c r="L140" s="79"/>
      <c r="M140" s="79"/>
      <c r="N140" s="79"/>
      <c r="O140" s="79"/>
      <c r="P140" s="79"/>
      <c r="Q140" s="79"/>
      <c r="R140" s="79"/>
      <c r="S140" s="79"/>
      <c r="T140" s="79"/>
      <c r="U140" s="79"/>
      <c r="V140" s="452"/>
      <c r="W140" s="428"/>
      <c r="X140" s="428"/>
      <c r="Y140" s="428"/>
      <c r="Z140" s="428"/>
      <c r="AA140" s="428"/>
      <c r="AB140" s="428"/>
      <c r="AC140" s="428"/>
      <c r="AD140" s="429"/>
      <c r="AE140" s="429"/>
      <c r="AF140" s="429"/>
      <c r="AG140" s="430"/>
      <c r="AH140" s="429"/>
      <c r="AI140" s="429"/>
    </row>
    <row r="141" spans="1:38" s="431" customFormat="1" ht="11.25" customHeight="1" x14ac:dyDescent="0.2">
      <c r="A141" s="79"/>
      <c r="B141" s="590" t="s">
        <v>28</v>
      </c>
      <c r="C141" s="590"/>
      <c r="D141" s="591"/>
      <c r="E141" s="591"/>
      <c r="F141" s="591"/>
      <c r="G141" s="79"/>
      <c r="H141" s="79"/>
      <c r="I141" s="79"/>
      <c r="J141" s="79"/>
      <c r="K141" s="87"/>
      <c r="L141" s="79"/>
      <c r="M141" s="79"/>
      <c r="N141" s="79"/>
      <c r="O141" s="79"/>
      <c r="P141" s="79"/>
      <c r="Q141" s="79"/>
      <c r="R141" s="79"/>
      <c r="S141" s="79"/>
      <c r="T141" s="79"/>
      <c r="U141" s="79"/>
      <c r="V141" s="452"/>
      <c r="W141" s="428"/>
      <c r="X141" s="428"/>
      <c r="Y141" s="428"/>
      <c r="Z141" s="428"/>
      <c r="AA141" s="428"/>
      <c r="AB141" s="428"/>
      <c r="AC141" s="428"/>
      <c r="AD141" s="429"/>
      <c r="AE141" s="429"/>
      <c r="AF141" s="429"/>
      <c r="AG141" s="430"/>
      <c r="AH141" s="429"/>
      <c r="AI141" s="429"/>
    </row>
    <row r="142" spans="1:38" s="431" customFormat="1" ht="11.25" customHeight="1" x14ac:dyDescent="0.2">
      <c r="A142" s="79"/>
      <c r="B142" s="590"/>
      <c r="C142" s="590"/>
      <c r="D142" s="591"/>
      <c r="E142" s="591"/>
      <c r="F142" s="591"/>
      <c r="G142" s="79"/>
      <c r="H142" s="79"/>
      <c r="I142" s="79"/>
      <c r="J142" s="79"/>
      <c r="K142" s="87"/>
      <c r="L142" s="79"/>
      <c r="M142" s="79"/>
      <c r="N142" s="79"/>
      <c r="O142" s="79"/>
      <c r="P142" s="79"/>
      <c r="Q142" s="79"/>
      <c r="R142" s="79"/>
      <c r="S142" s="79"/>
      <c r="T142" s="79"/>
      <c r="U142" s="79"/>
      <c r="V142" s="452"/>
      <c r="W142" s="428"/>
      <c r="X142" s="428"/>
      <c r="Y142" s="428"/>
      <c r="Z142" s="428"/>
      <c r="AA142" s="428"/>
      <c r="AB142" s="428"/>
      <c r="AC142" s="428"/>
      <c r="AD142" s="429"/>
      <c r="AE142" s="429"/>
      <c r="AF142" s="429"/>
      <c r="AG142" s="430"/>
      <c r="AH142" s="429"/>
      <c r="AI142" s="429"/>
    </row>
    <row r="143" spans="1:38" s="431" customFormat="1" ht="11.25" customHeight="1" x14ac:dyDescent="0.2">
      <c r="A143" s="79"/>
      <c r="B143" s="590" t="s">
        <v>137</v>
      </c>
      <c r="C143" s="590"/>
      <c r="D143" s="591"/>
      <c r="E143" s="591"/>
      <c r="F143" s="591"/>
      <c r="G143" s="79"/>
      <c r="H143" s="79"/>
      <c r="I143" s="79"/>
      <c r="J143" s="79"/>
      <c r="K143" s="87"/>
      <c r="L143" s="79"/>
      <c r="M143" s="79"/>
      <c r="N143" s="79"/>
      <c r="O143" s="79"/>
      <c r="P143" s="79"/>
      <c r="Q143" s="79"/>
      <c r="R143" s="79"/>
      <c r="S143" s="79"/>
      <c r="T143" s="79"/>
      <c r="U143" s="79"/>
      <c r="V143" s="452"/>
      <c r="W143" s="428"/>
      <c r="X143" s="428"/>
      <c r="Y143" s="428"/>
      <c r="Z143" s="428"/>
      <c r="AA143" s="428"/>
      <c r="AB143" s="428"/>
      <c r="AC143" s="428"/>
      <c r="AD143" s="429"/>
      <c r="AE143" s="429"/>
      <c r="AF143" s="429"/>
      <c r="AG143" s="430"/>
      <c r="AH143" s="429"/>
      <c r="AI143" s="429"/>
    </row>
    <row r="144" spans="1:38" s="431" customFormat="1" ht="11.25" customHeight="1" x14ac:dyDescent="0.2">
      <c r="A144" s="79"/>
      <c r="B144" s="590"/>
      <c r="C144" s="590"/>
      <c r="D144" s="591"/>
      <c r="E144" s="591"/>
      <c r="F144" s="591"/>
      <c r="G144" s="79"/>
      <c r="H144" s="79"/>
      <c r="I144" s="79"/>
      <c r="J144" s="79"/>
      <c r="K144" s="87"/>
      <c r="L144" s="79"/>
      <c r="M144" s="79"/>
      <c r="N144" s="79"/>
      <c r="O144" s="79"/>
      <c r="P144" s="79"/>
      <c r="Q144" s="79"/>
      <c r="R144" s="79"/>
      <c r="S144" s="79"/>
      <c r="T144" s="79"/>
      <c r="U144" s="79"/>
      <c r="V144" s="452"/>
      <c r="W144" s="428"/>
      <c r="X144" s="428"/>
      <c r="Y144" s="428"/>
      <c r="Z144" s="428"/>
      <c r="AA144" s="428"/>
      <c r="AB144" s="428"/>
      <c r="AC144" s="428"/>
      <c r="AD144" s="429"/>
      <c r="AE144" s="429"/>
      <c r="AF144" s="429"/>
      <c r="AG144" s="430"/>
      <c r="AH144" s="429"/>
      <c r="AI144" s="429"/>
    </row>
    <row r="145" spans="1:35" s="431" customFormat="1" ht="11.25" customHeight="1" x14ac:dyDescent="0.2">
      <c r="A145" s="79"/>
      <c r="B145" s="590" t="s">
        <v>39</v>
      </c>
      <c r="C145" s="590"/>
      <c r="D145" s="591"/>
      <c r="E145" s="591"/>
      <c r="F145" s="591"/>
      <c r="G145" s="79"/>
      <c r="H145" s="79"/>
      <c r="I145" s="79"/>
      <c r="J145" s="79"/>
      <c r="K145" s="87"/>
      <c r="L145" s="79"/>
      <c r="M145" s="79"/>
      <c r="N145" s="79"/>
      <c r="O145" s="79"/>
      <c r="P145" s="79"/>
      <c r="Q145" s="79"/>
      <c r="R145" s="79"/>
      <c r="S145" s="79"/>
      <c r="T145" s="79"/>
      <c r="U145" s="79"/>
      <c r="V145" s="452"/>
      <c r="W145" s="428"/>
      <c r="X145" s="428"/>
      <c r="Y145" s="428"/>
      <c r="Z145" s="428"/>
      <c r="AA145" s="428"/>
      <c r="AB145" s="428"/>
      <c r="AC145" s="428"/>
      <c r="AD145" s="429"/>
      <c r="AE145" s="429"/>
      <c r="AF145" s="429"/>
      <c r="AG145" s="430"/>
      <c r="AH145" s="429"/>
      <c r="AI145" s="429"/>
    </row>
    <row r="146" spans="1:35" s="431" customFormat="1" ht="11.25" customHeight="1" x14ac:dyDescent="0.2">
      <c r="A146" s="79"/>
      <c r="B146" s="590"/>
      <c r="C146" s="590"/>
      <c r="D146" s="591"/>
      <c r="E146" s="591"/>
      <c r="F146" s="591"/>
      <c r="G146" s="79"/>
      <c r="H146" s="79"/>
      <c r="I146" s="79"/>
      <c r="J146" s="79"/>
      <c r="K146" s="87"/>
      <c r="L146" s="79"/>
      <c r="M146" s="79"/>
      <c r="N146" s="79"/>
      <c r="O146" s="79"/>
      <c r="P146" s="79"/>
      <c r="Q146" s="79"/>
      <c r="R146" s="79"/>
      <c r="S146" s="79"/>
      <c r="T146" s="79"/>
      <c r="U146" s="79"/>
      <c r="V146" s="452"/>
      <c r="W146" s="428"/>
      <c r="X146" s="428"/>
      <c r="Y146" s="428"/>
      <c r="Z146" s="428"/>
      <c r="AA146" s="428"/>
      <c r="AB146" s="428"/>
      <c r="AC146" s="428"/>
      <c r="AD146" s="429"/>
      <c r="AE146" s="429"/>
      <c r="AF146" s="429"/>
      <c r="AG146" s="430"/>
      <c r="AH146" s="429"/>
      <c r="AI146" s="429"/>
    </row>
    <row r="147" spans="1:35" s="431" customFormat="1" ht="11.25" customHeight="1" x14ac:dyDescent="0.2">
      <c r="A147" s="79"/>
      <c r="B147" s="590" t="s">
        <v>33</v>
      </c>
      <c r="C147" s="590"/>
      <c r="D147" s="591"/>
      <c r="E147" s="591"/>
      <c r="F147" s="591"/>
      <c r="G147" s="79"/>
      <c r="H147" s="79"/>
      <c r="I147" s="79"/>
      <c r="J147" s="79"/>
      <c r="K147" s="87"/>
      <c r="L147" s="79"/>
      <c r="M147" s="79"/>
      <c r="N147" s="79"/>
      <c r="O147" s="79"/>
      <c r="P147" s="79"/>
      <c r="Q147" s="79"/>
      <c r="R147" s="79"/>
      <c r="S147" s="79"/>
      <c r="T147" s="79"/>
      <c r="U147" s="79"/>
      <c r="V147" s="452"/>
      <c r="W147" s="428"/>
      <c r="X147" s="428"/>
      <c r="Y147" s="428"/>
      <c r="Z147" s="428"/>
      <c r="AA147" s="428"/>
      <c r="AB147" s="428"/>
      <c r="AC147" s="428"/>
      <c r="AD147" s="429"/>
      <c r="AE147" s="429"/>
      <c r="AF147" s="429"/>
      <c r="AG147" s="430"/>
      <c r="AH147" s="429"/>
      <c r="AI147" s="429"/>
    </row>
    <row r="148" spans="1:35" s="431" customFormat="1" ht="11.25" customHeight="1" x14ac:dyDescent="0.2">
      <c r="A148" s="79"/>
      <c r="B148" s="590"/>
      <c r="C148" s="590"/>
      <c r="D148" s="591"/>
      <c r="E148" s="591"/>
      <c r="F148" s="591"/>
      <c r="G148" s="79"/>
      <c r="H148" s="79"/>
      <c r="I148" s="79"/>
      <c r="J148" s="79"/>
      <c r="K148" s="87"/>
      <c r="L148" s="79"/>
      <c r="M148" s="79"/>
      <c r="N148" s="79"/>
      <c r="O148" s="79"/>
      <c r="P148" s="79"/>
      <c r="Q148" s="79"/>
      <c r="R148" s="79"/>
      <c r="S148" s="79"/>
      <c r="T148" s="79"/>
      <c r="U148" s="79"/>
      <c r="V148" s="452"/>
      <c r="W148" s="428"/>
      <c r="X148" s="428"/>
      <c r="Y148" s="428"/>
      <c r="Z148" s="428"/>
      <c r="AA148" s="428"/>
      <c r="AB148" s="428"/>
      <c r="AC148" s="428"/>
      <c r="AD148" s="429"/>
      <c r="AE148" s="429"/>
      <c r="AF148" s="429"/>
      <c r="AG148" s="430"/>
      <c r="AH148" s="429"/>
      <c r="AI148" s="429"/>
    </row>
    <row r="149" spans="1:35" s="431" customFormat="1" ht="11.25" customHeight="1" x14ac:dyDescent="0.2">
      <c r="A149" s="79"/>
      <c r="B149" s="590" t="s">
        <v>51</v>
      </c>
      <c r="C149" s="590"/>
      <c r="D149" s="591"/>
      <c r="E149" s="591"/>
      <c r="F149" s="591"/>
      <c r="G149" s="79"/>
      <c r="H149" s="79"/>
      <c r="I149" s="79"/>
      <c r="J149" s="79"/>
      <c r="K149" s="87"/>
      <c r="L149" s="79"/>
      <c r="M149" s="79"/>
      <c r="N149" s="79"/>
      <c r="O149" s="79"/>
      <c r="P149" s="79"/>
      <c r="Q149" s="79"/>
      <c r="R149" s="79"/>
      <c r="S149" s="79"/>
      <c r="T149" s="79"/>
      <c r="U149" s="79"/>
      <c r="V149" s="452"/>
      <c r="W149" s="428"/>
      <c r="X149" s="428"/>
      <c r="Y149" s="428"/>
      <c r="Z149" s="428"/>
      <c r="AA149" s="428"/>
      <c r="AB149" s="428"/>
      <c r="AC149" s="428"/>
      <c r="AD149" s="429"/>
      <c r="AE149" s="429"/>
      <c r="AF149" s="429"/>
      <c r="AG149" s="430"/>
      <c r="AH149" s="429"/>
      <c r="AI149" s="429"/>
    </row>
    <row r="150" spans="1:35" s="431" customFormat="1" ht="11.25" customHeight="1" x14ac:dyDescent="0.2">
      <c r="A150" s="79"/>
      <c r="B150" s="590"/>
      <c r="C150" s="590"/>
      <c r="D150" s="591"/>
      <c r="E150" s="591"/>
      <c r="F150" s="591"/>
      <c r="G150" s="79"/>
      <c r="H150" s="79"/>
      <c r="I150" s="79"/>
      <c r="J150" s="79"/>
      <c r="K150" s="87"/>
      <c r="L150" s="79"/>
      <c r="M150" s="79"/>
      <c r="N150" s="79"/>
      <c r="O150" s="79"/>
      <c r="P150" s="79"/>
      <c r="Q150" s="79"/>
      <c r="R150" s="79"/>
      <c r="S150" s="79"/>
      <c r="T150" s="79"/>
      <c r="U150" s="79"/>
      <c r="V150" s="452"/>
      <c r="W150" s="428"/>
      <c r="X150" s="428"/>
      <c r="Y150" s="428"/>
      <c r="Z150" s="428"/>
      <c r="AA150" s="428"/>
      <c r="AB150" s="428"/>
      <c r="AC150" s="428"/>
      <c r="AD150" s="429"/>
      <c r="AE150" s="429"/>
      <c r="AF150" s="429"/>
      <c r="AG150" s="430"/>
      <c r="AH150" s="429"/>
      <c r="AI150" s="429"/>
    </row>
    <row r="151" spans="1:35" s="431" customFormat="1" ht="11.25" customHeight="1" x14ac:dyDescent="0.2">
      <c r="A151" s="79"/>
      <c r="B151" s="590" t="s">
        <v>29</v>
      </c>
      <c r="C151" s="590"/>
      <c r="D151" s="591"/>
      <c r="E151" s="591"/>
      <c r="F151" s="591"/>
      <c r="G151" s="79"/>
      <c r="H151" s="79"/>
      <c r="I151" s="79"/>
      <c r="J151" s="79"/>
      <c r="K151" s="87"/>
      <c r="L151" s="79"/>
      <c r="M151" s="79"/>
      <c r="N151" s="79"/>
      <c r="O151" s="79"/>
      <c r="P151" s="79"/>
      <c r="Q151" s="79"/>
      <c r="R151" s="79"/>
      <c r="S151" s="79"/>
      <c r="T151" s="79"/>
      <c r="U151" s="79"/>
      <c r="V151" s="452"/>
      <c r="W151" s="428"/>
      <c r="X151" s="428"/>
      <c r="Y151" s="428"/>
      <c r="Z151" s="428"/>
      <c r="AA151" s="428"/>
      <c r="AB151" s="428"/>
      <c r="AC151" s="428"/>
      <c r="AD151" s="429"/>
      <c r="AE151" s="429"/>
      <c r="AF151" s="429"/>
      <c r="AG151" s="430"/>
      <c r="AH151" s="429"/>
      <c r="AI151" s="429"/>
    </row>
    <row r="152" spans="1:35" s="431" customFormat="1" ht="11.25" customHeight="1" x14ac:dyDescent="0.2">
      <c r="A152" s="79"/>
      <c r="B152" s="590"/>
      <c r="C152" s="590"/>
      <c r="D152" s="591"/>
      <c r="E152" s="591"/>
      <c r="F152" s="591"/>
      <c r="G152" s="79"/>
      <c r="H152" s="79"/>
      <c r="I152" s="79"/>
      <c r="J152" s="79"/>
      <c r="K152" s="87"/>
      <c r="L152" s="79"/>
      <c r="M152" s="79"/>
      <c r="N152" s="79"/>
      <c r="O152" s="79"/>
      <c r="P152" s="79"/>
      <c r="Q152" s="79"/>
      <c r="R152" s="79"/>
      <c r="S152" s="79"/>
      <c r="T152" s="79"/>
      <c r="U152" s="79"/>
      <c r="V152" s="452"/>
      <c r="W152" s="428"/>
      <c r="X152" s="428"/>
      <c r="Y152" s="428"/>
      <c r="Z152" s="428"/>
      <c r="AA152" s="428"/>
      <c r="AB152" s="428"/>
      <c r="AC152" s="428"/>
      <c r="AD152" s="429"/>
      <c r="AE152" s="429"/>
      <c r="AF152" s="429"/>
      <c r="AG152" s="430"/>
      <c r="AH152" s="429"/>
      <c r="AI152" s="429"/>
    </row>
    <row r="153" spans="1:35" s="431" customFormat="1" ht="11.25" customHeight="1" x14ac:dyDescent="0.2">
      <c r="A153" s="79"/>
      <c r="B153" s="590" t="s">
        <v>30</v>
      </c>
      <c r="C153" s="590"/>
      <c r="D153" s="601"/>
      <c r="E153" s="601"/>
      <c r="F153" s="601"/>
      <c r="G153" s="601"/>
      <c r="H153" s="79"/>
      <c r="I153" s="79"/>
      <c r="J153" s="79"/>
      <c r="K153" s="87"/>
      <c r="L153" s="79"/>
      <c r="M153" s="79"/>
      <c r="N153" s="79"/>
      <c r="O153" s="79"/>
      <c r="P153" s="79"/>
      <c r="Q153" s="79"/>
      <c r="R153" s="79"/>
      <c r="S153" s="79"/>
      <c r="T153" s="79"/>
      <c r="U153" s="79"/>
      <c r="V153" s="452"/>
      <c r="W153" s="428"/>
      <c r="X153" s="428"/>
      <c r="Y153" s="428"/>
      <c r="Z153" s="428"/>
      <c r="AA153" s="428"/>
      <c r="AB153" s="428"/>
      <c r="AC153" s="428"/>
      <c r="AD153" s="429"/>
      <c r="AE153" s="429"/>
      <c r="AF153" s="429"/>
      <c r="AG153" s="430"/>
      <c r="AH153" s="429"/>
      <c r="AI153" s="429"/>
    </row>
    <row r="154" spans="1:35" s="431" customFormat="1" ht="11.25" customHeight="1" x14ac:dyDescent="0.2">
      <c r="A154" s="79"/>
      <c r="B154" s="601"/>
      <c r="C154" s="601"/>
      <c r="D154" s="601"/>
      <c r="E154" s="601"/>
      <c r="F154" s="601"/>
      <c r="G154" s="601"/>
      <c r="H154" s="79"/>
      <c r="I154" s="79"/>
      <c r="J154" s="79"/>
      <c r="K154" s="87"/>
      <c r="L154" s="79"/>
      <c r="M154" s="79"/>
      <c r="N154" s="79"/>
      <c r="O154" s="79"/>
      <c r="P154" s="79"/>
      <c r="Q154" s="79"/>
      <c r="R154" s="79"/>
      <c r="S154" s="79"/>
      <c r="T154" s="79"/>
      <c r="U154" s="79"/>
      <c r="V154" s="452"/>
      <c r="W154" s="428"/>
      <c r="X154" s="428"/>
      <c r="Y154" s="428"/>
      <c r="Z154" s="428"/>
      <c r="AA154" s="428"/>
      <c r="AB154" s="428"/>
      <c r="AC154" s="428"/>
      <c r="AD154" s="429"/>
      <c r="AE154" s="429"/>
      <c r="AF154" s="429"/>
      <c r="AG154" s="430"/>
      <c r="AH154" s="429"/>
      <c r="AI154" s="429"/>
    </row>
    <row r="155" spans="1:35" s="431" customFormat="1" ht="11.25" customHeight="1" x14ac:dyDescent="0.2">
      <c r="A155" s="79"/>
      <c r="B155" s="590" t="s">
        <v>31</v>
      </c>
      <c r="C155" s="590"/>
      <c r="D155" s="591"/>
      <c r="E155" s="591"/>
      <c r="F155" s="591"/>
      <c r="G155" s="79"/>
      <c r="H155" s="79"/>
      <c r="I155" s="79"/>
      <c r="J155" s="79"/>
      <c r="K155" s="87"/>
      <c r="L155" s="79"/>
      <c r="M155" s="79"/>
      <c r="N155" s="79"/>
      <c r="O155" s="79"/>
      <c r="P155" s="79"/>
      <c r="Q155" s="79"/>
      <c r="R155" s="79"/>
      <c r="S155" s="79"/>
      <c r="T155" s="79"/>
      <c r="U155" s="79"/>
      <c r="V155" s="452"/>
      <c r="W155" s="428"/>
      <c r="X155" s="428"/>
      <c r="Y155" s="428"/>
      <c r="Z155" s="428"/>
      <c r="AA155" s="428"/>
      <c r="AB155" s="428"/>
      <c r="AC155" s="428"/>
      <c r="AD155" s="429"/>
      <c r="AE155" s="429"/>
      <c r="AF155" s="429"/>
      <c r="AG155" s="430"/>
      <c r="AH155" s="429"/>
      <c r="AI155" s="429"/>
    </row>
    <row r="156" spans="1:35" s="431" customFormat="1" ht="11.25" customHeight="1" x14ac:dyDescent="0.2">
      <c r="A156" s="79"/>
      <c r="B156" s="590"/>
      <c r="C156" s="590"/>
      <c r="D156" s="591"/>
      <c r="E156" s="591"/>
      <c r="F156" s="591"/>
      <c r="G156" s="79"/>
      <c r="H156" s="79"/>
      <c r="I156" s="79"/>
      <c r="J156" s="79"/>
      <c r="K156" s="87"/>
      <c r="L156" s="79"/>
      <c r="M156" s="79"/>
      <c r="N156" s="79"/>
      <c r="O156" s="79"/>
      <c r="P156" s="79"/>
      <c r="Q156" s="79"/>
      <c r="R156" s="79"/>
      <c r="S156" s="79"/>
      <c r="T156" s="79"/>
      <c r="U156" s="79"/>
      <c r="V156" s="452"/>
      <c r="W156" s="428"/>
      <c r="X156" s="428"/>
      <c r="Y156" s="428"/>
      <c r="Z156" s="428"/>
      <c r="AA156" s="428"/>
      <c r="AB156" s="428"/>
      <c r="AC156" s="428"/>
      <c r="AD156" s="429"/>
      <c r="AE156" s="429"/>
      <c r="AF156" s="429"/>
      <c r="AG156" s="430"/>
      <c r="AH156" s="429"/>
      <c r="AI156" s="429"/>
    </row>
    <row r="157" spans="1:35" s="431" customFormat="1" ht="11.25" customHeight="1" x14ac:dyDescent="0.2">
      <c r="A157" s="79"/>
      <c r="B157" s="590" t="s">
        <v>52</v>
      </c>
      <c r="C157" s="590"/>
      <c r="D157" s="591"/>
      <c r="E157" s="591"/>
      <c r="F157" s="591"/>
      <c r="G157" s="79"/>
      <c r="H157" s="79"/>
      <c r="I157" s="79"/>
      <c r="J157" s="79"/>
      <c r="K157" s="87"/>
      <c r="L157" s="79"/>
      <c r="M157" s="79"/>
      <c r="N157" s="79"/>
      <c r="O157" s="79"/>
      <c r="P157" s="79"/>
      <c r="Q157" s="79"/>
      <c r="R157" s="79"/>
      <c r="S157" s="79"/>
      <c r="T157" s="79"/>
      <c r="U157" s="79"/>
      <c r="V157" s="452"/>
      <c r="W157" s="428"/>
      <c r="X157" s="428"/>
      <c r="Y157" s="428"/>
      <c r="Z157" s="428"/>
      <c r="AA157" s="428"/>
      <c r="AB157" s="428"/>
      <c r="AC157" s="428"/>
      <c r="AD157" s="429"/>
      <c r="AE157" s="429"/>
      <c r="AF157" s="429"/>
      <c r="AG157" s="430"/>
      <c r="AH157" s="429"/>
      <c r="AI157" s="429"/>
    </row>
    <row r="158" spans="1:35" s="431" customFormat="1" ht="11.25" customHeight="1" x14ac:dyDescent="0.2">
      <c r="A158" s="79"/>
      <c r="B158" s="590"/>
      <c r="C158" s="590"/>
      <c r="D158" s="591"/>
      <c r="E158" s="591"/>
      <c r="F158" s="591"/>
      <c r="G158" s="79"/>
      <c r="H158" s="79"/>
      <c r="I158" s="79"/>
      <c r="J158" s="79"/>
      <c r="K158" s="87"/>
      <c r="L158" s="79"/>
      <c r="M158" s="79"/>
      <c r="N158" s="79"/>
      <c r="O158" s="79"/>
      <c r="P158" s="79"/>
      <c r="Q158" s="79"/>
      <c r="R158" s="79"/>
      <c r="S158" s="79"/>
      <c r="T158" s="79"/>
      <c r="U158" s="79"/>
      <c r="V158" s="452"/>
      <c r="W158" s="428"/>
      <c r="X158" s="428"/>
      <c r="Y158" s="428"/>
      <c r="Z158" s="428"/>
      <c r="AA158" s="428"/>
      <c r="AB158" s="428"/>
      <c r="AC158" s="428"/>
      <c r="AD158" s="429"/>
      <c r="AE158" s="429"/>
      <c r="AF158" s="429"/>
      <c r="AG158" s="430"/>
      <c r="AH158" s="429"/>
      <c r="AI158" s="429"/>
    </row>
    <row r="159" spans="1:35" s="431" customFormat="1" ht="11.25" customHeight="1" x14ac:dyDescent="0.2">
      <c r="A159" s="79"/>
      <c r="B159" s="590" t="s">
        <v>32</v>
      </c>
      <c r="C159" s="590"/>
      <c r="D159" s="591"/>
      <c r="E159" s="591"/>
      <c r="F159" s="591"/>
      <c r="G159" s="79"/>
      <c r="H159" s="79"/>
      <c r="I159" s="79"/>
      <c r="J159" s="79"/>
      <c r="K159" s="87"/>
      <c r="L159" s="79"/>
      <c r="M159" s="79"/>
      <c r="N159" s="79"/>
      <c r="O159" s="79"/>
      <c r="P159" s="79"/>
      <c r="Q159" s="79"/>
      <c r="R159" s="79"/>
      <c r="S159" s="79"/>
      <c r="T159" s="79"/>
      <c r="U159" s="79"/>
      <c r="V159" s="452"/>
      <c r="W159" s="428"/>
      <c r="X159" s="428"/>
      <c r="Y159" s="428"/>
      <c r="Z159" s="428"/>
      <c r="AA159" s="428"/>
      <c r="AB159" s="428"/>
      <c r="AC159" s="428"/>
      <c r="AD159" s="429"/>
      <c r="AE159" s="429"/>
      <c r="AF159" s="429"/>
      <c r="AG159" s="430"/>
      <c r="AH159" s="429"/>
      <c r="AI159" s="429"/>
    </row>
    <row r="160" spans="1:35" s="431" customFormat="1" ht="11.25" customHeight="1" x14ac:dyDescent="0.2">
      <c r="A160" s="79"/>
      <c r="B160" s="590"/>
      <c r="C160" s="590"/>
      <c r="D160" s="591"/>
      <c r="E160" s="591"/>
      <c r="F160" s="591"/>
      <c r="G160" s="79"/>
      <c r="H160" s="79"/>
      <c r="I160" s="79"/>
      <c r="J160" s="79"/>
      <c r="K160" s="87"/>
      <c r="L160" s="79"/>
      <c r="M160" s="79"/>
      <c r="N160" s="79"/>
      <c r="O160" s="79"/>
      <c r="P160" s="79"/>
      <c r="Q160" s="79"/>
      <c r="R160" s="79"/>
      <c r="S160" s="79"/>
      <c r="T160" s="79"/>
      <c r="U160" s="79"/>
      <c r="V160" s="452"/>
      <c r="W160" s="428"/>
      <c r="X160" s="428"/>
      <c r="Y160" s="428"/>
      <c r="Z160" s="428"/>
      <c r="AA160" s="428"/>
      <c r="AB160" s="428"/>
      <c r="AC160" s="428"/>
      <c r="AD160" s="429"/>
      <c r="AE160" s="429"/>
      <c r="AF160" s="429"/>
      <c r="AG160" s="430"/>
      <c r="AH160" s="429"/>
      <c r="AI160" s="429"/>
    </row>
    <row r="161" spans="1:35" s="431" customFormat="1" ht="11.25" hidden="1" customHeight="1" x14ac:dyDescent="0.2">
      <c r="A161" s="79"/>
      <c r="B161" s="590" t="s">
        <v>98</v>
      </c>
      <c r="C161" s="590"/>
      <c r="D161" s="591"/>
      <c r="E161" s="591"/>
      <c r="F161" s="591"/>
      <c r="G161" s="79"/>
      <c r="H161" s="79"/>
      <c r="I161" s="79"/>
      <c r="J161" s="79"/>
      <c r="K161" s="87"/>
      <c r="L161" s="79"/>
      <c r="M161" s="79"/>
      <c r="N161" s="79"/>
      <c r="O161" s="79"/>
      <c r="P161" s="79"/>
      <c r="Q161" s="79"/>
      <c r="R161" s="79"/>
      <c r="S161" s="79"/>
      <c r="T161" s="79"/>
      <c r="U161" s="79"/>
      <c r="V161" s="452"/>
      <c r="W161" s="428"/>
      <c r="X161" s="428"/>
      <c r="Y161" s="428"/>
      <c r="Z161" s="428"/>
      <c r="AA161" s="428"/>
      <c r="AB161" s="428"/>
      <c r="AC161" s="428"/>
      <c r="AD161" s="429"/>
      <c r="AE161" s="429"/>
      <c r="AF161" s="429"/>
      <c r="AG161" s="430"/>
      <c r="AH161" s="429"/>
      <c r="AI161" s="429"/>
    </row>
    <row r="162" spans="1:35" s="431" customFormat="1" ht="11.25" hidden="1" customHeight="1" x14ac:dyDescent="0.2">
      <c r="A162" s="79"/>
      <c r="B162" s="590"/>
      <c r="C162" s="590"/>
      <c r="D162" s="591"/>
      <c r="E162" s="591"/>
      <c r="F162" s="591"/>
      <c r="G162" s="79"/>
      <c r="H162" s="79"/>
      <c r="I162" s="79"/>
      <c r="J162" s="79"/>
      <c r="K162" s="87"/>
      <c r="L162" s="79"/>
      <c r="M162" s="79"/>
      <c r="N162" s="79"/>
      <c r="O162" s="79"/>
      <c r="P162" s="79"/>
      <c r="Q162" s="79"/>
      <c r="R162" s="79"/>
      <c r="S162" s="79"/>
      <c r="T162" s="79"/>
      <c r="U162" s="79"/>
      <c r="V162" s="452"/>
      <c r="W162" s="428"/>
      <c r="X162" s="428"/>
      <c r="Y162" s="428"/>
      <c r="Z162" s="428"/>
      <c r="AA162" s="428"/>
      <c r="AB162" s="428"/>
      <c r="AC162" s="428"/>
      <c r="AD162" s="429"/>
      <c r="AE162" s="429"/>
      <c r="AF162" s="429"/>
      <c r="AG162" s="430"/>
      <c r="AH162" s="429"/>
      <c r="AI162" s="429"/>
    </row>
    <row r="163" spans="1:35" s="431" customFormat="1" ht="11.25" hidden="1" customHeight="1" x14ac:dyDescent="0.2">
      <c r="A163" s="79"/>
      <c r="B163" s="590" t="s">
        <v>99</v>
      </c>
      <c r="C163" s="590"/>
      <c r="D163" s="591"/>
      <c r="E163" s="591"/>
      <c r="F163" s="591"/>
      <c r="G163" s="79"/>
      <c r="H163" s="79"/>
      <c r="I163" s="79"/>
      <c r="J163" s="79"/>
      <c r="K163" s="79"/>
      <c r="L163" s="79"/>
      <c r="M163" s="79"/>
      <c r="N163" s="79"/>
      <c r="O163" s="79"/>
      <c r="P163" s="79"/>
      <c r="Q163" s="79"/>
      <c r="R163" s="79"/>
      <c r="S163" s="79"/>
      <c r="T163" s="79"/>
      <c r="U163" s="79"/>
      <c r="V163" s="453"/>
      <c r="W163" s="433"/>
      <c r="X163" s="433"/>
      <c r="Y163" s="433"/>
      <c r="Z163" s="433"/>
      <c r="AA163" s="433"/>
      <c r="AB163" s="433"/>
      <c r="AC163" s="433"/>
    </row>
    <row r="164" spans="1:35" s="431" customFormat="1" ht="11.25" hidden="1" customHeight="1" x14ac:dyDescent="0.2">
      <c r="A164" s="79"/>
      <c r="B164" s="590"/>
      <c r="C164" s="590"/>
      <c r="D164" s="591"/>
      <c r="E164" s="591"/>
      <c r="F164" s="591"/>
      <c r="G164" s="79"/>
      <c r="H164" s="79"/>
      <c r="I164" s="79"/>
      <c r="J164" s="79"/>
      <c r="K164" s="79"/>
      <c r="L164" s="79"/>
      <c r="M164" s="79"/>
      <c r="N164" s="79"/>
      <c r="O164" s="79"/>
      <c r="P164" s="79"/>
      <c r="Q164" s="79"/>
      <c r="R164" s="79"/>
      <c r="S164" s="79"/>
      <c r="T164" s="79"/>
      <c r="U164" s="79"/>
      <c r="V164" s="453"/>
      <c r="W164" s="433"/>
      <c r="X164" s="433"/>
      <c r="Y164" s="433"/>
      <c r="Z164" s="433"/>
      <c r="AA164" s="433"/>
      <c r="AB164" s="433"/>
      <c r="AC164" s="433"/>
    </row>
    <row r="165" spans="1:35" s="434" customFormat="1" ht="11.25" customHeight="1" x14ac:dyDescent="0.2">
      <c r="A165" s="86"/>
      <c r="B165" s="590" t="s">
        <v>53</v>
      </c>
      <c r="C165" s="590"/>
      <c r="D165" s="591"/>
      <c r="E165" s="591"/>
      <c r="F165" s="591"/>
      <c r="G165" s="86"/>
      <c r="H165" s="86"/>
      <c r="I165" s="86"/>
      <c r="J165" s="86"/>
      <c r="K165" s="87"/>
      <c r="L165" s="86"/>
      <c r="M165" s="86"/>
      <c r="N165" s="86"/>
      <c r="O165" s="86"/>
      <c r="P165" s="86"/>
      <c r="Q165" s="86"/>
      <c r="R165" s="86"/>
      <c r="S165" s="86"/>
      <c r="T165" s="86"/>
      <c r="U165" s="86"/>
      <c r="V165" s="454"/>
      <c r="W165" s="433"/>
      <c r="X165" s="433"/>
      <c r="Y165" s="433"/>
      <c r="Z165" s="433"/>
      <c r="AA165" s="433"/>
      <c r="AB165" s="433"/>
      <c r="AC165" s="433"/>
    </row>
    <row r="166" spans="1:35" ht="11.25" customHeight="1" x14ac:dyDescent="0.2">
      <c r="A166" s="25"/>
      <c r="B166" s="590"/>
      <c r="C166" s="590"/>
      <c r="D166" s="591"/>
      <c r="E166" s="591"/>
      <c r="F166" s="591"/>
      <c r="G166" s="25"/>
      <c r="H166" s="25"/>
      <c r="I166" s="25"/>
      <c r="J166" s="25"/>
      <c r="K166" s="3"/>
      <c r="L166" s="25"/>
      <c r="M166" s="25"/>
      <c r="N166" s="25"/>
      <c r="O166" s="25"/>
      <c r="P166" s="25"/>
      <c r="Q166" s="25"/>
      <c r="R166" s="25"/>
      <c r="S166" s="25"/>
      <c r="T166" s="25"/>
      <c r="U166" s="25"/>
      <c r="V166" s="448"/>
    </row>
    <row r="167" spans="1:35" ht="11.25" customHeight="1" x14ac:dyDescent="0.2">
      <c r="A167" s="71"/>
      <c r="B167" s="71"/>
      <c r="C167" s="71"/>
      <c r="D167" s="71"/>
      <c r="E167" s="71"/>
      <c r="F167" s="71"/>
      <c r="G167" s="71"/>
      <c r="H167" s="71"/>
      <c r="I167" s="71"/>
      <c r="J167" s="71"/>
      <c r="K167" s="70"/>
      <c r="L167" s="71"/>
      <c r="M167" s="71"/>
      <c r="N167" s="71"/>
      <c r="O167" s="71"/>
      <c r="P167" s="71"/>
      <c r="Q167" s="71"/>
      <c r="R167" s="71"/>
      <c r="S167" s="71"/>
      <c r="T167" s="71"/>
      <c r="U167" s="71"/>
      <c r="V167" s="455"/>
    </row>
    <row r="168" spans="1:35" ht="11.25" customHeight="1" x14ac:dyDescent="0.2">
      <c r="A168" s="456"/>
      <c r="B168" s="456"/>
      <c r="C168" s="456"/>
      <c r="D168" s="456"/>
      <c r="E168" s="456"/>
      <c r="F168" s="456"/>
      <c r="G168" s="456"/>
      <c r="H168" s="456"/>
      <c r="I168" s="456"/>
      <c r="J168" s="456"/>
      <c r="K168" s="457"/>
      <c r="L168" s="456"/>
      <c r="M168" s="456"/>
      <c r="N168" s="456"/>
      <c r="O168" s="456"/>
      <c r="P168" s="456"/>
      <c r="Q168" s="456"/>
      <c r="R168" s="456"/>
      <c r="S168" s="456"/>
      <c r="T168" s="456"/>
      <c r="U168" s="456"/>
      <c r="V168" s="458"/>
    </row>
  </sheetData>
  <sheetProtection sheet="1" objects="1" scenarios="1"/>
  <mergeCells count="41">
    <mergeCell ref="B51:H52"/>
    <mergeCell ref="A44:U44"/>
    <mergeCell ref="Z52:Z53"/>
    <mergeCell ref="AA52:AA53"/>
    <mergeCell ref="Y82:Y83"/>
    <mergeCell ref="B53:H53"/>
    <mergeCell ref="Y84:Y85"/>
    <mergeCell ref="X82:X83"/>
    <mergeCell ref="A132:U132"/>
    <mergeCell ref="B143:F144"/>
    <mergeCell ref="B153:G154"/>
    <mergeCell ref="X84:X85"/>
    <mergeCell ref="B95:H96"/>
    <mergeCell ref="D98:E99"/>
    <mergeCell ref="A87:U87"/>
    <mergeCell ref="A131:U131"/>
    <mergeCell ref="Q84:T84"/>
    <mergeCell ref="L85:T85"/>
    <mergeCell ref="L84:O84"/>
    <mergeCell ref="A88:U88"/>
    <mergeCell ref="B7:T8"/>
    <mergeCell ref="D9:H10"/>
    <mergeCell ref="K9:O10"/>
    <mergeCell ref="R9:T10"/>
    <mergeCell ref="A43:U43"/>
    <mergeCell ref="P9:P11"/>
    <mergeCell ref="I9:I11"/>
    <mergeCell ref="B165:F166"/>
    <mergeCell ref="B135:B136"/>
    <mergeCell ref="B137:F138"/>
    <mergeCell ref="B139:F140"/>
    <mergeCell ref="B141:F142"/>
    <mergeCell ref="B145:F146"/>
    <mergeCell ref="B147:F148"/>
    <mergeCell ref="B149:F150"/>
    <mergeCell ref="B151:F152"/>
    <mergeCell ref="B161:F162"/>
    <mergeCell ref="B163:F164"/>
    <mergeCell ref="B159:F160"/>
    <mergeCell ref="B157:F158"/>
    <mergeCell ref="B155:F156"/>
  </mergeCells>
  <phoneticPr fontId="36" type="noConversion"/>
  <conditionalFormatting sqref="B12:B31 D12:I31 K12:P31 R12:T31">
    <cfRule type="expression" dxfId="26" priority="1">
      <formula>$B12=$X$5</formula>
    </cfRule>
  </conditionalFormatting>
  <hyperlinks>
    <hyperlink ref="B137:B138" location="Coverage!A1" display="Participating LA's"/>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3:B164" location="Adoption!A1" display="Adoption"/>
    <hyperlink ref="B161:B162" location="Adoption!A1" display="Adoption"/>
    <hyperlink ref="B161:F162" location="Ofsted!A1" display="Ofsted"/>
    <hyperlink ref="B163:F164" location="Education!A1" display="Education"/>
    <hyperlink ref="B165:B166" location="Adoption!A1" display="Adoption"/>
    <hyperlink ref="B165:F166" location="Sources!A1" display="Sources"/>
    <hyperlink ref="B143:F144"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39"/>
  </sheetPr>
  <dimension ref="A1:AQ301"/>
  <sheetViews>
    <sheetView showRowColHeaders="0" zoomScaleNormal="100" workbookViewId="0"/>
  </sheetViews>
  <sheetFormatPr defaultRowHeight="11.25" customHeight="1" x14ac:dyDescent="0.2"/>
  <cols>
    <col min="1" max="1" width="2.85546875" style="474" customWidth="1"/>
    <col min="2" max="2" width="17.85546875" style="474" customWidth="1"/>
    <col min="3" max="3" width="1.140625" style="474" customWidth="1"/>
    <col min="4" max="8" width="10.28515625" style="474" customWidth="1"/>
    <col min="9" max="14" width="10.28515625" style="527" customWidth="1"/>
    <col min="15" max="15" width="2.85546875" style="474" customWidth="1"/>
    <col min="16" max="16" width="9.140625" style="514"/>
    <col min="17" max="17" width="17" style="479" hidden="1" customWidth="1"/>
    <col min="18" max="18" width="10.7109375" style="479" hidden="1" customWidth="1"/>
    <col min="19" max="19" width="24.7109375" style="479" hidden="1" customWidth="1"/>
    <col min="20" max="20" width="6" style="479" hidden="1" customWidth="1"/>
    <col min="21" max="25" width="10.28515625" style="503" hidden="1" customWidth="1"/>
    <col min="26" max="26" width="10.28515625" style="479" hidden="1" customWidth="1"/>
    <col min="27" max="31" width="10.28515625" style="474" hidden="1" customWidth="1"/>
    <col min="32" max="32" width="6.140625" style="474" hidden="1" customWidth="1"/>
    <col min="33" max="33" width="5.7109375" style="474" hidden="1" customWidth="1"/>
    <col min="34" max="41" width="5.7109375" style="474" customWidth="1"/>
    <col min="42" max="42" width="9.140625" style="474" customWidth="1"/>
    <col min="43" max="43" width="12.140625" style="474" customWidth="1"/>
    <col min="44" max="16384" width="9.140625" style="474"/>
  </cols>
  <sheetData>
    <row r="1" spans="1:33" ht="15" customHeight="1" x14ac:dyDescent="0.2">
      <c r="A1" s="305"/>
      <c r="B1" s="305"/>
      <c r="C1" s="305"/>
      <c r="D1" s="305"/>
      <c r="E1" s="305"/>
      <c r="F1" s="305"/>
      <c r="G1" s="305"/>
      <c r="H1" s="305"/>
      <c r="I1" s="344"/>
      <c r="J1" s="344"/>
      <c r="K1" s="344"/>
      <c r="L1" s="344"/>
      <c r="M1" s="344"/>
      <c r="N1" s="344"/>
      <c r="O1" s="305"/>
      <c r="P1" s="522"/>
    </row>
    <row r="2" spans="1:33" ht="18.75" customHeight="1" thickBot="1" x14ac:dyDescent="0.3">
      <c r="A2" s="306" t="s">
        <v>1</v>
      </c>
      <c r="B2" s="307"/>
      <c r="C2" s="307"/>
      <c r="D2" s="307"/>
      <c r="E2" s="307"/>
      <c r="F2" s="307"/>
      <c r="G2" s="307"/>
      <c r="H2" s="307"/>
      <c r="I2" s="351"/>
      <c r="J2" s="351"/>
      <c r="K2" s="351"/>
      <c r="L2" s="351"/>
      <c r="M2" s="351"/>
      <c r="N2" s="351"/>
      <c r="O2" s="309"/>
      <c r="P2" s="522"/>
    </row>
    <row r="3" spans="1:33" ht="11.25" customHeight="1" x14ac:dyDescent="0.2">
      <c r="A3" s="309"/>
      <c r="B3" s="309"/>
      <c r="C3" s="309"/>
      <c r="D3" s="305"/>
      <c r="E3" s="305"/>
      <c r="F3" s="305"/>
      <c r="G3" s="305"/>
      <c r="H3" s="305"/>
      <c r="I3" s="344"/>
      <c r="J3" s="344"/>
      <c r="K3" s="344"/>
      <c r="L3" s="344"/>
      <c r="M3" s="344"/>
      <c r="N3" s="344"/>
      <c r="O3" s="305"/>
      <c r="P3" s="522"/>
    </row>
    <row r="4" spans="1:33" ht="21" customHeight="1" thickBot="1" x14ac:dyDescent="0.25">
      <c r="A4" s="305"/>
      <c r="B4" s="305"/>
      <c r="C4" s="305"/>
      <c r="D4" s="305"/>
      <c r="E4" s="305"/>
      <c r="F4" s="305"/>
      <c r="G4" s="305"/>
      <c r="H4" s="305"/>
      <c r="I4" s="344"/>
      <c r="J4" s="344"/>
      <c r="K4" s="344"/>
      <c r="L4" s="344"/>
      <c r="M4" s="344"/>
      <c r="N4" s="344"/>
      <c r="O4" s="305"/>
      <c r="P4" s="522"/>
    </row>
    <row r="5" spans="1:33" ht="11.25" customHeight="1" x14ac:dyDescent="0.2">
      <c r="A5" s="310"/>
      <c r="B5" s="311"/>
      <c r="C5" s="311"/>
      <c r="D5" s="311"/>
      <c r="E5" s="311"/>
      <c r="F5" s="311"/>
      <c r="G5" s="311"/>
      <c r="H5" s="311"/>
      <c r="I5" s="352"/>
      <c r="J5" s="352"/>
      <c r="K5" s="352"/>
      <c r="L5" s="352"/>
      <c r="M5" s="352"/>
      <c r="N5" s="352"/>
      <c r="O5" s="312"/>
      <c r="P5" s="522"/>
      <c r="Q5" s="503"/>
      <c r="R5" s="503"/>
      <c r="S5" s="503"/>
      <c r="T5" s="503"/>
    </row>
    <row r="6" spans="1:33" ht="11.25" customHeight="1" x14ac:dyDescent="0.2">
      <c r="A6" s="313"/>
      <c r="B6" s="622" t="s">
        <v>200</v>
      </c>
      <c r="C6" s="622"/>
      <c r="D6" s="622"/>
      <c r="E6" s="622"/>
      <c r="F6" s="622"/>
      <c r="G6" s="622"/>
      <c r="H6" s="622"/>
      <c r="I6" s="622"/>
      <c r="J6" s="622"/>
      <c r="K6" s="622"/>
      <c r="L6" s="622"/>
      <c r="M6" s="622"/>
      <c r="N6" s="622"/>
      <c r="O6" s="315"/>
      <c r="P6" s="522"/>
      <c r="Q6" s="519" t="e">
        <f>VLOOKUP(R6,$Q$10:$R$29,2,FALSE)</f>
        <v>#N/A</v>
      </c>
      <c r="R6" s="354" t="str">
        <f>Home!B12</f>
        <v>(none)</v>
      </c>
      <c r="S6" s="353" t="str">
        <f>"Selected LA- "&amp;R6</f>
        <v>Selected LA- (none)</v>
      </c>
      <c r="AF6" s="477"/>
      <c r="AG6" s="477"/>
    </row>
    <row r="7" spans="1:33" s="477" customFormat="1" ht="11.25" customHeight="1" x14ac:dyDescent="0.2">
      <c r="A7" s="316"/>
      <c r="B7" s="622"/>
      <c r="C7" s="622"/>
      <c r="D7" s="622"/>
      <c r="E7" s="622"/>
      <c r="F7" s="622"/>
      <c r="G7" s="622"/>
      <c r="H7" s="622"/>
      <c r="I7" s="622"/>
      <c r="J7" s="622"/>
      <c r="K7" s="622"/>
      <c r="L7" s="622"/>
      <c r="M7" s="622"/>
      <c r="N7" s="622"/>
      <c r="O7" s="317"/>
      <c r="P7" s="523"/>
      <c r="AF7" s="474"/>
      <c r="AG7" s="474"/>
    </row>
    <row r="8" spans="1:33" ht="11.25" customHeight="1" x14ac:dyDescent="0.2">
      <c r="A8" s="316"/>
      <c r="B8" s="305"/>
      <c r="C8" s="305"/>
      <c r="D8" s="305"/>
      <c r="E8" s="305"/>
      <c r="F8" s="305"/>
      <c r="G8" s="305"/>
      <c r="H8" s="305"/>
      <c r="I8" s="344"/>
      <c r="J8" s="344"/>
      <c r="K8" s="344"/>
      <c r="L8" s="344"/>
      <c r="M8" s="344"/>
      <c r="N8" s="344"/>
      <c r="O8" s="317"/>
      <c r="P8" s="522"/>
      <c r="Q8" s="504"/>
      <c r="R8" s="504"/>
      <c r="S8" s="504"/>
      <c r="T8" s="504"/>
      <c r="U8" s="505" t="s">
        <v>129</v>
      </c>
      <c r="V8" s="504"/>
      <c r="W8" s="504"/>
      <c r="X8" s="504"/>
      <c r="Y8" s="504"/>
      <c r="Z8" s="504"/>
      <c r="AA8" s="504"/>
      <c r="AB8" s="504"/>
      <c r="AC8" s="504"/>
      <c r="AD8" s="504"/>
      <c r="AE8" s="504"/>
      <c r="AF8" s="504"/>
    </row>
    <row r="9" spans="1:33" ht="49.5" customHeight="1" x14ac:dyDescent="0.2">
      <c r="A9" s="316"/>
      <c r="B9" s="305"/>
      <c r="C9" s="305"/>
      <c r="D9" s="378" t="s">
        <v>186</v>
      </c>
      <c r="E9" s="378" t="s">
        <v>131</v>
      </c>
      <c r="F9" s="378" t="s">
        <v>212</v>
      </c>
      <c r="G9" s="378" t="s">
        <v>211</v>
      </c>
      <c r="H9" s="378" t="s">
        <v>132</v>
      </c>
      <c r="I9" s="378" t="s">
        <v>213</v>
      </c>
      <c r="J9" s="378" t="s">
        <v>36</v>
      </c>
      <c r="K9" s="378" t="s">
        <v>133</v>
      </c>
      <c r="L9" s="378" t="s">
        <v>134</v>
      </c>
      <c r="M9" s="378" t="s">
        <v>135</v>
      </c>
      <c r="N9" s="324" t="s">
        <v>136</v>
      </c>
      <c r="O9" s="317"/>
      <c r="P9" s="522"/>
      <c r="Q9" s="506"/>
      <c r="R9" s="507"/>
      <c r="S9" s="506"/>
      <c r="T9" s="506"/>
      <c r="U9" s="508" t="s">
        <v>186</v>
      </c>
      <c r="V9" s="509" t="s">
        <v>131</v>
      </c>
      <c r="W9" s="509" t="s">
        <v>212</v>
      </c>
      <c r="X9" s="509" t="s">
        <v>211</v>
      </c>
      <c r="Y9" s="509" t="s">
        <v>132</v>
      </c>
      <c r="Z9" s="509" t="s">
        <v>213</v>
      </c>
      <c r="AA9" s="509" t="s">
        <v>36</v>
      </c>
      <c r="AB9" s="509" t="s">
        <v>133</v>
      </c>
      <c r="AC9" s="509" t="s">
        <v>134</v>
      </c>
      <c r="AD9" s="509" t="s">
        <v>135</v>
      </c>
      <c r="AE9" s="509" t="s">
        <v>136</v>
      </c>
      <c r="AF9" s="510"/>
    </row>
    <row r="10" spans="1:33" ht="11.25" customHeight="1" x14ac:dyDescent="0.2">
      <c r="A10" s="316"/>
      <c r="B10" s="386" t="s">
        <v>2</v>
      </c>
      <c r="C10" s="305"/>
      <c r="D10" s="382">
        <f>U10/$AF10</f>
        <v>0.12547528517110265</v>
      </c>
      <c r="E10" s="382">
        <f>V10/$AF10</f>
        <v>0.20532319391634982</v>
      </c>
      <c r="F10" s="382">
        <f t="shared" ref="F10:N10" si="0">W10/$AF10</f>
        <v>2.4714828897338403E-2</v>
      </c>
      <c r="G10" s="382">
        <f t="shared" si="0"/>
        <v>0.10266159695817491</v>
      </c>
      <c r="H10" s="382">
        <f t="shared" si="0"/>
        <v>2.0912547528517109E-2</v>
      </c>
      <c r="I10" s="382">
        <f t="shared" si="0"/>
        <v>0.17395437262357413</v>
      </c>
      <c r="J10" s="382">
        <f t="shared" si="0"/>
        <v>0.22623574144486691</v>
      </c>
      <c r="K10" s="382">
        <f t="shared" si="0"/>
        <v>2.2813688212927757E-2</v>
      </c>
      <c r="L10" s="382">
        <f t="shared" si="0"/>
        <v>9.7908745247148293E-2</v>
      </c>
      <c r="M10" s="382">
        <f t="shared" si="0"/>
        <v>0</v>
      </c>
      <c r="N10" s="389">
        <f t="shared" si="0"/>
        <v>0</v>
      </c>
      <c r="O10" s="317"/>
      <c r="P10" s="522"/>
      <c r="Q10" s="520" t="s">
        <v>2</v>
      </c>
      <c r="R10" s="356">
        <v>1</v>
      </c>
      <c r="S10" s="355" t="str">
        <f t="shared" ref="S10:S29" si="1">B10</f>
        <v>Bracknell Forest</v>
      </c>
      <c r="T10" s="357" t="b">
        <f>IF(Q10=$R$6,1)</f>
        <v>0</v>
      </c>
      <c r="U10" s="511">
        <v>132</v>
      </c>
      <c r="V10" s="512">
        <v>216</v>
      </c>
      <c r="W10" s="512">
        <v>26</v>
      </c>
      <c r="X10" s="512">
        <v>108</v>
      </c>
      <c r="Y10" s="512">
        <v>22</v>
      </c>
      <c r="Z10" s="512">
        <v>183</v>
      </c>
      <c r="AA10" s="512">
        <v>238</v>
      </c>
      <c r="AB10" s="512">
        <v>24</v>
      </c>
      <c r="AC10" s="512">
        <v>103</v>
      </c>
      <c r="AD10" s="512">
        <v>0</v>
      </c>
      <c r="AE10" s="512">
        <v>0</v>
      </c>
      <c r="AF10" s="524">
        <f>SUM(U10:AE10)</f>
        <v>1052</v>
      </c>
    </row>
    <row r="11" spans="1:33" ht="11.25" customHeight="1" x14ac:dyDescent="0.2">
      <c r="A11" s="316"/>
      <c r="B11" s="386" t="s">
        <v>78</v>
      </c>
      <c r="C11" s="305"/>
      <c r="D11" s="382">
        <f t="shared" ref="D11:D31" si="2">U11/$AF11</f>
        <v>6.213220199808403E-2</v>
      </c>
      <c r="E11" s="382">
        <f t="shared" ref="E11:E31" si="3">V11/$AF11</f>
        <v>9.4293143560968934E-2</v>
      </c>
      <c r="F11" s="382">
        <f t="shared" ref="F11:F31" si="4">W11/$AF11</f>
        <v>3.3392637197208155E-2</v>
      </c>
      <c r="G11" s="382">
        <f t="shared" ref="G11:G31" si="5">X11/$AF11</f>
        <v>9.1556042151361705E-2</v>
      </c>
      <c r="H11" s="382">
        <f t="shared" ref="H11:H31" si="6">Y11/$AF11</f>
        <v>2.7918434377993705E-2</v>
      </c>
      <c r="I11" s="382">
        <f t="shared" ref="I11:I31" si="7">Z11/$AF11</f>
        <v>8.786095524839195E-2</v>
      </c>
      <c r="J11" s="382">
        <f t="shared" ref="J11:J31" si="8">AA11/$AF11</f>
        <v>0.24127548925687697</v>
      </c>
      <c r="K11" s="382">
        <f t="shared" ref="K11:K31" si="9">AB11/$AF11</f>
        <v>2.8739564800875871E-2</v>
      </c>
      <c r="L11" s="382">
        <f t="shared" ref="L11:L31" si="10">AC11/$AF11</f>
        <v>7.9649651019570278E-2</v>
      </c>
      <c r="M11" s="382">
        <f t="shared" ref="M11:M31" si="11">AD11/$AF11</f>
        <v>1.6696318598604078E-2</v>
      </c>
      <c r="N11" s="389">
        <f t="shared" ref="N11:N31" si="12">AE11/$AF11</f>
        <v>0.23648556179006433</v>
      </c>
      <c r="O11" s="317"/>
      <c r="P11" s="522"/>
      <c r="Q11" s="521" t="s">
        <v>78</v>
      </c>
      <c r="R11" s="356">
        <v>2</v>
      </c>
      <c r="S11" s="358" t="str">
        <f t="shared" si="1"/>
        <v>Brighton &amp; Hove</v>
      </c>
      <c r="T11" s="357" t="b">
        <f t="shared" ref="T11:T29" si="13">IF(Q11=$R$6,1)</f>
        <v>0</v>
      </c>
      <c r="U11" s="511">
        <v>454</v>
      </c>
      <c r="V11" s="512">
        <v>689</v>
      </c>
      <c r="W11" s="512">
        <v>244</v>
      </c>
      <c r="X11" s="512">
        <v>669</v>
      </c>
      <c r="Y11" s="512">
        <v>204</v>
      </c>
      <c r="Z11" s="512">
        <v>642</v>
      </c>
      <c r="AA11" s="512">
        <v>1763</v>
      </c>
      <c r="AB11" s="512">
        <v>210</v>
      </c>
      <c r="AC11" s="512">
        <v>582</v>
      </c>
      <c r="AD11" s="512">
        <v>122</v>
      </c>
      <c r="AE11" s="512">
        <v>1728</v>
      </c>
      <c r="AF11" s="524">
        <f t="shared" ref="AF11:AF31" si="14">SUM(U11:AE11)</f>
        <v>7307</v>
      </c>
    </row>
    <row r="12" spans="1:33" ht="11.25" customHeight="1" x14ac:dyDescent="0.2">
      <c r="A12" s="316"/>
      <c r="B12" s="386" t="s">
        <v>12</v>
      </c>
      <c r="C12" s="305"/>
      <c r="D12" s="382">
        <f t="shared" si="2"/>
        <v>9.417040358744394E-2</v>
      </c>
      <c r="E12" s="382">
        <f t="shared" si="3"/>
        <v>0.18951062585299278</v>
      </c>
      <c r="F12" s="382">
        <f t="shared" si="4"/>
        <v>2.5346071358939366E-3</v>
      </c>
      <c r="G12" s="382">
        <f t="shared" si="5"/>
        <v>0.14018327159290311</v>
      </c>
      <c r="H12" s="382">
        <f t="shared" si="6"/>
        <v>4.4843049327354259E-3</v>
      </c>
      <c r="I12" s="382">
        <f t="shared" si="7"/>
        <v>0.196334568141938</v>
      </c>
      <c r="J12" s="382">
        <f t="shared" si="8"/>
        <v>0.26691362838759991</v>
      </c>
      <c r="K12" s="382">
        <f t="shared" si="9"/>
        <v>2.2226554883992982E-2</v>
      </c>
      <c r="L12" s="382">
        <f t="shared" si="10"/>
        <v>4.9717293819457983E-2</v>
      </c>
      <c r="M12" s="382">
        <f t="shared" si="11"/>
        <v>2.6905829596412557E-2</v>
      </c>
      <c r="N12" s="389">
        <f t="shared" si="12"/>
        <v>7.0189120686293622E-3</v>
      </c>
      <c r="O12" s="317"/>
      <c r="P12" s="522"/>
      <c r="Q12" s="521" t="s">
        <v>12</v>
      </c>
      <c r="R12" s="356">
        <v>3</v>
      </c>
      <c r="S12" s="358" t="str">
        <f t="shared" si="1"/>
        <v>Buckinghamshire</v>
      </c>
      <c r="T12" s="357" t="b">
        <f t="shared" si="13"/>
        <v>0</v>
      </c>
      <c r="U12" s="511">
        <v>483</v>
      </c>
      <c r="V12" s="512">
        <v>972</v>
      </c>
      <c r="W12" s="512">
        <v>13</v>
      </c>
      <c r="X12" s="512">
        <v>719</v>
      </c>
      <c r="Y12" s="512">
        <v>23</v>
      </c>
      <c r="Z12" s="512">
        <v>1007</v>
      </c>
      <c r="AA12" s="512">
        <v>1369</v>
      </c>
      <c r="AB12" s="512">
        <v>114</v>
      </c>
      <c r="AC12" s="512">
        <v>255</v>
      </c>
      <c r="AD12" s="512">
        <v>138</v>
      </c>
      <c r="AE12" s="512">
        <v>36</v>
      </c>
      <c r="AF12" s="524">
        <f t="shared" si="14"/>
        <v>5129</v>
      </c>
    </row>
    <row r="13" spans="1:33" ht="11.25" customHeight="1" x14ac:dyDescent="0.2">
      <c r="A13" s="316"/>
      <c r="B13" s="386" t="s">
        <v>6</v>
      </c>
      <c r="C13" s="305"/>
      <c r="D13" s="382">
        <f t="shared" si="2"/>
        <v>7.6942355889724312E-2</v>
      </c>
      <c r="E13" s="382">
        <f t="shared" si="3"/>
        <v>9.4235588972431075E-2</v>
      </c>
      <c r="F13" s="382">
        <f t="shared" si="4"/>
        <v>1.6040100250626566E-2</v>
      </c>
      <c r="G13" s="382">
        <f t="shared" si="5"/>
        <v>0.10150375939849623</v>
      </c>
      <c r="H13" s="382">
        <f t="shared" si="6"/>
        <v>6.5162907268170424E-3</v>
      </c>
      <c r="I13" s="382">
        <f t="shared" si="7"/>
        <v>0.11829573934837093</v>
      </c>
      <c r="J13" s="382">
        <f t="shared" si="8"/>
        <v>0.26040100250626569</v>
      </c>
      <c r="K13" s="382">
        <f t="shared" si="9"/>
        <v>3.0827067669172932E-2</v>
      </c>
      <c r="L13" s="382">
        <f t="shared" si="10"/>
        <v>7.9699248120300756E-2</v>
      </c>
      <c r="M13" s="382">
        <f t="shared" si="11"/>
        <v>2.180451127819549E-2</v>
      </c>
      <c r="N13" s="389">
        <f t="shared" si="12"/>
        <v>0.19373433583959901</v>
      </c>
      <c r="O13" s="317"/>
      <c r="P13" s="522"/>
      <c r="Q13" s="521" t="s">
        <v>6</v>
      </c>
      <c r="R13" s="356">
        <v>4</v>
      </c>
      <c r="S13" s="358" t="str">
        <f t="shared" si="1"/>
        <v>East Sussex</v>
      </c>
      <c r="T13" s="357" t="b">
        <f t="shared" si="13"/>
        <v>0</v>
      </c>
      <c r="U13" s="511">
        <v>307</v>
      </c>
      <c r="V13" s="512">
        <v>376</v>
      </c>
      <c r="W13" s="512">
        <v>64</v>
      </c>
      <c r="X13" s="512">
        <v>405</v>
      </c>
      <c r="Y13" s="512">
        <v>26</v>
      </c>
      <c r="Z13" s="512">
        <v>472</v>
      </c>
      <c r="AA13" s="512">
        <v>1039</v>
      </c>
      <c r="AB13" s="512">
        <v>123</v>
      </c>
      <c r="AC13" s="512">
        <v>318</v>
      </c>
      <c r="AD13" s="512">
        <v>87</v>
      </c>
      <c r="AE13" s="512">
        <v>773</v>
      </c>
      <c r="AF13" s="524">
        <f t="shared" si="14"/>
        <v>3990</v>
      </c>
    </row>
    <row r="14" spans="1:33" ht="11.25" customHeight="1" x14ac:dyDescent="0.2">
      <c r="A14" s="316"/>
      <c r="B14" s="386" t="s">
        <v>9</v>
      </c>
      <c r="C14" s="305"/>
      <c r="D14" s="382">
        <f t="shared" si="2"/>
        <v>0.11098335854765506</v>
      </c>
      <c r="E14" s="382">
        <f t="shared" si="3"/>
        <v>0.21972768532526474</v>
      </c>
      <c r="F14" s="382">
        <f t="shared" si="4"/>
        <v>0</v>
      </c>
      <c r="G14" s="382">
        <f t="shared" si="5"/>
        <v>0.13990922844175491</v>
      </c>
      <c r="H14" s="382">
        <f t="shared" si="6"/>
        <v>1.67624810892587E-2</v>
      </c>
      <c r="I14" s="382">
        <f t="shared" si="7"/>
        <v>8.7564296520423607E-2</v>
      </c>
      <c r="J14" s="382">
        <f t="shared" si="8"/>
        <v>0.28714069591527985</v>
      </c>
      <c r="K14" s="382">
        <f t="shared" si="9"/>
        <v>3.0015128593040848E-2</v>
      </c>
      <c r="L14" s="382">
        <f t="shared" si="10"/>
        <v>8.2541603630862326E-2</v>
      </c>
      <c r="M14" s="382">
        <f t="shared" si="11"/>
        <v>2.5355521936459909E-2</v>
      </c>
      <c r="N14" s="389">
        <f t="shared" si="12"/>
        <v>0</v>
      </c>
      <c r="O14" s="317"/>
      <c r="P14" s="522"/>
      <c r="Q14" s="521" t="s">
        <v>9</v>
      </c>
      <c r="R14" s="356">
        <v>5</v>
      </c>
      <c r="S14" s="358" t="str">
        <f t="shared" si="1"/>
        <v>Hampshire</v>
      </c>
      <c r="T14" s="357" t="b">
        <f t="shared" si="13"/>
        <v>0</v>
      </c>
      <c r="U14" s="511">
        <v>1834</v>
      </c>
      <c r="V14" s="512">
        <v>3631</v>
      </c>
      <c r="W14" s="512">
        <v>0</v>
      </c>
      <c r="X14" s="512">
        <v>2312</v>
      </c>
      <c r="Y14" s="512">
        <v>277</v>
      </c>
      <c r="Z14" s="512">
        <v>1447</v>
      </c>
      <c r="AA14" s="512">
        <v>4745</v>
      </c>
      <c r="AB14" s="512">
        <v>496</v>
      </c>
      <c r="AC14" s="512">
        <v>1364</v>
      </c>
      <c r="AD14" s="512">
        <v>419</v>
      </c>
      <c r="AE14" s="512">
        <v>0</v>
      </c>
      <c r="AF14" s="524">
        <f t="shared" si="14"/>
        <v>16525</v>
      </c>
    </row>
    <row r="15" spans="1:33" ht="11.25" customHeight="1" x14ac:dyDescent="0.2">
      <c r="A15" s="316"/>
      <c r="B15" s="386" t="s">
        <v>3</v>
      </c>
      <c r="C15" s="305"/>
      <c r="D15" s="382">
        <f t="shared" si="2"/>
        <v>8.3049403747870523E-2</v>
      </c>
      <c r="E15" s="382">
        <f t="shared" si="3"/>
        <v>0.282793867120954</v>
      </c>
      <c r="F15" s="382">
        <f t="shared" si="4"/>
        <v>0</v>
      </c>
      <c r="G15" s="382">
        <f t="shared" si="5"/>
        <v>0.12265758091993186</v>
      </c>
      <c r="H15" s="382">
        <f t="shared" si="6"/>
        <v>0</v>
      </c>
      <c r="I15" s="382">
        <f t="shared" si="7"/>
        <v>8.3475298126064731E-2</v>
      </c>
      <c r="J15" s="382">
        <f t="shared" si="8"/>
        <v>0.28534923339011925</v>
      </c>
      <c r="K15" s="382">
        <f t="shared" si="9"/>
        <v>1.9165247018739354E-2</v>
      </c>
      <c r="L15" s="382">
        <f t="shared" si="10"/>
        <v>9.7529812606473601E-2</v>
      </c>
      <c r="M15" s="382">
        <f t="shared" si="11"/>
        <v>2.5979557069846677E-2</v>
      </c>
      <c r="N15" s="389">
        <f t="shared" si="12"/>
        <v>0</v>
      </c>
      <c r="O15" s="317"/>
      <c r="P15" s="522"/>
      <c r="Q15" s="521" t="s">
        <v>3</v>
      </c>
      <c r="R15" s="356">
        <v>6</v>
      </c>
      <c r="S15" s="358" t="str">
        <f t="shared" si="1"/>
        <v>Isle of Wight</v>
      </c>
      <c r="T15" s="357" t="b">
        <f t="shared" si="13"/>
        <v>0</v>
      </c>
      <c r="U15" s="511">
        <v>195</v>
      </c>
      <c r="V15" s="512">
        <v>664</v>
      </c>
      <c r="W15" s="512">
        <v>0</v>
      </c>
      <c r="X15" s="512">
        <v>288</v>
      </c>
      <c r="Y15" s="512">
        <v>0</v>
      </c>
      <c r="Z15" s="512">
        <v>196</v>
      </c>
      <c r="AA15" s="512">
        <v>670</v>
      </c>
      <c r="AB15" s="512">
        <v>45</v>
      </c>
      <c r="AC15" s="512">
        <v>229</v>
      </c>
      <c r="AD15" s="512">
        <v>61</v>
      </c>
      <c r="AE15" s="512">
        <v>0</v>
      </c>
      <c r="AF15" s="524">
        <f t="shared" si="14"/>
        <v>2348</v>
      </c>
    </row>
    <row r="16" spans="1:33" ht="11.25" customHeight="1" x14ac:dyDescent="0.2">
      <c r="A16" s="316"/>
      <c r="B16" s="386" t="s">
        <v>13</v>
      </c>
      <c r="C16" s="305"/>
      <c r="D16" s="382">
        <f t="shared" si="2"/>
        <v>0.11428398572206425</v>
      </c>
      <c r="E16" s="382">
        <f t="shared" si="3"/>
        <v>0.14840583217375522</v>
      </c>
      <c r="F16" s="382">
        <f t="shared" si="4"/>
        <v>2.0630407163167767E-2</v>
      </c>
      <c r="G16" s="382">
        <f t="shared" si="5"/>
        <v>0.16068727690725393</v>
      </c>
      <c r="H16" s="382">
        <f t="shared" si="6"/>
        <v>2.7708875310061106E-2</v>
      </c>
      <c r="I16" s="382">
        <f t="shared" si="7"/>
        <v>9.7162562768467547E-2</v>
      </c>
      <c r="J16" s="382">
        <f t="shared" si="8"/>
        <v>0.2442374009316958</v>
      </c>
      <c r="K16" s="382">
        <f t="shared" si="9"/>
        <v>6.279871740577167E-2</v>
      </c>
      <c r="L16" s="382">
        <f t="shared" si="10"/>
        <v>9.3532579103394034E-2</v>
      </c>
      <c r="M16" s="382">
        <f t="shared" si="11"/>
        <v>2.7103878032548854E-2</v>
      </c>
      <c r="N16" s="389">
        <f t="shared" si="12"/>
        <v>3.4484844818198318E-3</v>
      </c>
      <c r="O16" s="317"/>
      <c r="P16" s="522"/>
      <c r="Q16" s="521" t="s">
        <v>13</v>
      </c>
      <c r="R16" s="356">
        <v>7</v>
      </c>
      <c r="S16" s="358" t="str">
        <f t="shared" si="1"/>
        <v>Kent</v>
      </c>
      <c r="T16" s="357" t="b">
        <f t="shared" si="13"/>
        <v>0</v>
      </c>
      <c r="U16" s="511">
        <v>1889</v>
      </c>
      <c r="V16" s="512">
        <v>2453</v>
      </c>
      <c r="W16" s="512">
        <v>341</v>
      </c>
      <c r="X16" s="512">
        <v>2656</v>
      </c>
      <c r="Y16" s="512">
        <v>458</v>
      </c>
      <c r="Z16" s="512">
        <v>1606</v>
      </c>
      <c r="AA16" s="512">
        <v>4037</v>
      </c>
      <c r="AB16" s="512">
        <v>1038</v>
      </c>
      <c r="AC16" s="512">
        <v>1546</v>
      </c>
      <c r="AD16" s="512">
        <v>448</v>
      </c>
      <c r="AE16" s="512">
        <v>57</v>
      </c>
      <c r="AF16" s="524">
        <f t="shared" si="14"/>
        <v>16529</v>
      </c>
    </row>
    <row r="17" spans="1:32" ht="11.25" customHeight="1" x14ac:dyDescent="0.2">
      <c r="A17" s="316"/>
      <c r="B17" s="386" t="s">
        <v>4</v>
      </c>
      <c r="C17" s="305"/>
      <c r="D17" s="382">
        <f t="shared" si="2"/>
        <v>0.11461038961038961</v>
      </c>
      <c r="E17" s="382">
        <f t="shared" si="3"/>
        <v>0.25292207792207794</v>
      </c>
      <c r="F17" s="382">
        <f t="shared" si="4"/>
        <v>8.1168831168831161E-3</v>
      </c>
      <c r="G17" s="382">
        <f t="shared" si="5"/>
        <v>0.11233766233766233</v>
      </c>
      <c r="H17" s="382">
        <f t="shared" si="6"/>
        <v>3.7987012987012986E-2</v>
      </c>
      <c r="I17" s="382">
        <f t="shared" si="7"/>
        <v>7.11038961038961E-2</v>
      </c>
      <c r="J17" s="382">
        <f t="shared" si="8"/>
        <v>0.25779220779220779</v>
      </c>
      <c r="K17" s="382">
        <f t="shared" si="9"/>
        <v>1.948051948051948E-2</v>
      </c>
      <c r="L17" s="382">
        <f t="shared" si="10"/>
        <v>6.8506493506493502E-2</v>
      </c>
      <c r="M17" s="382">
        <f t="shared" si="11"/>
        <v>4.1558441558441558E-2</v>
      </c>
      <c r="N17" s="389">
        <f t="shared" si="12"/>
        <v>1.5584415584415584E-2</v>
      </c>
      <c r="O17" s="317"/>
      <c r="P17" s="522"/>
      <c r="Q17" s="521" t="s">
        <v>4</v>
      </c>
      <c r="R17" s="356">
        <v>8</v>
      </c>
      <c r="S17" s="358" t="str">
        <f t="shared" si="1"/>
        <v>Medway</v>
      </c>
      <c r="T17" s="357" t="b">
        <f t="shared" si="13"/>
        <v>0</v>
      </c>
      <c r="U17" s="511">
        <v>353</v>
      </c>
      <c r="V17" s="512">
        <v>779</v>
      </c>
      <c r="W17" s="512">
        <v>25</v>
      </c>
      <c r="X17" s="512">
        <v>346</v>
      </c>
      <c r="Y17" s="512">
        <v>117</v>
      </c>
      <c r="Z17" s="512">
        <v>219</v>
      </c>
      <c r="AA17" s="512">
        <v>794</v>
      </c>
      <c r="AB17" s="512">
        <v>60</v>
      </c>
      <c r="AC17" s="512">
        <v>211</v>
      </c>
      <c r="AD17" s="512">
        <v>128</v>
      </c>
      <c r="AE17" s="512">
        <v>48</v>
      </c>
      <c r="AF17" s="524">
        <f t="shared" si="14"/>
        <v>3080</v>
      </c>
    </row>
    <row r="18" spans="1:32" ht="11.25" customHeight="1" x14ac:dyDescent="0.2">
      <c r="A18" s="316"/>
      <c r="B18" s="386" t="s">
        <v>14</v>
      </c>
      <c r="C18" s="305"/>
      <c r="D18" s="382">
        <f t="shared" si="2"/>
        <v>9.8092643051771122E-2</v>
      </c>
      <c r="E18" s="382">
        <f t="shared" si="3"/>
        <v>0.22460101206695213</v>
      </c>
      <c r="F18" s="382">
        <f t="shared" si="4"/>
        <v>1.2456208641494744E-2</v>
      </c>
      <c r="G18" s="382">
        <f t="shared" si="5"/>
        <v>0.11015959517321915</v>
      </c>
      <c r="H18" s="382">
        <f t="shared" si="6"/>
        <v>1.479174776177501E-2</v>
      </c>
      <c r="I18" s="382">
        <f t="shared" si="7"/>
        <v>0.14246788633709614</v>
      </c>
      <c r="J18" s="382">
        <f t="shared" si="8"/>
        <v>0.27753989879330476</v>
      </c>
      <c r="K18" s="382">
        <f t="shared" si="9"/>
        <v>4.9824834565978977E-2</v>
      </c>
      <c r="L18" s="382">
        <f t="shared" si="10"/>
        <v>4.0871934604904632E-2</v>
      </c>
      <c r="M18" s="382">
        <f t="shared" si="11"/>
        <v>2.5690930323082912E-2</v>
      </c>
      <c r="N18" s="389">
        <f t="shared" si="12"/>
        <v>3.5033086804203972E-3</v>
      </c>
      <c r="O18" s="317"/>
      <c r="P18" s="522"/>
      <c r="Q18" s="521" t="s">
        <v>14</v>
      </c>
      <c r="R18" s="356">
        <v>9</v>
      </c>
      <c r="S18" s="358" t="str">
        <f t="shared" si="1"/>
        <v>Milton Keynes</v>
      </c>
      <c r="T18" s="357" t="b">
        <f t="shared" si="13"/>
        <v>0</v>
      </c>
      <c r="U18" s="511">
        <v>252</v>
      </c>
      <c r="V18" s="512">
        <v>577</v>
      </c>
      <c r="W18" s="512">
        <v>32</v>
      </c>
      <c r="X18" s="512">
        <v>283</v>
      </c>
      <c r="Y18" s="512">
        <v>38</v>
      </c>
      <c r="Z18" s="512">
        <v>366</v>
      </c>
      <c r="AA18" s="512">
        <v>713</v>
      </c>
      <c r="AB18" s="512">
        <v>128</v>
      </c>
      <c r="AC18" s="512">
        <v>105</v>
      </c>
      <c r="AD18" s="512">
        <v>66</v>
      </c>
      <c r="AE18" s="512">
        <v>9</v>
      </c>
      <c r="AF18" s="524">
        <f t="shared" si="14"/>
        <v>2569</v>
      </c>
    </row>
    <row r="19" spans="1:32" ht="11.25" customHeight="1" x14ac:dyDescent="0.2">
      <c r="A19" s="316"/>
      <c r="B19" s="386" t="s">
        <v>15</v>
      </c>
      <c r="C19" s="305"/>
      <c r="D19" s="382">
        <f t="shared" si="2"/>
        <v>9.6415327564894932E-2</v>
      </c>
      <c r="E19" s="382">
        <f t="shared" si="3"/>
        <v>0.13385131555712521</v>
      </c>
      <c r="F19" s="382">
        <f t="shared" si="4"/>
        <v>1.8188239449055271E-2</v>
      </c>
      <c r="G19" s="382">
        <f t="shared" si="5"/>
        <v>0.17941020660427334</v>
      </c>
      <c r="H19" s="382">
        <f t="shared" si="6"/>
        <v>1.4833127317676144E-2</v>
      </c>
      <c r="I19" s="382">
        <f t="shared" si="7"/>
        <v>0.11354405791983048</v>
      </c>
      <c r="J19" s="382">
        <f t="shared" si="8"/>
        <v>0.30849373123785978</v>
      </c>
      <c r="K19" s="382">
        <f t="shared" si="9"/>
        <v>9.0058273000176593E-3</v>
      </c>
      <c r="L19" s="382">
        <f t="shared" si="10"/>
        <v>6.7455412325622466E-2</v>
      </c>
      <c r="M19" s="382">
        <f t="shared" si="11"/>
        <v>5.0326681970686918E-2</v>
      </c>
      <c r="N19" s="389">
        <f t="shared" si="12"/>
        <v>8.4760727529577962E-3</v>
      </c>
      <c r="O19" s="317"/>
      <c r="P19" s="522"/>
      <c r="Q19" s="521" t="s">
        <v>15</v>
      </c>
      <c r="R19" s="356">
        <v>10</v>
      </c>
      <c r="S19" s="358" t="str">
        <f t="shared" si="1"/>
        <v>Oxfordshire</v>
      </c>
      <c r="T19" s="357" t="b">
        <f t="shared" si="13"/>
        <v>0</v>
      </c>
      <c r="U19" s="511">
        <v>546</v>
      </c>
      <c r="V19" s="512">
        <v>758</v>
      </c>
      <c r="W19" s="512">
        <v>103</v>
      </c>
      <c r="X19" s="512">
        <v>1016</v>
      </c>
      <c r="Y19" s="512">
        <v>84</v>
      </c>
      <c r="Z19" s="512">
        <v>643</v>
      </c>
      <c r="AA19" s="512">
        <v>1747</v>
      </c>
      <c r="AB19" s="512">
        <v>51</v>
      </c>
      <c r="AC19" s="512">
        <v>382</v>
      </c>
      <c r="AD19" s="512">
        <v>285</v>
      </c>
      <c r="AE19" s="512">
        <v>48</v>
      </c>
      <c r="AF19" s="524">
        <f t="shared" si="14"/>
        <v>5663</v>
      </c>
    </row>
    <row r="20" spans="1:32" ht="11.25" customHeight="1" x14ac:dyDescent="0.2">
      <c r="A20" s="316"/>
      <c r="B20" s="386" t="s">
        <v>16</v>
      </c>
      <c r="C20" s="305"/>
      <c r="D20" s="382">
        <f t="shared" si="2"/>
        <v>7.3413738856843214E-2</v>
      </c>
      <c r="E20" s="382">
        <f t="shared" si="3"/>
        <v>0.23020450970110121</v>
      </c>
      <c r="F20" s="382">
        <f t="shared" si="4"/>
        <v>2.5694808599895123E-2</v>
      </c>
      <c r="G20" s="382">
        <f t="shared" si="5"/>
        <v>0.13529103303618248</v>
      </c>
      <c r="H20" s="382">
        <f t="shared" si="6"/>
        <v>4.0377556371263765E-2</v>
      </c>
      <c r="I20" s="382">
        <f t="shared" si="7"/>
        <v>0.11379129522810698</v>
      </c>
      <c r="J20" s="382">
        <f t="shared" si="8"/>
        <v>0.27110644992134242</v>
      </c>
      <c r="K20" s="382">
        <f t="shared" si="9"/>
        <v>2.7792343995804929E-2</v>
      </c>
      <c r="L20" s="382">
        <f t="shared" si="10"/>
        <v>8.2328264289459885E-2</v>
      </c>
      <c r="M20" s="382">
        <f t="shared" si="11"/>
        <v>0</v>
      </c>
      <c r="N20" s="389">
        <f t="shared" si="12"/>
        <v>0</v>
      </c>
      <c r="O20" s="317"/>
      <c r="P20" s="522"/>
      <c r="Q20" s="521" t="s">
        <v>16</v>
      </c>
      <c r="R20" s="356">
        <v>11</v>
      </c>
      <c r="S20" s="358" t="str">
        <f t="shared" si="1"/>
        <v>Portsmouth</v>
      </c>
      <c r="T20" s="357" t="b">
        <f t="shared" si="13"/>
        <v>0</v>
      </c>
      <c r="U20" s="511">
        <v>140</v>
      </c>
      <c r="V20" s="512">
        <v>439</v>
      </c>
      <c r="W20" s="512">
        <v>49</v>
      </c>
      <c r="X20" s="512">
        <v>258</v>
      </c>
      <c r="Y20" s="512">
        <v>77</v>
      </c>
      <c r="Z20" s="512">
        <v>217</v>
      </c>
      <c r="AA20" s="512">
        <v>517</v>
      </c>
      <c r="AB20" s="512">
        <v>53</v>
      </c>
      <c r="AC20" s="512">
        <v>157</v>
      </c>
      <c r="AD20" s="512">
        <v>0</v>
      </c>
      <c r="AE20" s="512">
        <v>0</v>
      </c>
      <c r="AF20" s="524">
        <f t="shared" si="14"/>
        <v>1907</v>
      </c>
    </row>
    <row r="21" spans="1:32" ht="11.25" customHeight="1" x14ac:dyDescent="0.2">
      <c r="A21" s="316"/>
      <c r="B21" s="386" t="s">
        <v>5</v>
      </c>
      <c r="C21" s="305"/>
      <c r="D21" s="382">
        <f t="shared" si="2"/>
        <v>1.0849909584086799E-2</v>
      </c>
      <c r="E21" s="382">
        <f t="shared" si="3"/>
        <v>0</v>
      </c>
      <c r="F21" s="382">
        <f t="shared" si="4"/>
        <v>1.7480409885473176E-2</v>
      </c>
      <c r="G21" s="382">
        <f t="shared" si="5"/>
        <v>2.7124773960216998E-2</v>
      </c>
      <c r="H21" s="382">
        <f t="shared" si="6"/>
        <v>6.6305003013863778E-3</v>
      </c>
      <c r="I21" s="382">
        <f t="shared" si="7"/>
        <v>1.9891500904159132E-2</v>
      </c>
      <c r="J21" s="382">
        <f t="shared" si="8"/>
        <v>6.8113321277878239E-2</v>
      </c>
      <c r="K21" s="382">
        <f t="shared" si="9"/>
        <v>1.9891500904159132E-2</v>
      </c>
      <c r="L21" s="382">
        <f t="shared" si="10"/>
        <v>6.6305003013863778E-3</v>
      </c>
      <c r="M21" s="382">
        <f t="shared" si="11"/>
        <v>0</v>
      </c>
      <c r="N21" s="389">
        <f t="shared" si="12"/>
        <v>0.8233875828812538</v>
      </c>
      <c r="O21" s="317"/>
      <c r="P21" s="522"/>
      <c r="Q21" s="521" t="s">
        <v>5</v>
      </c>
      <c r="R21" s="356">
        <v>12</v>
      </c>
      <c r="S21" s="358" t="str">
        <f t="shared" si="1"/>
        <v>Reading</v>
      </c>
      <c r="T21" s="357" t="b">
        <f t="shared" si="13"/>
        <v>0</v>
      </c>
      <c r="U21" s="511">
        <v>18</v>
      </c>
      <c r="V21" s="512">
        <v>0</v>
      </c>
      <c r="W21" s="512">
        <v>29</v>
      </c>
      <c r="X21" s="512">
        <v>45</v>
      </c>
      <c r="Y21" s="512">
        <v>11</v>
      </c>
      <c r="Z21" s="512">
        <v>33</v>
      </c>
      <c r="AA21" s="512">
        <v>113</v>
      </c>
      <c r="AB21" s="512">
        <v>33</v>
      </c>
      <c r="AC21" s="512">
        <v>11</v>
      </c>
      <c r="AD21" s="512">
        <v>0</v>
      </c>
      <c r="AE21" s="512">
        <v>1366</v>
      </c>
      <c r="AF21" s="524">
        <f t="shared" si="14"/>
        <v>1659</v>
      </c>
    </row>
    <row r="22" spans="1:32" ht="11.25" customHeight="1" x14ac:dyDescent="0.2">
      <c r="A22" s="316"/>
      <c r="B22" s="386" t="s">
        <v>17</v>
      </c>
      <c r="C22" s="305"/>
      <c r="D22" s="382">
        <f t="shared" si="2"/>
        <v>6.704645048203331E-2</v>
      </c>
      <c r="E22" s="382">
        <f t="shared" si="3"/>
        <v>0.20902716914986855</v>
      </c>
      <c r="F22" s="382">
        <f t="shared" si="4"/>
        <v>4.8203330411919366E-3</v>
      </c>
      <c r="G22" s="382">
        <f t="shared" si="5"/>
        <v>0.1165644171779141</v>
      </c>
      <c r="H22" s="382">
        <f t="shared" si="6"/>
        <v>8.7642418930762491E-3</v>
      </c>
      <c r="I22" s="382">
        <f t="shared" si="7"/>
        <v>0.21822962313759861</v>
      </c>
      <c r="J22" s="382">
        <f t="shared" si="8"/>
        <v>0.28133216476774758</v>
      </c>
      <c r="K22" s="382">
        <f t="shared" si="9"/>
        <v>2.4539877300613498E-2</v>
      </c>
      <c r="L22" s="382">
        <f t="shared" si="10"/>
        <v>6.0911481156879929E-2</v>
      </c>
      <c r="M22" s="382">
        <f t="shared" si="11"/>
        <v>8.7642418930762491E-3</v>
      </c>
      <c r="N22" s="389">
        <f t="shared" si="12"/>
        <v>0</v>
      </c>
      <c r="O22" s="317"/>
      <c r="P22" s="522"/>
      <c r="Q22" s="521" t="s">
        <v>17</v>
      </c>
      <c r="R22" s="356">
        <v>13</v>
      </c>
      <c r="S22" s="358" t="str">
        <f t="shared" si="1"/>
        <v>Slough</v>
      </c>
      <c r="T22" s="357" t="b">
        <f t="shared" si="13"/>
        <v>0</v>
      </c>
      <c r="U22" s="511">
        <v>153</v>
      </c>
      <c r="V22" s="512">
        <v>477</v>
      </c>
      <c r="W22" s="512">
        <v>11</v>
      </c>
      <c r="X22" s="512">
        <v>266</v>
      </c>
      <c r="Y22" s="512">
        <v>20</v>
      </c>
      <c r="Z22" s="512">
        <v>498</v>
      </c>
      <c r="AA22" s="512">
        <v>642</v>
      </c>
      <c r="AB22" s="512">
        <v>56</v>
      </c>
      <c r="AC22" s="512">
        <v>139</v>
      </c>
      <c r="AD22" s="512">
        <v>20</v>
      </c>
      <c r="AE22" s="512">
        <v>0</v>
      </c>
      <c r="AF22" s="524">
        <f t="shared" si="14"/>
        <v>2282</v>
      </c>
    </row>
    <row r="23" spans="1:32" ht="11.25" customHeight="1" x14ac:dyDescent="0.2">
      <c r="A23" s="316"/>
      <c r="B23" s="386" t="s">
        <v>191</v>
      </c>
      <c r="C23" s="305"/>
      <c r="D23" s="382">
        <f t="shared" si="2"/>
        <v>0.10409586835986406</v>
      </c>
      <c r="E23" s="382">
        <f t="shared" si="3"/>
        <v>0.20693972455732426</v>
      </c>
      <c r="F23" s="382">
        <f t="shared" si="4"/>
        <v>2.092648900017886E-2</v>
      </c>
      <c r="G23" s="382">
        <f t="shared" si="5"/>
        <v>0.18046861026649974</v>
      </c>
      <c r="H23" s="382">
        <f t="shared" si="6"/>
        <v>1.4308710427472724E-2</v>
      </c>
      <c r="I23" s="382">
        <f t="shared" si="7"/>
        <v>0.14201395099266678</v>
      </c>
      <c r="J23" s="382">
        <f t="shared" si="8"/>
        <v>0.21480951529243428</v>
      </c>
      <c r="K23" s="382">
        <f t="shared" si="9"/>
        <v>2.3072795564299767E-2</v>
      </c>
      <c r="L23" s="382">
        <f t="shared" si="10"/>
        <v>5.5267394026113394E-2</v>
      </c>
      <c r="M23" s="382">
        <f t="shared" si="11"/>
        <v>3.8096941513146125E-2</v>
      </c>
      <c r="N23" s="389">
        <f t="shared" si="12"/>
        <v>0</v>
      </c>
      <c r="O23" s="317"/>
      <c r="P23" s="522"/>
      <c r="Q23" s="521" t="s">
        <v>191</v>
      </c>
      <c r="R23" s="356">
        <v>14</v>
      </c>
      <c r="S23" s="358" t="str">
        <f t="shared" si="1"/>
        <v>Somerset</v>
      </c>
      <c r="T23" s="357" t="b">
        <f>IF(Q23=$R$6,1)</f>
        <v>0</v>
      </c>
      <c r="U23" s="511">
        <v>582</v>
      </c>
      <c r="V23" s="512">
        <v>1157</v>
      </c>
      <c r="W23" s="512">
        <v>117</v>
      </c>
      <c r="X23" s="512">
        <v>1009</v>
      </c>
      <c r="Y23" s="512">
        <v>80</v>
      </c>
      <c r="Z23" s="512">
        <v>794</v>
      </c>
      <c r="AA23" s="512">
        <v>1201</v>
      </c>
      <c r="AB23" s="512">
        <v>129</v>
      </c>
      <c r="AC23" s="512">
        <v>309</v>
      </c>
      <c r="AD23" s="512">
        <v>213</v>
      </c>
      <c r="AE23" s="512">
        <v>0</v>
      </c>
      <c r="AF23" s="524">
        <f t="shared" si="14"/>
        <v>5591</v>
      </c>
    </row>
    <row r="24" spans="1:32" ht="11.25" customHeight="1" x14ac:dyDescent="0.2">
      <c r="A24" s="316"/>
      <c r="B24" s="386" t="s">
        <v>18</v>
      </c>
      <c r="C24" s="305"/>
      <c r="D24" s="382">
        <f t="shared" si="2"/>
        <v>4.3858280006243172E-2</v>
      </c>
      <c r="E24" s="382">
        <f t="shared" si="3"/>
        <v>0.16357109411581083</v>
      </c>
      <c r="F24" s="382">
        <f t="shared" si="4"/>
        <v>4.3702200717964726E-3</v>
      </c>
      <c r="G24" s="382">
        <f t="shared" si="5"/>
        <v>0.11425003901982207</v>
      </c>
      <c r="H24" s="382">
        <f t="shared" si="6"/>
        <v>9.8329951615420633E-3</v>
      </c>
      <c r="I24" s="382">
        <f t="shared" si="7"/>
        <v>8.4438894958638988E-2</v>
      </c>
      <c r="J24" s="382">
        <f t="shared" si="8"/>
        <v>0.18869985952864055</v>
      </c>
      <c r="K24" s="382">
        <f t="shared" si="9"/>
        <v>1.2642422350554081E-2</v>
      </c>
      <c r="L24" s="382">
        <f t="shared" si="10"/>
        <v>5.4627750897455911E-2</v>
      </c>
      <c r="M24" s="382">
        <f t="shared" si="11"/>
        <v>3.1215857655689089E-2</v>
      </c>
      <c r="N24" s="389">
        <f t="shared" si="12"/>
        <v>0.29249258623380675</v>
      </c>
      <c r="O24" s="317"/>
      <c r="P24" s="522"/>
      <c r="Q24" s="521" t="s">
        <v>18</v>
      </c>
      <c r="R24" s="356">
        <v>15</v>
      </c>
      <c r="S24" s="358" t="str">
        <f t="shared" si="1"/>
        <v>Southampton</v>
      </c>
      <c r="T24" s="357" t="b">
        <f t="shared" si="13"/>
        <v>0</v>
      </c>
      <c r="U24" s="511">
        <v>281</v>
      </c>
      <c r="V24" s="512">
        <v>1048</v>
      </c>
      <c r="W24" s="512">
        <v>28</v>
      </c>
      <c r="X24" s="512">
        <v>732</v>
      </c>
      <c r="Y24" s="512">
        <v>63</v>
      </c>
      <c r="Z24" s="512">
        <v>541</v>
      </c>
      <c r="AA24" s="512">
        <v>1209</v>
      </c>
      <c r="AB24" s="512">
        <v>81</v>
      </c>
      <c r="AC24" s="512">
        <v>350</v>
      </c>
      <c r="AD24" s="512">
        <v>200</v>
      </c>
      <c r="AE24" s="512">
        <v>1874</v>
      </c>
      <c r="AF24" s="524">
        <f t="shared" si="14"/>
        <v>6407</v>
      </c>
    </row>
    <row r="25" spans="1:32" ht="11.25" customHeight="1" x14ac:dyDescent="0.2">
      <c r="A25" s="316"/>
      <c r="B25" s="386" t="s">
        <v>10</v>
      </c>
      <c r="C25" s="305"/>
      <c r="D25" s="382">
        <f t="shared" si="2"/>
        <v>6.9245415372281793E-2</v>
      </c>
      <c r="E25" s="382">
        <f t="shared" si="3"/>
        <v>0.17446637939673315</v>
      </c>
      <c r="F25" s="382">
        <f t="shared" si="4"/>
        <v>8.918729331596353E-3</v>
      </c>
      <c r="G25" s="382">
        <f t="shared" si="5"/>
        <v>0.15622807896582824</v>
      </c>
      <c r="H25" s="382">
        <f t="shared" si="6"/>
        <v>1.2626515682934162E-2</v>
      </c>
      <c r="I25" s="382">
        <f t="shared" si="7"/>
        <v>0.10642348932758794</v>
      </c>
      <c r="J25" s="382">
        <f t="shared" si="8"/>
        <v>0.34271971139392726</v>
      </c>
      <c r="K25" s="382">
        <f t="shared" si="9"/>
        <v>3.8180178374586635E-2</v>
      </c>
      <c r="L25" s="382">
        <f t="shared" si="10"/>
        <v>7.3754885259043987E-2</v>
      </c>
      <c r="M25" s="382">
        <f t="shared" si="11"/>
        <v>1.7436616895480508E-2</v>
      </c>
      <c r="N25" s="389">
        <f t="shared" si="12"/>
        <v>0</v>
      </c>
      <c r="O25" s="317"/>
      <c r="P25" s="522"/>
      <c r="Q25" s="521" t="s">
        <v>10</v>
      </c>
      <c r="R25" s="356">
        <v>16</v>
      </c>
      <c r="S25" s="358" t="str">
        <f t="shared" si="1"/>
        <v>Surrey</v>
      </c>
      <c r="T25" s="357" t="b">
        <f t="shared" si="13"/>
        <v>0</v>
      </c>
      <c r="U25" s="511">
        <v>691</v>
      </c>
      <c r="V25" s="512">
        <v>1741</v>
      </c>
      <c r="W25" s="512">
        <v>89</v>
      </c>
      <c r="X25" s="512">
        <v>1559</v>
      </c>
      <c r="Y25" s="512">
        <v>126</v>
      </c>
      <c r="Z25" s="512">
        <v>1062</v>
      </c>
      <c r="AA25" s="512">
        <v>3420</v>
      </c>
      <c r="AB25" s="512">
        <v>381</v>
      </c>
      <c r="AC25" s="512">
        <v>736</v>
      </c>
      <c r="AD25" s="512">
        <v>174</v>
      </c>
      <c r="AE25" s="512">
        <v>0</v>
      </c>
      <c r="AF25" s="524">
        <f t="shared" si="14"/>
        <v>9979</v>
      </c>
    </row>
    <row r="26" spans="1:32" ht="11.25" customHeight="1" x14ac:dyDescent="0.2">
      <c r="A26" s="316"/>
      <c r="B26" s="386" t="s">
        <v>19</v>
      </c>
      <c r="C26" s="305"/>
      <c r="D26" s="382">
        <f t="shared" si="2"/>
        <v>0.10246227164416204</v>
      </c>
      <c r="E26" s="382">
        <f t="shared" si="3"/>
        <v>0.19062748212867356</v>
      </c>
      <c r="F26" s="382">
        <f t="shared" si="4"/>
        <v>1.5885623510722795E-2</v>
      </c>
      <c r="G26" s="382">
        <f t="shared" si="5"/>
        <v>9.451945988880063E-2</v>
      </c>
      <c r="H26" s="382">
        <f t="shared" si="6"/>
        <v>2.8594122319301033E-2</v>
      </c>
      <c r="I26" s="382">
        <f t="shared" si="7"/>
        <v>0.21922160444797459</v>
      </c>
      <c r="J26" s="382">
        <f t="shared" si="8"/>
        <v>0.21127879269261318</v>
      </c>
      <c r="K26" s="382">
        <f t="shared" si="9"/>
        <v>2.7799841143764891E-2</v>
      </c>
      <c r="L26" s="382">
        <f t="shared" si="10"/>
        <v>9.9285146942017469E-2</v>
      </c>
      <c r="M26" s="382">
        <f t="shared" si="11"/>
        <v>1.0325655281969817E-2</v>
      </c>
      <c r="N26" s="389">
        <f t="shared" si="12"/>
        <v>0</v>
      </c>
      <c r="O26" s="317"/>
      <c r="P26" s="522"/>
      <c r="Q26" s="521" t="s">
        <v>19</v>
      </c>
      <c r="R26" s="356">
        <v>17</v>
      </c>
      <c r="S26" s="358" t="str">
        <f t="shared" si="1"/>
        <v>West Berkshire</v>
      </c>
      <c r="T26" s="357" t="b">
        <f t="shared" si="13"/>
        <v>0</v>
      </c>
      <c r="U26" s="511">
        <v>129</v>
      </c>
      <c r="V26" s="512">
        <v>240</v>
      </c>
      <c r="W26" s="512">
        <v>20</v>
      </c>
      <c r="X26" s="512">
        <v>119</v>
      </c>
      <c r="Y26" s="512">
        <v>36</v>
      </c>
      <c r="Z26" s="512">
        <v>276</v>
      </c>
      <c r="AA26" s="512">
        <v>266</v>
      </c>
      <c r="AB26" s="512">
        <v>35</v>
      </c>
      <c r="AC26" s="512">
        <v>125</v>
      </c>
      <c r="AD26" s="512">
        <v>13</v>
      </c>
      <c r="AE26" s="512">
        <v>0</v>
      </c>
      <c r="AF26" s="524">
        <f t="shared" si="14"/>
        <v>1259</v>
      </c>
    </row>
    <row r="27" spans="1:32" ht="11.25" customHeight="1" x14ac:dyDescent="0.2">
      <c r="A27" s="316"/>
      <c r="B27" s="386" t="s">
        <v>8</v>
      </c>
      <c r="C27" s="305"/>
      <c r="D27" s="382">
        <f t="shared" si="2"/>
        <v>0.206014167991904</v>
      </c>
      <c r="E27" s="382">
        <f t="shared" si="3"/>
        <v>0.13474049443400318</v>
      </c>
      <c r="F27" s="382">
        <f t="shared" si="4"/>
        <v>0</v>
      </c>
      <c r="G27" s="382">
        <f t="shared" si="5"/>
        <v>0.11435593465375163</v>
      </c>
      <c r="H27" s="382">
        <f t="shared" si="6"/>
        <v>1.6191990747433858E-2</v>
      </c>
      <c r="I27" s="382">
        <f t="shared" si="7"/>
        <v>0.12259650137342779</v>
      </c>
      <c r="J27" s="382">
        <f t="shared" si="8"/>
        <v>0.33583923666329335</v>
      </c>
      <c r="K27" s="382">
        <f t="shared" si="9"/>
        <v>3.74439786034408E-2</v>
      </c>
      <c r="L27" s="382">
        <f t="shared" si="10"/>
        <v>3.6142836489807722E-3</v>
      </c>
      <c r="M27" s="382">
        <f t="shared" si="11"/>
        <v>0</v>
      </c>
      <c r="N27" s="389">
        <f t="shared" si="12"/>
        <v>2.9203411883764636E-2</v>
      </c>
      <c r="O27" s="317"/>
      <c r="P27" s="522"/>
      <c r="Q27" s="521" t="s">
        <v>8</v>
      </c>
      <c r="R27" s="356">
        <v>18</v>
      </c>
      <c r="S27" s="358" t="str">
        <f t="shared" si="1"/>
        <v>West Sussex</v>
      </c>
      <c r="T27" s="357" t="b">
        <f t="shared" si="13"/>
        <v>0</v>
      </c>
      <c r="U27" s="511">
        <v>1425</v>
      </c>
      <c r="V27" s="512">
        <v>932</v>
      </c>
      <c r="W27" s="512">
        <v>0</v>
      </c>
      <c r="X27" s="512">
        <v>791</v>
      </c>
      <c r="Y27" s="512">
        <v>112</v>
      </c>
      <c r="Z27" s="512">
        <v>848</v>
      </c>
      <c r="AA27" s="512">
        <v>2323</v>
      </c>
      <c r="AB27" s="512">
        <v>259</v>
      </c>
      <c r="AC27" s="512">
        <v>25</v>
      </c>
      <c r="AD27" s="512">
        <v>0</v>
      </c>
      <c r="AE27" s="512">
        <v>202</v>
      </c>
      <c r="AF27" s="524">
        <f t="shared" si="14"/>
        <v>6917</v>
      </c>
    </row>
    <row r="28" spans="1:32" ht="11.25" customHeight="1" x14ac:dyDescent="0.2">
      <c r="A28" s="316"/>
      <c r="B28" s="386" t="s">
        <v>77</v>
      </c>
      <c r="C28" s="305"/>
      <c r="D28" s="382">
        <f t="shared" si="2"/>
        <v>7.9578139980824539E-2</v>
      </c>
      <c r="E28" s="382">
        <f t="shared" si="3"/>
        <v>0.17257909875359539</v>
      </c>
      <c r="F28" s="382">
        <f t="shared" si="4"/>
        <v>6.7114093959731542E-3</v>
      </c>
      <c r="G28" s="382">
        <f t="shared" si="5"/>
        <v>0.1361457334611697</v>
      </c>
      <c r="H28" s="382">
        <f t="shared" si="6"/>
        <v>0</v>
      </c>
      <c r="I28" s="382">
        <f t="shared" si="7"/>
        <v>0.21764141898370087</v>
      </c>
      <c r="J28" s="382">
        <f t="shared" si="8"/>
        <v>0.25886864813039312</v>
      </c>
      <c r="K28" s="382">
        <f t="shared" si="9"/>
        <v>7.6701821668264617E-3</v>
      </c>
      <c r="L28" s="382">
        <f t="shared" si="10"/>
        <v>8.8207094918504314E-2</v>
      </c>
      <c r="M28" s="382">
        <f t="shared" si="11"/>
        <v>3.2598274209012464E-2</v>
      </c>
      <c r="N28" s="389">
        <f t="shared" si="12"/>
        <v>0</v>
      </c>
      <c r="O28" s="317"/>
      <c r="P28" s="522"/>
      <c r="Q28" s="521" t="s">
        <v>77</v>
      </c>
      <c r="R28" s="356">
        <v>19</v>
      </c>
      <c r="S28" s="358" t="str">
        <f t="shared" si="1"/>
        <v>Windsor &amp; Maidenhead</v>
      </c>
      <c r="T28" s="357" t="b">
        <f t="shared" si="13"/>
        <v>0</v>
      </c>
      <c r="U28" s="511">
        <v>83</v>
      </c>
      <c r="V28" s="512">
        <v>180</v>
      </c>
      <c r="W28" s="512">
        <v>7</v>
      </c>
      <c r="X28" s="512">
        <v>142</v>
      </c>
      <c r="Y28" s="512">
        <v>0</v>
      </c>
      <c r="Z28" s="512">
        <v>227</v>
      </c>
      <c r="AA28" s="512">
        <v>270</v>
      </c>
      <c r="AB28" s="512">
        <v>8</v>
      </c>
      <c r="AC28" s="512">
        <v>92</v>
      </c>
      <c r="AD28" s="512">
        <v>34</v>
      </c>
      <c r="AE28" s="512">
        <v>0</v>
      </c>
      <c r="AF28" s="524">
        <f t="shared" si="14"/>
        <v>1043</v>
      </c>
    </row>
    <row r="29" spans="1:32" ht="11.25" customHeight="1" x14ac:dyDescent="0.2">
      <c r="A29" s="316"/>
      <c r="B29" s="386" t="s">
        <v>20</v>
      </c>
      <c r="C29" s="305"/>
      <c r="D29" s="382">
        <f t="shared" si="2"/>
        <v>0.34178498985801214</v>
      </c>
      <c r="E29" s="382">
        <f t="shared" si="3"/>
        <v>0.13995943204868155</v>
      </c>
      <c r="F29" s="382">
        <f t="shared" si="4"/>
        <v>4.5638945233265719E-2</v>
      </c>
      <c r="G29" s="382">
        <f t="shared" si="5"/>
        <v>6.6937119675456389E-2</v>
      </c>
      <c r="H29" s="382">
        <f t="shared" si="6"/>
        <v>1.0141987829614604E-2</v>
      </c>
      <c r="I29" s="382">
        <f t="shared" si="7"/>
        <v>2.9411764705882353E-2</v>
      </c>
      <c r="J29" s="382">
        <f t="shared" si="8"/>
        <v>0.33367139959432046</v>
      </c>
      <c r="K29" s="382">
        <f t="shared" si="9"/>
        <v>0</v>
      </c>
      <c r="L29" s="382">
        <f t="shared" si="10"/>
        <v>0</v>
      </c>
      <c r="M29" s="382">
        <f t="shared" si="11"/>
        <v>3.2454361054766734E-2</v>
      </c>
      <c r="N29" s="389">
        <f t="shared" si="12"/>
        <v>0</v>
      </c>
      <c r="O29" s="317"/>
      <c r="P29" s="522"/>
      <c r="Q29" s="521" t="s">
        <v>20</v>
      </c>
      <c r="R29" s="356">
        <v>20</v>
      </c>
      <c r="S29" s="358" t="str">
        <f t="shared" si="1"/>
        <v>Wokingham</v>
      </c>
      <c r="T29" s="357" t="b">
        <f t="shared" si="13"/>
        <v>0</v>
      </c>
      <c r="U29" s="511">
        <v>337</v>
      </c>
      <c r="V29" s="512">
        <v>138</v>
      </c>
      <c r="W29" s="512">
        <v>45</v>
      </c>
      <c r="X29" s="512">
        <v>66</v>
      </c>
      <c r="Y29" s="512">
        <v>10</v>
      </c>
      <c r="Z29" s="512">
        <v>29</v>
      </c>
      <c r="AA29" s="512">
        <v>329</v>
      </c>
      <c r="AB29" s="512">
        <v>0</v>
      </c>
      <c r="AC29" s="512">
        <v>0</v>
      </c>
      <c r="AD29" s="512">
        <v>32</v>
      </c>
      <c r="AE29" s="512">
        <v>0</v>
      </c>
      <c r="AF29" s="524">
        <f t="shared" si="14"/>
        <v>986</v>
      </c>
    </row>
    <row r="30" spans="1:32" ht="11.25" customHeight="1" x14ac:dyDescent="0.2">
      <c r="A30" s="316"/>
      <c r="B30" s="387" t="s">
        <v>112</v>
      </c>
      <c r="C30" s="305"/>
      <c r="D30" s="384">
        <f t="shared" si="2"/>
        <v>0.10020661157024793</v>
      </c>
      <c r="E30" s="384">
        <f t="shared" si="3"/>
        <v>0.16838842975206611</v>
      </c>
      <c r="F30" s="384">
        <f t="shared" si="4"/>
        <v>1.1363636363636364E-2</v>
      </c>
      <c r="G30" s="384">
        <f t="shared" si="5"/>
        <v>0.13223140495867769</v>
      </c>
      <c r="H30" s="384">
        <f t="shared" si="6"/>
        <v>1.7561983471074381E-2</v>
      </c>
      <c r="I30" s="384">
        <f t="shared" si="7"/>
        <v>0.10847107438016529</v>
      </c>
      <c r="J30" s="384">
        <f t="shared" si="8"/>
        <v>0.27066115702479338</v>
      </c>
      <c r="K30" s="384">
        <f t="shared" si="9"/>
        <v>3.3057851239669422E-2</v>
      </c>
      <c r="L30" s="384">
        <f t="shared" si="10"/>
        <v>6.9214876033057857E-2</v>
      </c>
      <c r="M30" s="384">
        <f t="shared" si="11"/>
        <v>2.2727272727272728E-2</v>
      </c>
      <c r="N30" s="390">
        <f t="shared" si="12"/>
        <v>6.6115702479338845E-2</v>
      </c>
      <c r="O30" s="317"/>
      <c r="P30" s="522"/>
      <c r="Q30" s="504"/>
      <c r="R30" s="504"/>
      <c r="S30" s="359" t="s">
        <v>112</v>
      </c>
      <c r="T30" s="357"/>
      <c r="U30" s="525">
        <v>9700</v>
      </c>
      <c r="V30" s="526">
        <v>16300</v>
      </c>
      <c r="W30" s="526">
        <v>1100</v>
      </c>
      <c r="X30" s="526">
        <v>12800</v>
      </c>
      <c r="Y30" s="526">
        <v>1700</v>
      </c>
      <c r="Z30" s="526">
        <v>10500</v>
      </c>
      <c r="AA30" s="526">
        <v>26200</v>
      </c>
      <c r="AB30" s="526">
        <v>3200</v>
      </c>
      <c r="AC30" s="526">
        <v>6700</v>
      </c>
      <c r="AD30" s="526">
        <v>2200</v>
      </c>
      <c r="AE30" s="526">
        <v>6400</v>
      </c>
      <c r="AF30" s="524">
        <f t="shared" si="14"/>
        <v>96800</v>
      </c>
    </row>
    <row r="31" spans="1:32" ht="11.25" customHeight="1" x14ac:dyDescent="0.2">
      <c r="A31" s="316"/>
      <c r="B31" s="388" t="s">
        <v>95</v>
      </c>
      <c r="C31" s="305"/>
      <c r="D31" s="383">
        <f t="shared" si="2"/>
        <v>9.7059753398672149E-2</v>
      </c>
      <c r="E31" s="383">
        <f t="shared" si="3"/>
        <v>0.15412582990831489</v>
      </c>
      <c r="F31" s="383">
        <f t="shared" si="4"/>
        <v>2.8770154916218781E-2</v>
      </c>
      <c r="G31" s="383">
        <f t="shared" si="5"/>
        <v>0.14843503003477712</v>
      </c>
      <c r="H31" s="383">
        <f t="shared" si="6"/>
        <v>1.6123932975023712E-2</v>
      </c>
      <c r="I31" s="383">
        <f t="shared" si="7"/>
        <v>0.13041416376857415</v>
      </c>
      <c r="J31" s="383">
        <f t="shared" si="8"/>
        <v>0.26335757192538728</v>
      </c>
      <c r="K31" s="383">
        <f t="shared" si="9"/>
        <v>3.3196332595637056E-2</v>
      </c>
      <c r="L31" s="383">
        <f t="shared" si="10"/>
        <v>7.0344609547897563E-2</v>
      </c>
      <c r="M31" s="383">
        <f t="shared" si="11"/>
        <v>2.5134366108125198E-2</v>
      </c>
      <c r="N31" s="391">
        <f t="shared" si="12"/>
        <v>3.3038254821372112E-2</v>
      </c>
      <c r="O31" s="317"/>
      <c r="P31" s="522"/>
      <c r="Q31" s="474"/>
      <c r="R31" s="474"/>
      <c r="S31" s="474"/>
      <c r="T31" s="474"/>
      <c r="U31" s="525">
        <v>61400</v>
      </c>
      <c r="V31" s="526">
        <v>97500</v>
      </c>
      <c r="W31" s="526">
        <v>18200</v>
      </c>
      <c r="X31" s="526">
        <v>93900</v>
      </c>
      <c r="Y31" s="526">
        <v>10200</v>
      </c>
      <c r="Z31" s="526">
        <v>82500</v>
      </c>
      <c r="AA31" s="526">
        <v>166600</v>
      </c>
      <c r="AB31" s="526">
        <v>21000</v>
      </c>
      <c r="AC31" s="526">
        <v>44500</v>
      </c>
      <c r="AD31" s="526">
        <v>15900</v>
      </c>
      <c r="AE31" s="526">
        <v>20900</v>
      </c>
      <c r="AF31" s="524">
        <f t="shared" si="14"/>
        <v>632600</v>
      </c>
    </row>
    <row r="32" spans="1:32" ht="11.25" customHeight="1" x14ac:dyDescent="0.2">
      <c r="A32" s="316"/>
      <c r="B32" s="305"/>
      <c r="C32" s="305"/>
      <c r="D32" s="305"/>
      <c r="E32" s="305"/>
      <c r="F32" s="305"/>
      <c r="G32" s="305"/>
      <c r="H32" s="305"/>
      <c r="I32" s="344"/>
      <c r="J32" s="344"/>
      <c r="K32" s="344"/>
      <c r="L32" s="344"/>
      <c r="M32" s="344"/>
      <c r="N32" s="344"/>
      <c r="O32" s="317"/>
      <c r="P32" s="522"/>
      <c r="Q32" s="474"/>
      <c r="R32" s="474"/>
      <c r="S32" s="474"/>
      <c r="T32" s="474"/>
      <c r="U32" s="474"/>
      <c r="V32" s="474"/>
      <c r="W32" s="474"/>
      <c r="X32" s="474"/>
      <c r="Y32" s="474"/>
      <c r="Z32" s="474"/>
    </row>
    <row r="33" spans="1:43" ht="11.25" customHeight="1" x14ac:dyDescent="0.2">
      <c r="A33" s="316"/>
      <c r="B33" s="305"/>
      <c r="C33" s="305"/>
      <c r="D33" s="305"/>
      <c r="E33" s="305"/>
      <c r="F33" s="305"/>
      <c r="G33" s="305"/>
      <c r="H33" s="305"/>
      <c r="I33" s="344"/>
      <c r="J33" s="344"/>
      <c r="K33" s="344"/>
      <c r="L33" s="344"/>
      <c r="M33" s="344"/>
      <c r="N33" s="344"/>
      <c r="O33" s="317"/>
      <c r="P33" s="522"/>
      <c r="Q33" s="474"/>
      <c r="R33" s="474"/>
      <c r="S33" s="474"/>
      <c r="T33" s="474"/>
      <c r="U33" s="474"/>
      <c r="V33" s="474"/>
      <c r="W33" s="474"/>
      <c r="X33" s="474"/>
      <c r="Y33" s="474"/>
      <c r="Z33" s="474"/>
    </row>
    <row r="34" spans="1:43" ht="15.75" customHeight="1" x14ac:dyDescent="0.2">
      <c r="A34" s="316"/>
      <c r="B34" s="305"/>
      <c r="C34" s="305"/>
      <c r="D34" s="305"/>
      <c r="E34" s="305"/>
      <c r="F34" s="305"/>
      <c r="G34" s="305"/>
      <c r="H34" s="305"/>
      <c r="I34" s="344"/>
      <c r="J34" s="344"/>
      <c r="K34" s="344"/>
      <c r="L34" s="344"/>
      <c r="M34" s="344"/>
      <c r="N34" s="344"/>
      <c r="O34" s="317"/>
      <c r="P34" s="522"/>
      <c r="Q34" s="474"/>
      <c r="R34" s="474"/>
      <c r="S34" s="474"/>
      <c r="T34" s="474"/>
      <c r="U34" s="474"/>
      <c r="V34" s="474"/>
      <c r="W34" s="474"/>
      <c r="X34" s="474"/>
      <c r="Y34" s="474"/>
      <c r="Z34" s="474"/>
    </row>
    <row r="35" spans="1:43" ht="11.25" customHeight="1" x14ac:dyDescent="0.2">
      <c r="A35" s="316"/>
      <c r="B35" s="305"/>
      <c r="C35" s="305"/>
      <c r="D35" s="305"/>
      <c r="E35" s="305"/>
      <c r="F35" s="305"/>
      <c r="G35" s="305"/>
      <c r="H35" s="305"/>
      <c r="I35" s="344"/>
      <c r="J35" s="344"/>
      <c r="K35" s="344"/>
      <c r="L35" s="344"/>
      <c r="M35" s="344"/>
      <c r="N35" s="344"/>
      <c r="O35" s="317"/>
      <c r="P35" s="522"/>
      <c r="Q35" s="474"/>
      <c r="R35" s="474"/>
      <c r="S35" s="474"/>
      <c r="T35" s="474"/>
      <c r="U35" s="474"/>
      <c r="V35" s="474"/>
      <c r="W35" s="474"/>
      <c r="X35" s="474"/>
      <c r="Y35" s="474"/>
      <c r="Z35" s="474"/>
    </row>
    <row r="36" spans="1:43" ht="11.25" customHeight="1" x14ac:dyDescent="0.2">
      <c r="A36" s="316"/>
      <c r="B36" s="305"/>
      <c r="C36" s="305"/>
      <c r="D36" s="305"/>
      <c r="E36" s="305"/>
      <c r="F36" s="305"/>
      <c r="G36" s="305"/>
      <c r="H36" s="305"/>
      <c r="I36" s="344"/>
      <c r="J36" s="344"/>
      <c r="K36" s="344"/>
      <c r="L36" s="344"/>
      <c r="M36" s="344"/>
      <c r="N36" s="344"/>
      <c r="O36" s="317"/>
      <c r="P36" s="522"/>
      <c r="Q36" s="474"/>
      <c r="R36" s="474"/>
      <c r="S36" s="474"/>
      <c r="T36" s="474"/>
      <c r="U36" s="474"/>
      <c r="V36" s="474"/>
      <c r="W36" s="474"/>
      <c r="X36" s="474"/>
      <c r="Y36" s="474"/>
      <c r="Z36" s="474"/>
    </row>
    <row r="37" spans="1:43" ht="11.25" customHeight="1" x14ac:dyDescent="0.2">
      <c r="A37" s="316"/>
      <c r="B37" s="305"/>
      <c r="C37" s="305"/>
      <c r="D37" s="305"/>
      <c r="E37" s="305"/>
      <c r="F37" s="305"/>
      <c r="G37" s="305"/>
      <c r="H37" s="305"/>
      <c r="I37" s="344"/>
      <c r="J37" s="344"/>
      <c r="K37" s="344"/>
      <c r="L37" s="344"/>
      <c r="M37" s="344"/>
      <c r="N37" s="344"/>
      <c r="O37" s="317"/>
      <c r="P37" s="522"/>
      <c r="Q37" s="474"/>
      <c r="R37" s="474"/>
      <c r="S37" s="474"/>
      <c r="T37" s="474"/>
      <c r="U37" s="474"/>
      <c r="V37" s="474"/>
      <c r="W37" s="474"/>
      <c r="X37" s="474"/>
      <c r="Y37" s="474"/>
      <c r="Z37" s="474"/>
    </row>
    <row r="38" spans="1:43" ht="11.25" customHeight="1" x14ac:dyDescent="0.2">
      <c r="A38" s="316"/>
      <c r="B38" s="305"/>
      <c r="C38" s="305"/>
      <c r="D38" s="305"/>
      <c r="E38" s="305"/>
      <c r="F38" s="305"/>
      <c r="G38" s="305"/>
      <c r="H38" s="305"/>
      <c r="I38" s="344"/>
      <c r="J38" s="344"/>
      <c r="K38" s="344"/>
      <c r="L38" s="344"/>
      <c r="M38" s="344"/>
      <c r="N38" s="344"/>
      <c r="O38" s="317"/>
      <c r="P38" s="522"/>
      <c r="Q38" s="474"/>
      <c r="R38" s="474"/>
      <c r="S38" s="474"/>
      <c r="T38" s="474"/>
      <c r="U38" s="474"/>
      <c r="V38" s="474"/>
      <c r="W38" s="474"/>
      <c r="X38" s="474"/>
      <c r="Y38" s="474"/>
      <c r="Z38" s="474"/>
    </row>
    <row r="39" spans="1:43" ht="11.25" customHeight="1" x14ac:dyDescent="0.2">
      <c r="A39" s="316"/>
      <c r="B39" s="309"/>
      <c r="C39" s="309"/>
      <c r="D39" s="309"/>
      <c r="E39" s="309"/>
      <c r="F39" s="309"/>
      <c r="G39" s="309"/>
      <c r="H39" s="309"/>
      <c r="I39" s="360"/>
      <c r="J39" s="360"/>
      <c r="K39" s="360"/>
      <c r="L39" s="360"/>
      <c r="M39" s="360"/>
      <c r="N39" s="360"/>
      <c r="O39" s="317"/>
      <c r="P39" s="522"/>
      <c r="R39" s="513"/>
    </row>
    <row r="40" spans="1:43" ht="16.5" customHeight="1" x14ac:dyDescent="0.2">
      <c r="A40" s="626"/>
      <c r="B40" s="683"/>
      <c r="C40" s="683"/>
      <c r="D40" s="683"/>
      <c r="E40" s="683"/>
      <c r="F40" s="683"/>
      <c r="G40" s="683"/>
      <c r="H40" s="683"/>
      <c r="I40" s="683"/>
      <c r="J40" s="683"/>
      <c r="K40" s="683"/>
      <c r="L40" s="683"/>
      <c r="M40" s="683"/>
      <c r="N40" s="683"/>
      <c r="O40" s="684"/>
      <c r="P40" s="522"/>
    </row>
    <row r="41" spans="1:43" ht="11.25" customHeight="1" thickBot="1" x14ac:dyDescent="0.25">
      <c r="A41" s="629" t="str">
        <f>Home!$A$46</f>
        <v xml:space="preserve"> </v>
      </c>
      <c r="B41" s="630"/>
      <c r="C41" s="630"/>
      <c r="D41" s="630"/>
      <c r="E41" s="630"/>
      <c r="F41" s="630"/>
      <c r="G41" s="630"/>
      <c r="H41" s="630"/>
      <c r="I41" s="630"/>
      <c r="J41" s="630"/>
      <c r="K41" s="630"/>
      <c r="L41" s="630"/>
      <c r="M41" s="630"/>
      <c r="N41" s="630"/>
      <c r="O41" s="631"/>
      <c r="P41" s="522"/>
      <c r="R41" s="513"/>
    </row>
    <row r="42" spans="1:43" ht="15" customHeight="1" x14ac:dyDescent="0.2">
      <c r="A42" s="305"/>
      <c r="B42" s="305"/>
      <c r="C42" s="305"/>
      <c r="D42" s="305"/>
      <c r="E42" s="305"/>
      <c r="F42" s="305"/>
      <c r="G42" s="305"/>
      <c r="H42" s="305"/>
      <c r="I42" s="344"/>
      <c r="J42" s="344"/>
      <c r="K42" s="344"/>
      <c r="L42" s="344"/>
      <c r="M42" s="344"/>
      <c r="N42" s="344"/>
      <c r="O42" s="305"/>
      <c r="P42" s="522"/>
      <c r="Q42" s="503"/>
      <c r="R42" s="503"/>
      <c r="S42" s="503"/>
      <c r="T42" s="503"/>
    </row>
    <row r="43" spans="1:43" ht="18.75" thickBot="1" x14ac:dyDescent="0.3">
      <c r="A43" s="306" t="s">
        <v>1</v>
      </c>
      <c r="B43" s="307"/>
      <c r="C43" s="307"/>
      <c r="D43" s="307"/>
      <c r="E43" s="307"/>
      <c r="F43" s="307"/>
      <c r="G43" s="307"/>
      <c r="H43" s="307"/>
      <c r="I43" s="351"/>
      <c r="J43" s="351"/>
      <c r="K43" s="351"/>
      <c r="L43" s="351"/>
      <c r="M43" s="351"/>
      <c r="N43" s="351"/>
      <c r="O43" s="309"/>
      <c r="P43" s="522"/>
    </row>
    <row r="44" spans="1:43" ht="11.25" customHeight="1" x14ac:dyDescent="0.2">
      <c r="A44" s="305"/>
      <c r="B44" s="305"/>
      <c r="C44" s="305"/>
      <c r="D44" s="305"/>
      <c r="E44" s="305"/>
      <c r="F44" s="305"/>
      <c r="G44" s="305"/>
      <c r="H44" s="305"/>
      <c r="I44" s="344"/>
      <c r="J44" s="344"/>
      <c r="K44" s="344"/>
      <c r="L44" s="344"/>
      <c r="M44" s="344"/>
      <c r="N44" s="344"/>
      <c r="O44" s="305"/>
      <c r="P44" s="522"/>
      <c r="Q44" s="477"/>
      <c r="R44" s="477"/>
      <c r="S44" s="477"/>
      <c r="T44" s="477"/>
      <c r="U44" s="477"/>
    </row>
    <row r="45" spans="1:43" ht="21" customHeight="1" thickBot="1" x14ac:dyDescent="0.25">
      <c r="A45" s="305"/>
      <c r="B45" s="305"/>
      <c r="C45" s="305"/>
      <c r="D45" s="305"/>
      <c r="E45" s="305"/>
      <c r="F45" s="305"/>
      <c r="G45" s="305"/>
      <c r="H45" s="305"/>
      <c r="I45" s="344"/>
      <c r="J45" s="344"/>
      <c r="K45" s="344"/>
      <c r="L45" s="344"/>
      <c r="M45" s="344"/>
      <c r="N45" s="344"/>
      <c r="O45" s="305"/>
      <c r="P45" s="522"/>
    </row>
    <row r="46" spans="1:43" ht="12.75" customHeight="1" x14ac:dyDescent="0.2">
      <c r="A46" s="310"/>
      <c r="B46" s="311"/>
      <c r="C46" s="311"/>
      <c r="D46" s="311"/>
      <c r="E46" s="311"/>
      <c r="F46" s="311"/>
      <c r="G46" s="311"/>
      <c r="H46" s="311"/>
      <c r="I46" s="352"/>
      <c r="J46" s="352"/>
      <c r="K46" s="352"/>
      <c r="L46" s="352"/>
      <c r="M46" s="352"/>
      <c r="N46" s="352"/>
      <c r="O46" s="312"/>
      <c r="P46" s="522"/>
      <c r="R46" s="513"/>
    </row>
    <row r="47" spans="1:43" x14ac:dyDescent="0.2">
      <c r="A47" s="313"/>
      <c r="B47" s="677" t="s">
        <v>198</v>
      </c>
      <c r="C47" s="677"/>
      <c r="D47" s="678"/>
      <c r="E47" s="678"/>
      <c r="F47" s="678"/>
      <c r="G47" s="678"/>
      <c r="H47" s="678"/>
      <c r="I47" s="678"/>
      <c r="J47" s="678"/>
      <c r="K47" s="678"/>
      <c r="L47" s="678"/>
      <c r="M47" s="678"/>
      <c r="N47" s="678"/>
      <c r="O47" s="315"/>
      <c r="P47" s="522"/>
      <c r="R47" s="513"/>
    </row>
    <row r="48" spans="1:43" s="477" customFormat="1" x14ac:dyDescent="0.2">
      <c r="A48" s="316"/>
      <c r="B48" s="678"/>
      <c r="C48" s="678"/>
      <c r="D48" s="678"/>
      <c r="E48" s="678"/>
      <c r="F48" s="678"/>
      <c r="G48" s="678"/>
      <c r="H48" s="678"/>
      <c r="I48" s="678"/>
      <c r="J48" s="678"/>
      <c r="K48" s="678"/>
      <c r="L48" s="678"/>
      <c r="M48" s="678"/>
      <c r="N48" s="678"/>
      <c r="O48" s="317"/>
      <c r="P48" s="523"/>
      <c r="Q48" s="479"/>
      <c r="R48" s="513"/>
      <c r="S48" s="479"/>
      <c r="T48" s="479"/>
      <c r="U48" s="503"/>
      <c r="Z48" s="479"/>
      <c r="AO48" s="474"/>
      <c r="AP48" s="474"/>
      <c r="AQ48" s="474"/>
    </row>
    <row r="49" spans="1:43" ht="21" customHeight="1" x14ac:dyDescent="0.2">
      <c r="A49" s="316"/>
      <c r="B49" s="309"/>
      <c r="C49" s="309"/>
      <c r="D49" s="681" t="s">
        <v>186</v>
      </c>
      <c r="E49" s="682"/>
      <c r="F49" s="681" t="s">
        <v>131</v>
      </c>
      <c r="G49" s="682"/>
      <c r="H49" s="681" t="s">
        <v>99</v>
      </c>
      <c r="I49" s="682"/>
      <c r="J49" s="681" t="s">
        <v>214</v>
      </c>
      <c r="K49" s="682"/>
      <c r="L49" s="681" t="s">
        <v>132</v>
      </c>
      <c r="M49" s="682"/>
      <c r="N49" s="381"/>
      <c r="O49" s="317"/>
      <c r="P49" s="522"/>
      <c r="R49" s="513"/>
    </row>
    <row r="50" spans="1:43" ht="7.5" customHeight="1" x14ac:dyDescent="0.2">
      <c r="A50" s="316"/>
      <c r="B50" s="309"/>
      <c r="C50" s="309"/>
      <c r="D50" s="361"/>
      <c r="E50" s="361"/>
      <c r="F50" s="361"/>
      <c r="G50" s="361"/>
      <c r="H50" s="361"/>
      <c r="I50" s="361"/>
      <c r="J50" s="361"/>
      <c r="K50" s="361"/>
      <c r="L50" s="361"/>
      <c r="M50" s="361"/>
      <c r="N50" s="361"/>
      <c r="O50" s="317"/>
      <c r="P50" s="522"/>
      <c r="R50" s="513"/>
    </row>
    <row r="51" spans="1:43" ht="15.75" customHeight="1" x14ac:dyDescent="0.2">
      <c r="A51" s="316"/>
      <c r="B51" s="392" t="s">
        <v>2</v>
      </c>
      <c r="C51" s="385"/>
      <c r="D51" s="309"/>
      <c r="E51" s="309"/>
      <c r="F51" s="309"/>
      <c r="G51" s="309"/>
      <c r="H51" s="309"/>
      <c r="I51" s="309"/>
      <c r="J51" s="309"/>
      <c r="K51" s="309"/>
      <c r="L51" s="309"/>
      <c r="M51" s="309"/>
      <c r="N51" s="309"/>
      <c r="O51" s="362"/>
      <c r="P51" s="522"/>
      <c r="R51" s="513"/>
    </row>
    <row r="52" spans="1:43" ht="15.75" customHeight="1" x14ac:dyDescent="0.2">
      <c r="A52" s="316"/>
      <c r="B52" s="392" t="s">
        <v>78</v>
      </c>
      <c r="C52" s="385"/>
      <c r="D52" s="309"/>
      <c r="E52" s="309"/>
      <c r="F52" s="309"/>
      <c r="G52" s="309"/>
      <c r="H52" s="309"/>
      <c r="I52" s="309"/>
      <c r="J52" s="309"/>
      <c r="K52" s="309"/>
      <c r="L52" s="309"/>
      <c r="M52" s="309"/>
      <c r="N52" s="309"/>
      <c r="O52" s="362"/>
      <c r="P52" s="522"/>
      <c r="R52" s="513"/>
      <c r="AO52" s="477"/>
      <c r="AP52" s="477"/>
      <c r="AQ52" s="477"/>
    </row>
    <row r="53" spans="1:43" ht="15.75" customHeight="1" x14ac:dyDescent="0.2">
      <c r="A53" s="316"/>
      <c r="B53" s="392" t="s">
        <v>12</v>
      </c>
      <c r="C53" s="385"/>
      <c r="D53" s="309"/>
      <c r="E53" s="309"/>
      <c r="F53" s="309"/>
      <c r="G53" s="309"/>
      <c r="H53" s="309"/>
      <c r="I53" s="309"/>
      <c r="J53" s="309"/>
      <c r="K53" s="309"/>
      <c r="L53" s="309"/>
      <c r="M53" s="309"/>
      <c r="N53" s="309"/>
      <c r="O53" s="362"/>
      <c r="P53" s="522"/>
    </row>
    <row r="54" spans="1:43" ht="15.75" customHeight="1" x14ac:dyDescent="0.2">
      <c r="A54" s="316"/>
      <c r="B54" s="392" t="s">
        <v>6</v>
      </c>
      <c r="C54" s="385"/>
      <c r="D54" s="309"/>
      <c r="E54" s="309"/>
      <c r="F54" s="309"/>
      <c r="G54" s="309"/>
      <c r="H54" s="309"/>
      <c r="I54" s="309"/>
      <c r="J54" s="309"/>
      <c r="K54" s="309"/>
      <c r="L54" s="309"/>
      <c r="M54" s="309"/>
      <c r="N54" s="309"/>
      <c r="O54" s="362"/>
      <c r="P54" s="522"/>
    </row>
    <row r="55" spans="1:43" ht="15.75" customHeight="1" x14ac:dyDescent="0.2">
      <c r="A55" s="316"/>
      <c r="B55" s="392" t="s">
        <v>9</v>
      </c>
      <c r="C55" s="385"/>
      <c r="D55" s="309"/>
      <c r="E55" s="309"/>
      <c r="F55" s="309"/>
      <c r="G55" s="309"/>
      <c r="H55" s="309"/>
      <c r="I55" s="309"/>
      <c r="J55" s="309"/>
      <c r="K55" s="309"/>
      <c r="L55" s="309"/>
      <c r="M55" s="309"/>
      <c r="N55" s="309"/>
      <c r="O55" s="362"/>
      <c r="P55" s="522"/>
    </row>
    <row r="56" spans="1:43" ht="15.75" customHeight="1" x14ac:dyDescent="0.2">
      <c r="A56" s="316"/>
      <c r="B56" s="392" t="s">
        <v>3</v>
      </c>
      <c r="C56" s="385"/>
      <c r="D56" s="309"/>
      <c r="E56" s="309"/>
      <c r="F56" s="309"/>
      <c r="G56" s="309"/>
      <c r="H56" s="309"/>
      <c r="I56" s="309"/>
      <c r="J56" s="309"/>
      <c r="K56" s="309"/>
      <c r="L56" s="309"/>
      <c r="M56" s="309"/>
      <c r="N56" s="309"/>
      <c r="O56" s="362"/>
      <c r="P56" s="522"/>
    </row>
    <row r="57" spans="1:43" ht="15.75" customHeight="1" x14ac:dyDescent="0.2">
      <c r="A57" s="316"/>
      <c r="B57" s="392" t="s">
        <v>13</v>
      </c>
      <c r="C57" s="385"/>
      <c r="D57" s="309"/>
      <c r="E57" s="309"/>
      <c r="F57" s="309"/>
      <c r="G57" s="309"/>
      <c r="H57" s="309"/>
      <c r="I57" s="309"/>
      <c r="J57" s="309"/>
      <c r="K57" s="309"/>
      <c r="L57" s="309"/>
      <c r="M57" s="309"/>
      <c r="N57" s="309"/>
      <c r="O57" s="362"/>
      <c r="P57" s="522"/>
    </row>
    <row r="58" spans="1:43" ht="15.75" customHeight="1" x14ac:dyDescent="0.2">
      <c r="A58" s="316"/>
      <c r="B58" s="392" t="s">
        <v>4</v>
      </c>
      <c r="C58" s="385"/>
      <c r="D58" s="309"/>
      <c r="E58" s="309"/>
      <c r="F58" s="309"/>
      <c r="G58" s="309"/>
      <c r="H58" s="309"/>
      <c r="I58" s="309"/>
      <c r="J58" s="309"/>
      <c r="K58" s="309"/>
      <c r="L58" s="309"/>
      <c r="M58" s="309"/>
      <c r="N58" s="309"/>
      <c r="O58" s="362"/>
      <c r="P58" s="522"/>
    </row>
    <row r="59" spans="1:43" ht="15.75" customHeight="1" x14ac:dyDescent="0.2">
      <c r="A59" s="316"/>
      <c r="B59" s="392" t="s">
        <v>14</v>
      </c>
      <c r="C59" s="385"/>
      <c r="D59" s="309"/>
      <c r="E59" s="309"/>
      <c r="F59" s="309"/>
      <c r="G59" s="309"/>
      <c r="H59" s="309"/>
      <c r="I59" s="309"/>
      <c r="J59" s="309"/>
      <c r="K59" s="309"/>
      <c r="L59" s="309"/>
      <c r="M59" s="309"/>
      <c r="N59" s="309"/>
      <c r="O59" s="317"/>
      <c r="P59" s="522"/>
    </row>
    <row r="60" spans="1:43" ht="15.75" customHeight="1" x14ac:dyDescent="0.2">
      <c r="A60" s="316"/>
      <c r="B60" s="392" t="s">
        <v>15</v>
      </c>
      <c r="C60" s="385"/>
      <c r="D60" s="309"/>
      <c r="E60" s="309"/>
      <c r="F60" s="309"/>
      <c r="G60" s="309"/>
      <c r="H60" s="309"/>
      <c r="I60" s="309"/>
      <c r="J60" s="309"/>
      <c r="K60" s="309"/>
      <c r="L60" s="309"/>
      <c r="M60" s="309"/>
      <c r="N60" s="309"/>
      <c r="O60" s="362"/>
      <c r="P60" s="522"/>
    </row>
    <row r="61" spans="1:43" ht="15.75" customHeight="1" x14ac:dyDescent="0.2">
      <c r="A61" s="316"/>
      <c r="B61" s="392" t="s">
        <v>16</v>
      </c>
      <c r="C61" s="385"/>
      <c r="D61" s="309"/>
      <c r="E61" s="309"/>
      <c r="F61" s="309"/>
      <c r="G61" s="309"/>
      <c r="H61" s="309"/>
      <c r="I61" s="309"/>
      <c r="J61" s="309"/>
      <c r="K61" s="309"/>
      <c r="L61" s="309"/>
      <c r="M61" s="309"/>
      <c r="N61" s="309"/>
      <c r="O61" s="362"/>
      <c r="P61" s="522"/>
    </row>
    <row r="62" spans="1:43" ht="15.75" customHeight="1" x14ac:dyDescent="0.2">
      <c r="A62" s="316"/>
      <c r="B62" s="392" t="s">
        <v>5</v>
      </c>
      <c r="C62" s="385"/>
      <c r="D62" s="309"/>
      <c r="E62" s="309"/>
      <c r="F62" s="309"/>
      <c r="G62" s="309"/>
      <c r="H62" s="309"/>
      <c r="I62" s="309"/>
      <c r="J62" s="309"/>
      <c r="K62" s="309"/>
      <c r="L62" s="309"/>
      <c r="M62" s="309"/>
      <c r="N62" s="309"/>
      <c r="O62" s="362"/>
      <c r="P62" s="522"/>
    </row>
    <row r="63" spans="1:43" ht="15.75" customHeight="1" x14ac:dyDescent="0.2">
      <c r="A63" s="316"/>
      <c r="B63" s="392" t="s">
        <v>17</v>
      </c>
      <c r="C63" s="385"/>
      <c r="D63" s="309"/>
      <c r="E63" s="309"/>
      <c r="F63" s="309"/>
      <c r="G63" s="309"/>
      <c r="H63" s="309"/>
      <c r="I63" s="309"/>
      <c r="J63" s="309"/>
      <c r="K63" s="309"/>
      <c r="L63" s="309"/>
      <c r="M63" s="309"/>
      <c r="N63" s="309"/>
      <c r="O63" s="362"/>
      <c r="P63" s="522"/>
    </row>
    <row r="64" spans="1:43" ht="15.75" customHeight="1" x14ac:dyDescent="0.2">
      <c r="A64" s="316"/>
      <c r="B64" s="392" t="s">
        <v>191</v>
      </c>
      <c r="C64" s="385"/>
      <c r="D64" s="309"/>
      <c r="E64" s="309"/>
      <c r="F64" s="309"/>
      <c r="G64" s="309"/>
      <c r="H64" s="309"/>
      <c r="I64" s="309"/>
      <c r="J64" s="309"/>
      <c r="K64" s="309"/>
      <c r="L64" s="309"/>
      <c r="M64" s="309"/>
      <c r="N64" s="309"/>
      <c r="O64" s="362"/>
      <c r="P64" s="522"/>
    </row>
    <row r="65" spans="1:26" ht="15.75" customHeight="1" x14ac:dyDescent="0.2">
      <c r="A65" s="316"/>
      <c r="B65" s="392" t="s">
        <v>18</v>
      </c>
      <c r="C65" s="385"/>
      <c r="D65" s="309"/>
      <c r="E65" s="309"/>
      <c r="F65" s="309"/>
      <c r="G65" s="309"/>
      <c r="H65" s="309"/>
      <c r="I65" s="309"/>
      <c r="J65" s="309"/>
      <c r="K65" s="309"/>
      <c r="L65" s="309"/>
      <c r="M65" s="309"/>
      <c r="N65" s="309"/>
      <c r="O65" s="317"/>
      <c r="P65" s="522"/>
    </row>
    <row r="66" spans="1:26" ht="15.75" customHeight="1" x14ac:dyDescent="0.2">
      <c r="A66" s="316"/>
      <c r="B66" s="392" t="s">
        <v>10</v>
      </c>
      <c r="C66" s="385"/>
      <c r="D66" s="309"/>
      <c r="E66" s="309"/>
      <c r="F66" s="309"/>
      <c r="G66" s="309"/>
      <c r="H66" s="309"/>
      <c r="I66" s="360"/>
      <c r="J66" s="360"/>
      <c r="K66" s="360"/>
      <c r="L66" s="309"/>
      <c r="M66" s="309"/>
      <c r="N66" s="309"/>
      <c r="O66" s="317"/>
      <c r="P66" s="522"/>
    </row>
    <row r="67" spans="1:26" ht="15.75" customHeight="1" x14ac:dyDescent="0.2">
      <c r="A67" s="316"/>
      <c r="B67" s="392" t="s">
        <v>19</v>
      </c>
      <c r="C67" s="385"/>
      <c r="D67" s="309"/>
      <c r="E67" s="309"/>
      <c r="F67" s="309"/>
      <c r="G67" s="309"/>
      <c r="H67" s="309"/>
      <c r="I67" s="360"/>
      <c r="J67" s="360"/>
      <c r="K67" s="360"/>
      <c r="L67" s="309"/>
      <c r="M67" s="309"/>
      <c r="N67" s="309"/>
      <c r="O67" s="317"/>
      <c r="P67" s="522"/>
    </row>
    <row r="68" spans="1:26" ht="15.75" customHeight="1" x14ac:dyDescent="0.2">
      <c r="A68" s="316"/>
      <c r="B68" s="392" t="s">
        <v>8</v>
      </c>
      <c r="C68" s="385"/>
      <c r="D68" s="309"/>
      <c r="E68" s="309"/>
      <c r="F68" s="309"/>
      <c r="G68" s="309"/>
      <c r="H68" s="309"/>
      <c r="I68" s="360"/>
      <c r="J68" s="360"/>
      <c r="K68" s="360"/>
      <c r="L68" s="309"/>
      <c r="M68" s="309"/>
      <c r="N68" s="309"/>
      <c r="O68" s="317"/>
      <c r="P68" s="522"/>
    </row>
    <row r="69" spans="1:26" ht="15.75" customHeight="1" x14ac:dyDescent="0.2">
      <c r="A69" s="316"/>
      <c r="B69" s="392" t="s">
        <v>77</v>
      </c>
      <c r="C69" s="385"/>
      <c r="D69" s="309"/>
      <c r="E69" s="309"/>
      <c r="F69" s="309"/>
      <c r="G69" s="309"/>
      <c r="H69" s="309"/>
      <c r="I69" s="360"/>
      <c r="J69" s="360"/>
      <c r="K69" s="360"/>
      <c r="L69" s="309"/>
      <c r="M69" s="309"/>
      <c r="N69" s="309"/>
      <c r="O69" s="317"/>
      <c r="P69" s="522"/>
    </row>
    <row r="70" spans="1:26" ht="15.75" customHeight="1" x14ac:dyDescent="0.2">
      <c r="A70" s="316"/>
      <c r="B70" s="392" t="s">
        <v>20</v>
      </c>
      <c r="C70" s="385"/>
      <c r="D70" s="309"/>
      <c r="E70" s="309"/>
      <c r="F70" s="309"/>
      <c r="G70" s="309"/>
      <c r="H70" s="309"/>
      <c r="I70" s="360"/>
      <c r="J70" s="360"/>
      <c r="K70" s="360"/>
      <c r="L70" s="309"/>
      <c r="M70" s="309"/>
      <c r="N70" s="309"/>
      <c r="O70" s="317"/>
      <c r="P70" s="522"/>
    </row>
    <row r="71" spans="1:26" ht="15.75" customHeight="1" x14ac:dyDescent="0.2">
      <c r="A71" s="316"/>
      <c r="B71" s="392" t="s">
        <v>112</v>
      </c>
      <c r="C71" s="385"/>
      <c r="D71" s="309"/>
      <c r="E71" s="309"/>
      <c r="F71" s="309"/>
      <c r="G71" s="309"/>
      <c r="H71" s="309"/>
      <c r="I71" s="360"/>
      <c r="J71" s="360"/>
      <c r="K71" s="360"/>
      <c r="L71" s="309"/>
      <c r="M71" s="309"/>
      <c r="N71" s="309"/>
      <c r="O71" s="317"/>
      <c r="P71" s="522"/>
    </row>
    <row r="72" spans="1:26" ht="15.75" customHeight="1" x14ac:dyDescent="0.2">
      <c r="A72" s="316"/>
      <c r="B72" s="392" t="s">
        <v>95</v>
      </c>
      <c r="C72" s="385"/>
      <c r="D72" s="309"/>
      <c r="E72" s="309"/>
      <c r="F72" s="309"/>
      <c r="G72" s="309"/>
      <c r="H72" s="309"/>
      <c r="I72" s="360"/>
      <c r="J72" s="360"/>
      <c r="K72" s="360"/>
      <c r="L72" s="309"/>
      <c r="M72" s="309"/>
      <c r="N72" s="309"/>
      <c r="O72" s="317"/>
      <c r="P72" s="522"/>
    </row>
    <row r="73" spans="1:26" ht="16.5" customHeight="1" x14ac:dyDescent="0.2">
      <c r="A73" s="316"/>
      <c r="B73" s="309"/>
      <c r="C73" s="309"/>
      <c r="D73" s="309"/>
      <c r="E73" s="309"/>
      <c r="F73" s="309"/>
      <c r="G73" s="309"/>
      <c r="H73" s="309"/>
      <c r="I73" s="360"/>
      <c r="J73" s="360"/>
      <c r="K73" s="360"/>
      <c r="L73" s="309"/>
      <c r="M73" s="309"/>
      <c r="N73" s="309"/>
      <c r="O73" s="317"/>
      <c r="P73" s="522"/>
    </row>
    <row r="74" spans="1:26" ht="11.25" customHeight="1" x14ac:dyDescent="0.2">
      <c r="A74" s="316"/>
      <c r="B74" s="309"/>
      <c r="C74" s="309"/>
      <c r="D74" s="309"/>
      <c r="E74" s="309"/>
      <c r="F74" s="309"/>
      <c r="G74" s="309"/>
      <c r="H74" s="309"/>
      <c r="I74" s="360"/>
      <c r="J74" s="360"/>
      <c r="K74" s="360"/>
      <c r="L74" s="360"/>
      <c r="M74" s="360"/>
      <c r="N74" s="360"/>
      <c r="O74" s="317"/>
      <c r="P74" s="522"/>
      <c r="Q74" s="503"/>
      <c r="R74" s="503"/>
      <c r="S74" s="503"/>
      <c r="T74" s="503"/>
      <c r="U74" s="479"/>
      <c r="V74" s="514"/>
      <c r="W74" s="514"/>
      <c r="X74" s="474"/>
      <c r="Y74" s="474"/>
      <c r="Z74" s="474"/>
    </row>
    <row r="75" spans="1:26" ht="16.5" customHeight="1" x14ac:dyDescent="0.2">
      <c r="A75" s="626"/>
      <c r="B75" s="679"/>
      <c r="C75" s="679"/>
      <c r="D75" s="679"/>
      <c r="E75" s="679"/>
      <c r="F75" s="679"/>
      <c r="G75" s="679"/>
      <c r="H75" s="679"/>
      <c r="I75" s="679"/>
      <c r="J75" s="679"/>
      <c r="K75" s="679"/>
      <c r="L75" s="679"/>
      <c r="M75" s="679"/>
      <c r="N75" s="679"/>
      <c r="O75" s="680"/>
      <c r="P75" s="522"/>
      <c r="Q75" s="503"/>
      <c r="R75" s="503"/>
      <c r="S75" s="503"/>
      <c r="T75" s="503"/>
      <c r="U75" s="479"/>
      <c r="V75" s="514"/>
      <c r="W75" s="514"/>
      <c r="X75" s="474"/>
      <c r="Y75" s="474"/>
      <c r="Z75" s="474"/>
    </row>
    <row r="76" spans="1:26" ht="11.25" customHeight="1" thickBot="1" x14ac:dyDescent="0.25">
      <c r="A76" s="629" t="str">
        <f>Home!$A$46</f>
        <v xml:space="preserve"> </v>
      </c>
      <c r="B76" s="630"/>
      <c r="C76" s="630"/>
      <c r="D76" s="630"/>
      <c r="E76" s="630"/>
      <c r="F76" s="630"/>
      <c r="G76" s="630"/>
      <c r="H76" s="630"/>
      <c r="I76" s="630"/>
      <c r="J76" s="630"/>
      <c r="K76" s="630"/>
      <c r="L76" s="630"/>
      <c r="M76" s="630"/>
      <c r="N76" s="630"/>
      <c r="O76" s="631"/>
      <c r="P76" s="522"/>
      <c r="Q76" s="503"/>
      <c r="R76" s="503"/>
      <c r="S76" s="503"/>
      <c r="T76" s="503"/>
      <c r="U76" s="479"/>
      <c r="V76" s="514"/>
      <c r="W76" s="514"/>
      <c r="X76" s="474"/>
      <c r="Y76" s="474"/>
      <c r="Z76" s="474"/>
    </row>
    <row r="77" spans="1:26" ht="15" customHeight="1" x14ac:dyDescent="0.2">
      <c r="A77" s="305"/>
      <c r="B77" s="305"/>
      <c r="C77" s="305"/>
      <c r="D77" s="305"/>
      <c r="E77" s="305"/>
      <c r="F77" s="305"/>
      <c r="G77" s="305"/>
      <c r="H77" s="305"/>
      <c r="I77" s="344"/>
      <c r="J77" s="344"/>
      <c r="K77" s="344"/>
      <c r="L77" s="344"/>
      <c r="M77" s="344"/>
      <c r="N77" s="344"/>
      <c r="O77" s="305"/>
      <c r="P77" s="522"/>
      <c r="Q77" s="503"/>
      <c r="R77" s="503"/>
      <c r="S77" s="503"/>
      <c r="T77" s="503"/>
    </row>
    <row r="78" spans="1:26" ht="18.75" thickBot="1" x14ac:dyDescent="0.3">
      <c r="A78" s="306" t="s">
        <v>1</v>
      </c>
      <c r="B78" s="307"/>
      <c r="C78" s="307"/>
      <c r="D78" s="307"/>
      <c r="E78" s="307"/>
      <c r="F78" s="307"/>
      <c r="G78" s="307"/>
      <c r="H78" s="307"/>
      <c r="I78" s="351"/>
      <c r="J78" s="351"/>
      <c r="K78" s="351"/>
      <c r="L78" s="351"/>
      <c r="M78" s="351"/>
      <c r="N78" s="351"/>
      <c r="O78" s="309"/>
      <c r="P78" s="522"/>
    </row>
    <row r="79" spans="1:26" ht="11.25" customHeight="1" x14ac:dyDescent="0.2">
      <c r="A79" s="305"/>
      <c r="B79" s="305"/>
      <c r="C79" s="305"/>
      <c r="D79" s="305"/>
      <c r="E79" s="305"/>
      <c r="F79" s="305"/>
      <c r="G79" s="305"/>
      <c r="H79" s="305"/>
      <c r="I79" s="344"/>
      <c r="J79" s="344"/>
      <c r="K79" s="344"/>
      <c r="L79" s="344"/>
      <c r="M79" s="344"/>
      <c r="N79" s="344"/>
      <c r="O79" s="305"/>
      <c r="P79" s="522"/>
      <c r="Q79" s="477"/>
      <c r="R79" s="477"/>
      <c r="S79" s="477"/>
      <c r="T79" s="477"/>
      <c r="U79" s="477"/>
    </row>
    <row r="80" spans="1:26" ht="21" customHeight="1" thickBot="1" x14ac:dyDescent="0.25">
      <c r="A80" s="305"/>
      <c r="B80" s="305"/>
      <c r="C80" s="305"/>
      <c r="D80" s="305"/>
      <c r="E80" s="305"/>
      <c r="F80" s="305"/>
      <c r="G80" s="305"/>
      <c r="H80" s="305"/>
      <c r="I80" s="344"/>
      <c r="J80" s="344"/>
      <c r="K80" s="344"/>
      <c r="L80" s="344"/>
      <c r="M80" s="344"/>
      <c r="N80" s="344"/>
      <c r="O80" s="305"/>
      <c r="P80" s="522"/>
    </row>
    <row r="81" spans="1:43" ht="12.75" customHeight="1" x14ac:dyDescent="0.2">
      <c r="A81" s="310"/>
      <c r="B81" s="311"/>
      <c r="C81" s="311"/>
      <c r="D81" s="311"/>
      <c r="E81" s="311"/>
      <c r="F81" s="311"/>
      <c r="G81" s="311"/>
      <c r="H81" s="311"/>
      <c r="I81" s="352"/>
      <c r="J81" s="352"/>
      <c r="K81" s="352"/>
      <c r="L81" s="352"/>
      <c r="M81" s="352"/>
      <c r="N81" s="352"/>
      <c r="O81" s="312"/>
      <c r="P81" s="522"/>
      <c r="R81" s="513"/>
    </row>
    <row r="82" spans="1:43" x14ac:dyDescent="0.2">
      <c r="A82" s="313"/>
      <c r="B82" s="677" t="s">
        <v>198</v>
      </c>
      <c r="C82" s="677"/>
      <c r="D82" s="678"/>
      <c r="E82" s="678"/>
      <c r="F82" s="678"/>
      <c r="G82" s="678"/>
      <c r="H82" s="678"/>
      <c r="I82" s="678"/>
      <c r="J82" s="678"/>
      <c r="K82" s="678"/>
      <c r="L82" s="678"/>
      <c r="M82" s="678"/>
      <c r="N82" s="678"/>
      <c r="O82" s="315"/>
      <c r="P82" s="522"/>
      <c r="R82" s="513"/>
    </row>
    <row r="83" spans="1:43" s="477" customFormat="1" x14ac:dyDescent="0.2">
      <c r="A83" s="316"/>
      <c r="B83" s="678"/>
      <c r="C83" s="678"/>
      <c r="D83" s="678"/>
      <c r="E83" s="678"/>
      <c r="F83" s="678"/>
      <c r="G83" s="678"/>
      <c r="H83" s="678"/>
      <c r="I83" s="678"/>
      <c r="J83" s="678"/>
      <c r="K83" s="678"/>
      <c r="L83" s="678"/>
      <c r="M83" s="678"/>
      <c r="N83" s="678"/>
      <c r="O83" s="317"/>
      <c r="P83" s="523"/>
      <c r="Q83" s="479"/>
      <c r="R83" s="513"/>
      <c r="S83" s="479"/>
      <c r="T83" s="479"/>
      <c r="U83" s="503"/>
      <c r="Z83" s="479"/>
      <c r="AO83" s="474"/>
      <c r="AP83" s="474"/>
      <c r="AQ83" s="474"/>
    </row>
    <row r="84" spans="1:43" ht="21" customHeight="1" x14ac:dyDescent="0.2">
      <c r="A84" s="316"/>
      <c r="B84" s="309"/>
      <c r="C84" s="309"/>
      <c r="D84" s="681" t="s">
        <v>199</v>
      </c>
      <c r="E84" s="682"/>
      <c r="F84" s="681" t="s">
        <v>36</v>
      </c>
      <c r="G84" s="682"/>
      <c r="H84" s="681" t="s">
        <v>215</v>
      </c>
      <c r="I84" s="682"/>
      <c r="J84" s="681" t="s">
        <v>216</v>
      </c>
      <c r="K84" s="682"/>
      <c r="L84" s="681" t="s">
        <v>136</v>
      </c>
      <c r="M84" s="682"/>
      <c r="N84" s="381"/>
      <c r="O84" s="317"/>
      <c r="P84" s="522"/>
      <c r="R84" s="513"/>
    </row>
    <row r="85" spans="1:43" ht="7.5" customHeight="1" x14ac:dyDescent="0.2">
      <c r="A85" s="316"/>
      <c r="B85" s="309"/>
      <c r="C85" s="309"/>
      <c r="D85" s="361"/>
      <c r="E85" s="361"/>
      <c r="F85" s="361"/>
      <c r="G85" s="361"/>
      <c r="H85" s="361"/>
      <c r="I85" s="361"/>
      <c r="J85" s="361"/>
      <c r="K85" s="361"/>
      <c r="L85" s="361"/>
      <c r="M85" s="361"/>
      <c r="N85" s="361"/>
      <c r="O85" s="317"/>
      <c r="P85" s="522"/>
      <c r="R85" s="513"/>
    </row>
    <row r="86" spans="1:43" ht="15.75" customHeight="1" x14ac:dyDescent="0.2">
      <c r="A86" s="316"/>
      <c r="B86" s="392" t="s">
        <v>2</v>
      </c>
      <c r="C86" s="385"/>
      <c r="D86" s="309"/>
      <c r="E86" s="309"/>
      <c r="F86" s="309"/>
      <c r="G86" s="309"/>
      <c r="H86" s="309"/>
      <c r="I86" s="309"/>
      <c r="J86" s="309"/>
      <c r="K86" s="309"/>
      <c r="L86" s="309"/>
      <c r="M86" s="309"/>
      <c r="N86" s="309"/>
      <c r="O86" s="362"/>
      <c r="P86" s="522"/>
      <c r="R86" s="513"/>
    </row>
    <row r="87" spans="1:43" ht="15.75" customHeight="1" x14ac:dyDescent="0.2">
      <c r="A87" s="316"/>
      <c r="B87" s="392" t="s">
        <v>78</v>
      </c>
      <c r="C87" s="385"/>
      <c r="D87" s="309"/>
      <c r="E87" s="309"/>
      <c r="F87" s="309"/>
      <c r="G87" s="309"/>
      <c r="H87" s="309"/>
      <c r="I87" s="309"/>
      <c r="J87" s="309"/>
      <c r="K87" s="309"/>
      <c r="L87" s="309"/>
      <c r="M87" s="309"/>
      <c r="N87" s="309"/>
      <c r="O87" s="362"/>
      <c r="P87" s="522"/>
      <c r="R87" s="513"/>
      <c r="AO87" s="477"/>
      <c r="AP87" s="477"/>
      <c r="AQ87" s="477"/>
    </row>
    <row r="88" spans="1:43" ht="15.75" customHeight="1" x14ac:dyDescent="0.2">
      <c r="A88" s="316"/>
      <c r="B88" s="392" t="s">
        <v>12</v>
      </c>
      <c r="C88" s="385"/>
      <c r="D88" s="309"/>
      <c r="E88" s="309"/>
      <c r="F88" s="309"/>
      <c r="G88" s="309"/>
      <c r="H88" s="309"/>
      <c r="I88" s="309"/>
      <c r="J88" s="309"/>
      <c r="K88" s="309"/>
      <c r="L88" s="309"/>
      <c r="M88" s="309"/>
      <c r="N88" s="309"/>
      <c r="O88" s="362"/>
      <c r="P88" s="522"/>
    </row>
    <row r="89" spans="1:43" ht="15.75" customHeight="1" x14ac:dyDescent="0.2">
      <c r="A89" s="316"/>
      <c r="B89" s="392" t="s">
        <v>6</v>
      </c>
      <c r="C89" s="385"/>
      <c r="D89" s="309"/>
      <c r="E89" s="309"/>
      <c r="F89" s="309"/>
      <c r="G89" s="309"/>
      <c r="H89" s="309"/>
      <c r="I89" s="309"/>
      <c r="J89" s="309"/>
      <c r="K89" s="309"/>
      <c r="L89" s="309"/>
      <c r="M89" s="309"/>
      <c r="N89" s="309"/>
      <c r="O89" s="362"/>
      <c r="P89" s="522"/>
    </row>
    <row r="90" spans="1:43" ht="15.75" customHeight="1" x14ac:dyDescent="0.2">
      <c r="A90" s="316"/>
      <c r="B90" s="392" t="s">
        <v>9</v>
      </c>
      <c r="C90" s="385"/>
      <c r="D90" s="309"/>
      <c r="E90" s="309"/>
      <c r="F90" s="309"/>
      <c r="G90" s="309"/>
      <c r="H90" s="309"/>
      <c r="I90" s="309"/>
      <c r="J90" s="309"/>
      <c r="K90" s="309"/>
      <c r="L90" s="309"/>
      <c r="M90" s="309"/>
      <c r="N90" s="309"/>
      <c r="O90" s="362"/>
      <c r="P90" s="522"/>
    </row>
    <row r="91" spans="1:43" ht="15.75" customHeight="1" x14ac:dyDescent="0.2">
      <c r="A91" s="316"/>
      <c r="B91" s="392" t="s">
        <v>3</v>
      </c>
      <c r="C91" s="385"/>
      <c r="D91" s="309"/>
      <c r="E91" s="309"/>
      <c r="F91" s="309"/>
      <c r="G91" s="309"/>
      <c r="H91" s="309"/>
      <c r="I91" s="309"/>
      <c r="J91" s="309"/>
      <c r="K91" s="309"/>
      <c r="L91" s="309"/>
      <c r="M91" s="309"/>
      <c r="N91" s="309"/>
      <c r="O91" s="362"/>
      <c r="P91" s="522"/>
    </row>
    <row r="92" spans="1:43" ht="15.75" customHeight="1" x14ac:dyDescent="0.2">
      <c r="A92" s="316"/>
      <c r="B92" s="392" t="s">
        <v>13</v>
      </c>
      <c r="C92" s="385"/>
      <c r="D92" s="309"/>
      <c r="E92" s="309"/>
      <c r="F92" s="309"/>
      <c r="G92" s="309"/>
      <c r="H92" s="309"/>
      <c r="I92" s="309"/>
      <c r="J92" s="309"/>
      <c r="K92" s="309"/>
      <c r="L92" s="309"/>
      <c r="M92" s="309"/>
      <c r="N92" s="309"/>
      <c r="O92" s="362"/>
      <c r="P92" s="522"/>
    </row>
    <row r="93" spans="1:43" ht="15.75" customHeight="1" x14ac:dyDescent="0.2">
      <c r="A93" s="316"/>
      <c r="B93" s="392" t="s">
        <v>4</v>
      </c>
      <c r="C93" s="385"/>
      <c r="D93" s="309"/>
      <c r="E93" s="309"/>
      <c r="F93" s="309"/>
      <c r="G93" s="309"/>
      <c r="H93" s="309"/>
      <c r="I93" s="309"/>
      <c r="J93" s="309"/>
      <c r="K93" s="309"/>
      <c r="L93" s="309"/>
      <c r="M93" s="309"/>
      <c r="N93" s="309"/>
      <c r="O93" s="362"/>
      <c r="P93" s="522"/>
    </row>
    <row r="94" spans="1:43" ht="15.75" customHeight="1" x14ac:dyDescent="0.2">
      <c r="A94" s="316"/>
      <c r="B94" s="392" t="s">
        <v>14</v>
      </c>
      <c r="C94" s="385"/>
      <c r="D94" s="309"/>
      <c r="E94" s="309"/>
      <c r="F94" s="309"/>
      <c r="G94" s="309"/>
      <c r="H94" s="309"/>
      <c r="I94" s="309"/>
      <c r="J94" s="309"/>
      <c r="K94" s="309"/>
      <c r="L94" s="309"/>
      <c r="M94" s="309"/>
      <c r="N94" s="309"/>
      <c r="O94" s="317"/>
      <c r="P94" s="522"/>
    </row>
    <row r="95" spans="1:43" ht="15.75" customHeight="1" x14ac:dyDescent="0.2">
      <c r="A95" s="316"/>
      <c r="B95" s="392" t="s">
        <v>15</v>
      </c>
      <c r="C95" s="385"/>
      <c r="D95" s="309"/>
      <c r="E95" s="309"/>
      <c r="F95" s="309"/>
      <c r="G95" s="309"/>
      <c r="H95" s="309"/>
      <c r="I95" s="309"/>
      <c r="J95" s="309"/>
      <c r="K95" s="309"/>
      <c r="L95" s="309"/>
      <c r="M95" s="309"/>
      <c r="N95" s="309"/>
      <c r="O95" s="362"/>
      <c r="P95" s="522"/>
    </row>
    <row r="96" spans="1:43" ht="15.75" customHeight="1" x14ac:dyDescent="0.2">
      <c r="A96" s="316"/>
      <c r="B96" s="392" t="s">
        <v>16</v>
      </c>
      <c r="C96" s="385"/>
      <c r="D96" s="309"/>
      <c r="E96" s="309"/>
      <c r="F96" s="309"/>
      <c r="G96" s="309"/>
      <c r="H96" s="309"/>
      <c r="I96" s="309"/>
      <c r="J96" s="309"/>
      <c r="K96" s="309"/>
      <c r="L96" s="309"/>
      <c r="M96" s="309"/>
      <c r="N96" s="309"/>
      <c r="O96" s="362"/>
      <c r="P96" s="522"/>
    </row>
    <row r="97" spans="1:35" ht="15.75" customHeight="1" x14ac:dyDescent="0.2">
      <c r="A97" s="316"/>
      <c r="B97" s="392" t="s">
        <v>5</v>
      </c>
      <c r="C97" s="385"/>
      <c r="D97" s="309"/>
      <c r="E97" s="309"/>
      <c r="F97" s="309"/>
      <c r="G97" s="309"/>
      <c r="H97" s="309"/>
      <c r="I97" s="309"/>
      <c r="J97" s="309"/>
      <c r="K97" s="309"/>
      <c r="L97" s="309"/>
      <c r="M97" s="309"/>
      <c r="N97" s="309"/>
      <c r="O97" s="362"/>
      <c r="P97" s="522"/>
    </row>
    <row r="98" spans="1:35" ht="15.75" customHeight="1" x14ac:dyDescent="0.2">
      <c r="A98" s="316"/>
      <c r="B98" s="392" t="s">
        <v>17</v>
      </c>
      <c r="C98" s="385"/>
      <c r="D98" s="309"/>
      <c r="E98" s="309"/>
      <c r="F98" s="309"/>
      <c r="G98" s="309"/>
      <c r="H98" s="309"/>
      <c r="I98" s="309"/>
      <c r="J98" s="309"/>
      <c r="K98" s="309"/>
      <c r="L98" s="309"/>
      <c r="M98" s="309"/>
      <c r="N98" s="309"/>
      <c r="O98" s="362"/>
      <c r="P98" s="522"/>
    </row>
    <row r="99" spans="1:35" ht="15.75" customHeight="1" x14ac:dyDescent="0.2">
      <c r="A99" s="316"/>
      <c r="B99" s="392" t="s">
        <v>191</v>
      </c>
      <c r="C99" s="385"/>
      <c r="D99" s="309"/>
      <c r="E99" s="309"/>
      <c r="F99" s="309"/>
      <c r="G99" s="309"/>
      <c r="H99" s="309"/>
      <c r="I99" s="309"/>
      <c r="J99" s="309"/>
      <c r="K99" s="309"/>
      <c r="L99" s="309"/>
      <c r="M99" s="309"/>
      <c r="N99" s="309"/>
      <c r="O99" s="362"/>
      <c r="P99" s="522"/>
    </row>
    <row r="100" spans="1:35" ht="15.75" customHeight="1" x14ac:dyDescent="0.2">
      <c r="A100" s="316"/>
      <c r="B100" s="392" t="s">
        <v>18</v>
      </c>
      <c r="C100" s="385"/>
      <c r="D100" s="309"/>
      <c r="E100" s="309"/>
      <c r="F100" s="309"/>
      <c r="G100" s="309"/>
      <c r="H100" s="309"/>
      <c r="I100" s="309"/>
      <c r="J100" s="309"/>
      <c r="K100" s="309"/>
      <c r="L100" s="309"/>
      <c r="M100" s="309"/>
      <c r="N100" s="309"/>
      <c r="O100" s="317"/>
      <c r="P100" s="522"/>
    </row>
    <row r="101" spans="1:35" ht="15.75" customHeight="1" x14ac:dyDescent="0.2">
      <c r="A101" s="316"/>
      <c r="B101" s="392" t="s">
        <v>10</v>
      </c>
      <c r="C101" s="385"/>
      <c r="D101" s="309"/>
      <c r="E101" s="309"/>
      <c r="F101" s="309"/>
      <c r="G101" s="309"/>
      <c r="H101" s="309"/>
      <c r="I101" s="360"/>
      <c r="J101" s="360"/>
      <c r="K101" s="360"/>
      <c r="L101" s="309"/>
      <c r="M101" s="309"/>
      <c r="N101" s="309"/>
      <c r="O101" s="317"/>
      <c r="P101" s="522"/>
    </row>
    <row r="102" spans="1:35" ht="15.75" customHeight="1" x14ac:dyDescent="0.2">
      <c r="A102" s="316"/>
      <c r="B102" s="392" t="s">
        <v>19</v>
      </c>
      <c r="C102" s="385"/>
      <c r="D102" s="309"/>
      <c r="E102" s="309"/>
      <c r="F102" s="309"/>
      <c r="G102" s="309"/>
      <c r="H102" s="309"/>
      <c r="I102" s="360"/>
      <c r="J102" s="360"/>
      <c r="K102" s="360"/>
      <c r="L102" s="309"/>
      <c r="M102" s="309"/>
      <c r="N102" s="309"/>
      <c r="O102" s="317"/>
      <c r="P102" s="522"/>
    </row>
    <row r="103" spans="1:35" ht="15.75" customHeight="1" x14ac:dyDescent="0.2">
      <c r="A103" s="316"/>
      <c r="B103" s="392" t="s">
        <v>8</v>
      </c>
      <c r="C103" s="385"/>
      <c r="D103" s="309"/>
      <c r="E103" s="309"/>
      <c r="F103" s="309"/>
      <c r="G103" s="309"/>
      <c r="H103" s="309"/>
      <c r="I103" s="360"/>
      <c r="J103" s="360"/>
      <c r="K103" s="360"/>
      <c r="L103" s="309"/>
      <c r="M103" s="309"/>
      <c r="N103" s="309"/>
      <c r="O103" s="317"/>
      <c r="P103" s="522"/>
    </row>
    <row r="104" spans="1:35" ht="15.75" customHeight="1" x14ac:dyDescent="0.2">
      <c r="A104" s="316"/>
      <c r="B104" s="392" t="s">
        <v>77</v>
      </c>
      <c r="C104" s="385"/>
      <c r="D104" s="309"/>
      <c r="E104" s="309"/>
      <c r="F104" s="309"/>
      <c r="G104" s="309"/>
      <c r="H104" s="309"/>
      <c r="I104" s="360"/>
      <c r="J104" s="360"/>
      <c r="K104" s="360"/>
      <c r="L104" s="309"/>
      <c r="M104" s="309"/>
      <c r="N104" s="309"/>
      <c r="O104" s="317"/>
      <c r="P104" s="522"/>
    </row>
    <row r="105" spans="1:35" ht="15.75" customHeight="1" x14ac:dyDescent="0.2">
      <c r="A105" s="316"/>
      <c r="B105" s="392" t="s">
        <v>20</v>
      </c>
      <c r="C105" s="385"/>
      <c r="D105" s="309"/>
      <c r="E105" s="309"/>
      <c r="F105" s="309"/>
      <c r="G105" s="309"/>
      <c r="H105" s="309"/>
      <c r="I105" s="360"/>
      <c r="J105" s="360"/>
      <c r="K105" s="360"/>
      <c r="L105" s="309"/>
      <c r="M105" s="309"/>
      <c r="N105" s="309"/>
      <c r="O105" s="317"/>
      <c r="P105" s="522"/>
    </row>
    <row r="106" spans="1:35" ht="15.75" customHeight="1" x14ac:dyDescent="0.2">
      <c r="A106" s="316"/>
      <c r="B106" s="392" t="s">
        <v>112</v>
      </c>
      <c r="C106" s="385"/>
      <c r="D106" s="309"/>
      <c r="E106" s="309"/>
      <c r="F106" s="309"/>
      <c r="G106" s="309"/>
      <c r="H106" s="309"/>
      <c r="I106" s="360"/>
      <c r="J106" s="360"/>
      <c r="K106" s="360"/>
      <c r="L106" s="309"/>
      <c r="M106" s="309"/>
      <c r="N106" s="309"/>
      <c r="O106" s="317"/>
      <c r="P106" s="522"/>
    </row>
    <row r="107" spans="1:35" ht="15.75" customHeight="1" x14ac:dyDescent="0.2">
      <c r="A107" s="316"/>
      <c r="B107" s="392" t="s">
        <v>95</v>
      </c>
      <c r="C107" s="385"/>
      <c r="D107" s="309"/>
      <c r="E107" s="309"/>
      <c r="F107" s="309"/>
      <c r="G107" s="309"/>
      <c r="H107" s="309"/>
      <c r="I107" s="360"/>
      <c r="J107" s="360"/>
      <c r="K107" s="360"/>
      <c r="L107" s="309"/>
      <c r="M107" s="309"/>
      <c r="N107" s="309"/>
      <c r="O107" s="317"/>
      <c r="P107" s="522"/>
    </row>
    <row r="108" spans="1:35" ht="16.5" customHeight="1" x14ac:dyDescent="0.2">
      <c r="A108" s="316"/>
      <c r="B108" s="309"/>
      <c r="C108" s="309"/>
      <c r="D108" s="309"/>
      <c r="E108" s="309"/>
      <c r="F108" s="309"/>
      <c r="G108" s="309"/>
      <c r="H108" s="309"/>
      <c r="I108" s="360"/>
      <c r="J108" s="360"/>
      <c r="K108" s="360"/>
      <c r="L108" s="309"/>
      <c r="M108" s="309"/>
      <c r="N108" s="309"/>
      <c r="O108" s="317"/>
      <c r="P108" s="522"/>
    </row>
    <row r="109" spans="1:35" ht="11.25" customHeight="1" x14ac:dyDescent="0.2">
      <c r="A109" s="316"/>
      <c r="B109" s="309"/>
      <c r="C109" s="309"/>
      <c r="D109" s="309"/>
      <c r="E109" s="309"/>
      <c r="F109" s="309"/>
      <c r="G109" s="309"/>
      <c r="H109" s="309"/>
      <c r="I109" s="360"/>
      <c r="J109" s="360"/>
      <c r="K109" s="360"/>
      <c r="L109" s="360"/>
      <c r="M109" s="360"/>
      <c r="N109" s="360"/>
      <c r="O109" s="317"/>
      <c r="P109" s="522"/>
      <c r="Q109" s="503"/>
      <c r="R109" s="503"/>
      <c r="S109" s="503"/>
      <c r="T109" s="503"/>
      <c r="U109" s="479"/>
      <c r="V109" s="514"/>
      <c r="W109" s="514"/>
      <c r="X109" s="474"/>
      <c r="Y109" s="474"/>
      <c r="Z109" s="474"/>
    </row>
    <row r="110" spans="1:35" ht="16.5" customHeight="1" x14ac:dyDescent="0.2">
      <c r="A110" s="626"/>
      <c r="B110" s="679"/>
      <c r="C110" s="679"/>
      <c r="D110" s="679"/>
      <c r="E110" s="679"/>
      <c r="F110" s="679"/>
      <c r="G110" s="679"/>
      <c r="H110" s="679"/>
      <c r="I110" s="679"/>
      <c r="J110" s="679"/>
      <c r="K110" s="679"/>
      <c r="L110" s="679"/>
      <c r="M110" s="679"/>
      <c r="N110" s="679"/>
      <c r="O110" s="680"/>
      <c r="P110" s="522"/>
      <c r="Q110" s="503"/>
      <c r="R110" s="503"/>
      <c r="S110" s="503"/>
      <c r="T110" s="503"/>
      <c r="U110" s="479"/>
      <c r="V110" s="514"/>
      <c r="W110" s="514"/>
      <c r="X110" s="474"/>
      <c r="Y110" s="474"/>
      <c r="Z110" s="474"/>
    </row>
    <row r="111" spans="1:35" ht="11.25" customHeight="1" thickBot="1" x14ac:dyDescent="0.25">
      <c r="A111" s="629" t="str">
        <f>Home!$A$46</f>
        <v xml:space="preserve"> </v>
      </c>
      <c r="B111" s="630"/>
      <c r="C111" s="630"/>
      <c r="D111" s="630"/>
      <c r="E111" s="630"/>
      <c r="F111" s="630"/>
      <c r="G111" s="630"/>
      <c r="H111" s="630"/>
      <c r="I111" s="630"/>
      <c r="J111" s="630"/>
      <c r="K111" s="630"/>
      <c r="L111" s="630"/>
      <c r="M111" s="630"/>
      <c r="N111" s="630"/>
      <c r="O111" s="631"/>
      <c r="P111" s="522"/>
      <c r="Q111" s="503"/>
      <c r="R111" s="503"/>
      <c r="S111" s="503"/>
      <c r="T111" s="503"/>
      <c r="U111" s="479"/>
      <c r="V111" s="514"/>
      <c r="W111" s="514"/>
      <c r="X111" s="474"/>
      <c r="Y111" s="474"/>
      <c r="Z111" s="474"/>
    </row>
    <row r="112" spans="1:35" s="431" customFormat="1" ht="11.25" customHeight="1" x14ac:dyDescent="0.2">
      <c r="A112" s="80"/>
      <c r="B112" s="80"/>
      <c r="C112" s="80"/>
      <c r="D112" s="80"/>
      <c r="E112" s="80"/>
      <c r="F112" s="80"/>
      <c r="G112" s="80"/>
      <c r="H112" s="80"/>
      <c r="I112" s="80"/>
      <c r="J112" s="80"/>
      <c r="K112" s="80"/>
      <c r="L112" s="80"/>
      <c r="M112" s="80"/>
      <c r="N112" s="80"/>
      <c r="O112" s="80"/>
      <c r="P112" s="452"/>
      <c r="W112" s="428"/>
      <c r="X112" s="428"/>
      <c r="Y112" s="428"/>
      <c r="Z112" s="428"/>
      <c r="AA112" s="428"/>
      <c r="AB112" s="402"/>
      <c r="AC112" s="428"/>
      <c r="AD112" s="429"/>
      <c r="AE112" s="429"/>
      <c r="AF112" s="429"/>
      <c r="AG112" s="430"/>
      <c r="AH112" s="429"/>
      <c r="AI112" s="429"/>
    </row>
    <row r="113" spans="1:38" s="431" customFormat="1" ht="11.25" customHeight="1" x14ac:dyDescent="0.2">
      <c r="A113" s="79"/>
      <c r="B113" s="79"/>
      <c r="C113" s="79"/>
      <c r="D113" s="79"/>
      <c r="E113" s="79"/>
      <c r="F113" s="79"/>
      <c r="G113" s="79"/>
      <c r="H113" s="79"/>
      <c r="I113" s="79"/>
      <c r="J113" s="79"/>
      <c r="K113" s="79"/>
      <c r="L113" s="79"/>
      <c r="M113" s="79"/>
      <c r="N113" s="79"/>
      <c r="O113" s="79"/>
      <c r="P113" s="452"/>
      <c r="W113" s="428"/>
      <c r="X113" s="428"/>
      <c r="Y113" s="428"/>
      <c r="Z113" s="428"/>
      <c r="AA113" s="428"/>
      <c r="AB113" s="428"/>
      <c r="AC113" s="428"/>
      <c r="AD113" s="429"/>
      <c r="AE113" s="429"/>
      <c r="AF113" s="429"/>
      <c r="AG113" s="430"/>
      <c r="AH113" s="429"/>
      <c r="AI113" s="429"/>
    </row>
    <row r="114" spans="1:38" s="431" customFormat="1" ht="11.25" customHeight="1" x14ac:dyDescent="0.2">
      <c r="A114" s="79"/>
      <c r="B114" s="599" t="s">
        <v>113</v>
      </c>
      <c r="C114" s="375"/>
      <c r="D114" s="91"/>
      <c r="E114" s="91"/>
      <c r="F114" s="79"/>
      <c r="G114" s="79"/>
      <c r="H114" s="79"/>
      <c r="I114" s="79"/>
      <c r="J114" s="79"/>
      <c r="K114" s="79"/>
      <c r="L114" s="79"/>
      <c r="M114" s="79"/>
      <c r="N114" s="79"/>
      <c r="O114" s="79"/>
      <c r="P114" s="452"/>
      <c r="W114" s="428"/>
      <c r="X114" s="428"/>
      <c r="Y114" s="428"/>
      <c r="Z114" s="428"/>
      <c r="AA114" s="428"/>
      <c r="AB114" s="428"/>
      <c r="AC114" s="428"/>
      <c r="AD114" s="429"/>
      <c r="AE114" s="429"/>
      <c r="AF114" s="429"/>
      <c r="AG114" s="430"/>
      <c r="AH114" s="429"/>
      <c r="AI114" s="429"/>
    </row>
    <row r="115" spans="1:38" s="431" customFormat="1" ht="11.25" customHeight="1" x14ac:dyDescent="0.2">
      <c r="A115" s="79"/>
      <c r="B115" s="600"/>
      <c r="C115" s="376"/>
      <c r="D115" s="79"/>
      <c r="E115" s="79"/>
      <c r="F115" s="79"/>
      <c r="G115" s="79"/>
      <c r="H115" s="79"/>
      <c r="I115" s="79"/>
      <c r="J115" s="79"/>
      <c r="K115" s="79"/>
      <c r="L115" s="79"/>
      <c r="M115" s="79"/>
      <c r="N115" s="79"/>
      <c r="O115" s="79"/>
      <c r="P115" s="452"/>
      <c r="W115" s="428"/>
      <c r="X115" s="428"/>
      <c r="Y115" s="428"/>
      <c r="Z115" s="428"/>
      <c r="AA115" s="428"/>
      <c r="AB115" s="428"/>
      <c r="AC115" s="428"/>
      <c r="AD115" s="429"/>
      <c r="AE115" s="429"/>
      <c r="AF115" s="429"/>
      <c r="AG115" s="430"/>
      <c r="AH115" s="429"/>
      <c r="AI115" s="429"/>
    </row>
    <row r="116" spans="1:38" s="431" customFormat="1" ht="11.25" customHeight="1" x14ac:dyDescent="0.2">
      <c r="A116" s="79"/>
      <c r="B116" s="590" t="s">
        <v>114</v>
      </c>
      <c r="C116" s="590"/>
      <c r="D116" s="591"/>
      <c r="E116" s="591"/>
      <c r="F116" s="591"/>
      <c r="G116" s="79"/>
      <c r="H116" s="79"/>
      <c r="I116" s="79"/>
      <c r="J116" s="79"/>
      <c r="K116" s="79"/>
      <c r="L116" s="79"/>
      <c r="M116" s="79"/>
      <c r="N116" s="79"/>
      <c r="O116" s="79"/>
      <c r="P116" s="452"/>
      <c r="W116" s="428"/>
      <c r="X116" s="428"/>
      <c r="Y116" s="428"/>
      <c r="Z116" s="428"/>
      <c r="AA116" s="428"/>
      <c r="AB116" s="428"/>
      <c r="AC116" s="428"/>
      <c r="AD116" s="429"/>
      <c r="AE116" s="429"/>
      <c r="AF116" s="429"/>
      <c r="AG116" s="430"/>
      <c r="AH116" s="429"/>
      <c r="AI116" s="429"/>
    </row>
    <row r="117" spans="1:38" s="431" customFormat="1" ht="11.25" customHeight="1" x14ac:dyDescent="0.2">
      <c r="A117" s="79"/>
      <c r="B117" s="590"/>
      <c r="C117" s="590"/>
      <c r="D117" s="591"/>
      <c r="E117" s="591"/>
      <c r="F117" s="591"/>
      <c r="G117" s="79"/>
      <c r="H117" s="79"/>
      <c r="I117" s="79"/>
      <c r="J117" s="79"/>
      <c r="K117" s="79"/>
      <c r="L117" s="79"/>
      <c r="M117" s="79"/>
      <c r="N117" s="79"/>
      <c r="O117" s="79"/>
      <c r="P117" s="452"/>
      <c r="W117" s="428"/>
      <c r="X117" s="428"/>
      <c r="Y117" s="428"/>
      <c r="Z117" s="428"/>
      <c r="AA117" s="428"/>
      <c r="AB117" s="428"/>
      <c r="AC117" s="428"/>
      <c r="AD117" s="429"/>
      <c r="AE117" s="429"/>
      <c r="AF117" s="429"/>
      <c r="AG117" s="430"/>
      <c r="AH117" s="429"/>
      <c r="AI117" s="429"/>
      <c r="AJ117" s="432"/>
      <c r="AK117" s="432"/>
      <c r="AL117" s="432"/>
    </row>
    <row r="118" spans="1:38" s="431" customFormat="1" ht="11.25" customHeight="1" x14ac:dyDescent="0.2">
      <c r="A118" s="79"/>
      <c r="B118" s="590" t="s">
        <v>27</v>
      </c>
      <c r="C118" s="590"/>
      <c r="D118" s="591"/>
      <c r="E118" s="591"/>
      <c r="F118" s="591"/>
      <c r="G118" s="79"/>
      <c r="H118" s="79"/>
      <c r="I118" s="79"/>
      <c r="J118" s="79"/>
      <c r="K118" s="79"/>
      <c r="L118" s="79"/>
      <c r="M118" s="79"/>
      <c r="N118" s="79"/>
      <c r="O118" s="79"/>
      <c r="P118" s="452"/>
      <c r="W118" s="428"/>
      <c r="X118" s="428"/>
      <c r="Y118" s="428"/>
      <c r="Z118" s="428"/>
      <c r="AA118" s="428"/>
      <c r="AB118" s="428"/>
      <c r="AC118" s="428"/>
      <c r="AD118" s="429"/>
      <c r="AE118" s="429"/>
      <c r="AF118" s="429"/>
      <c r="AG118" s="430"/>
      <c r="AH118" s="429"/>
      <c r="AI118" s="429"/>
    </row>
    <row r="119" spans="1:38" s="431" customFormat="1" ht="11.25" customHeight="1" x14ac:dyDescent="0.2">
      <c r="A119" s="79"/>
      <c r="B119" s="590"/>
      <c r="C119" s="590"/>
      <c r="D119" s="591"/>
      <c r="E119" s="591"/>
      <c r="F119" s="591"/>
      <c r="G119" s="79"/>
      <c r="H119" s="79"/>
      <c r="I119" s="79"/>
      <c r="J119" s="79"/>
      <c r="K119" s="79"/>
      <c r="L119" s="79"/>
      <c r="M119" s="79"/>
      <c r="N119" s="79"/>
      <c r="O119" s="79"/>
      <c r="P119" s="452"/>
      <c r="W119" s="428"/>
      <c r="X119" s="428"/>
      <c r="Y119" s="428"/>
      <c r="Z119" s="428"/>
      <c r="AA119" s="428"/>
      <c r="AB119" s="428"/>
      <c r="AC119" s="428"/>
      <c r="AD119" s="429"/>
      <c r="AE119" s="429"/>
      <c r="AF119" s="429"/>
      <c r="AG119" s="430"/>
      <c r="AH119" s="429"/>
      <c r="AI119" s="429"/>
    </row>
    <row r="120" spans="1:38" s="431" customFormat="1" ht="11.25" customHeight="1" x14ac:dyDescent="0.2">
      <c r="A120" s="79"/>
      <c r="B120" s="590" t="s">
        <v>28</v>
      </c>
      <c r="C120" s="590"/>
      <c r="D120" s="591"/>
      <c r="E120" s="591"/>
      <c r="F120" s="591"/>
      <c r="G120" s="79"/>
      <c r="H120" s="79"/>
      <c r="I120" s="79"/>
      <c r="J120" s="79"/>
      <c r="K120" s="79"/>
      <c r="L120" s="79"/>
      <c r="M120" s="79"/>
      <c r="N120" s="79"/>
      <c r="O120" s="79"/>
      <c r="P120" s="452"/>
      <c r="W120" s="428"/>
      <c r="X120" s="428"/>
      <c r="Y120" s="428"/>
      <c r="Z120" s="428"/>
      <c r="AA120" s="428"/>
      <c r="AB120" s="428"/>
      <c r="AC120" s="428"/>
      <c r="AD120" s="429"/>
      <c r="AE120" s="429"/>
      <c r="AF120" s="429"/>
      <c r="AG120" s="430"/>
      <c r="AH120" s="429"/>
      <c r="AI120" s="429"/>
    </row>
    <row r="121" spans="1:38" s="431" customFormat="1" ht="11.25" customHeight="1" x14ac:dyDescent="0.2">
      <c r="A121" s="79"/>
      <c r="B121" s="590"/>
      <c r="C121" s="590"/>
      <c r="D121" s="591"/>
      <c r="E121" s="591"/>
      <c r="F121" s="591"/>
      <c r="G121" s="79"/>
      <c r="H121" s="79"/>
      <c r="I121" s="79"/>
      <c r="J121" s="79"/>
      <c r="K121" s="79"/>
      <c r="L121" s="79"/>
      <c r="M121" s="79"/>
      <c r="N121" s="79"/>
      <c r="O121" s="79"/>
      <c r="P121" s="452"/>
      <c r="W121" s="428"/>
      <c r="X121" s="428"/>
      <c r="Y121" s="428"/>
      <c r="Z121" s="428"/>
      <c r="AA121" s="428"/>
      <c r="AB121" s="428"/>
      <c r="AC121" s="428"/>
      <c r="AD121" s="429"/>
      <c r="AE121" s="429"/>
      <c r="AF121" s="429"/>
      <c r="AG121" s="430"/>
      <c r="AH121" s="429"/>
      <c r="AI121" s="429"/>
    </row>
    <row r="122" spans="1:38" s="431" customFormat="1" ht="11.25" customHeight="1" x14ac:dyDescent="0.2">
      <c r="A122" s="79"/>
      <c r="B122" s="590" t="s">
        <v>137</v>
      </c>
      <c r="C122" s="590"/>
      <c r="D122" s="591"/>
      <c r="E122" s="591"/>
      <c r="F122" s="591"/>
      <c r="G122" s="79"/>
      <c r="H122" s="79"/>
      <c r="I122" s="79"/>
      <c r="J122" s="79"/>
      <c r="K122" s="79"/>
      <c r="L122" s="79"/>
      <c r="M122" s="79"/>
      <c r="N122" s="79"/>
      <c r="O122" s="79"/>
      <c r="P122" s="452"/>
      <c r="W122" s="428"/>
      <c r="X122" s="428"/>
      <c r="Y122" s="428"/>
      <c r="Z122" s="428"/>
      <c r="AA122" s="428"/>
      <c r="AB122" s="428"/>
      <c r="AC122" s="428"/>
      <c r="AD122" s="429"/>
      <c r="AE122" s="429"/>
      <c r="AF122" s="429"/>
      <c r="AG122" s="430"/>
      <c r="AH122" s="429"/>
      <c r="AI122" s="429"/>
    </row>
    <row r="123" spans="1:38" s="431" customFormat="1" ht="11.25" customHeight="1" x14ac:dyDescent="0.2">
      <c r="A123" s="79"/>
      <c r="B123" s="590"/>
      <c r="C123" s="590"/>
      <c r="D123" s="591"/>
      <c r="E123" s="591"/>
      <c r="F123" s="591"/>
      <c r="G123" s="79"/>
      <c r="H123" s="79"/>
      <c r="I123" s="79"/>
      <c r="J123" s="79"/>
      <c r="K123" s="79"/>
      <c r="L123" s="79"/>
      <c r="M123" s="79"/>
      <c r="N123" s="79"/>
      <c r="O123" s="79"/>
      <c r="P123" s="452"/>
      <c r="W123" s="428"/>
      <c r="X123" s="428"/>
      <c r="Y123" s="428"/>
      <c r="Z123" s="428"/>
      <c r="AA123" s="428"/>
      <c r="AB123" s="428"/>
      <c r="AC123" s="428"/>
      <c r="AD123" s="429"/>
      <c r="AE123" s="429"/>
      <c r="AF123" s="429"/>
      <c r="AG123" s="430"/>
      <c r="AH123" s="429"/>
      <c r="AI123" s="429"/>
    </row>
    <row r="124" spans="1:38" s="431" customFormat="1" ht="11.25" customHeight="1" x14ac:dyDescent="0.2">
      <c r="A124" s="79"/>
      <c r="B124" s="590" t="s">
        <v>39</v>
      </c>
      <c r="C124" s="590"/>
      <c r="D124" s="591"/>
      <c r="E124" s="591"/>
      <c r="F124" s="591"/>
      <c r="G124" s="79"/>
      <c r="H124" s="79"/>
      <c r="I124" s="79"/>
      <c r="J124" s="79"/>
      <c r="K124" s="79"/>
      <c r="L124" s="79"/>
      <c r="M124" s="79"/>
      <c r="N124" s="79"/>
      <c r="O124" s="79"/>
      <c r="P124" s="452"/>
      <c r="W124" s="428"/>
      <c r="X124" s="428"/>
      <c r="Y124" s="428"/>
      <c r="Z124" s="428"/>
      <c r="AA124" s="428"/>
      <c r="AB124" s="428"/>
      <c r="AC124" s="428"/>
      <c r="AD124" s="429"/>
      <c r="AE124" s="429"/>
      <c r="AF124" s="429"/>
      <c r="AG124" s="430"/>
      <c r="AH124" s="429"/>
      <c r="AI124" s="429"/>
    </row>
    <row r="125" spans="1:38" s="431" customFormat="1" ht="11.25" customHeight="1" x14ac:dyDescent="0.2">
      <c r="A125" s="79"/>
      <c r="B125" s="590"/>
      <c r="C125" s="590"/>
      <c r="D125" s="591"/>
      <c r="E125" s="591"/>
      <c r="F125" s="591"/>
      <c r="G125" s="79"/>
      <c r="H125" s="79"/>
      <c r="I125" s="79"/>
      <c r="J125" s="79"/>
      <c r="K125" s="79"/>
      <c r="L125" s="79"/>
      <c r="M125" s="79"/>
      <c r="N125" s="79"/>
      <c r="O125" s="79"/>
      <c r="P125" s="452"/>
      <c r="W125" s="428"/>
      <c r="X125" s="428"/>
      <c r="Y125" s="428"/>
      <c r="Z125" s="428"/>
      <c r="AA125" s="428"/>
      <c r="AB125" s="428"/>
      <c r="AC125" s="428"/>
      <c r="AD125" s="429"/>
      <c r="AE125" s="429"/>
      <c r="AF125" s="429"/>
      <c r="AG125" s="430"/>
      <c r="AH125" s="429"/>
      <c r="AI125" s="429"/>
    </row>
    <row r="126" spans="1:38" s="431" customFormat="1" ht="11.25" customHeight="1" x14ac:dyDescent="0.2">
      <c r="A126" s="79"/>
      <c r="B126" s="590" t="s">
        <v>33</v>
      </c>
      <c r="C126" s="590"/>
      <c r="D126" s="591"/>
      <c r="E126" s="591"/>
      <c r="F126" s="591"/>
      <c r="G126" s="79"/>
      <c r="H126" s="79"/>
      <c r="I126" s="79"/>
      <c r="J126" s="79"/>
      <c r="K126" s="79"/>
      <c r="L126" s="79"/>
      <c r="M126" s="79"/>
      <c r="N126" s="79"/>
      <c r="O126" s="79"/>
      <c r="P126" s="452"/>
      <c r="W126" s="428"/>
      <c r="X126" s="428"/>
      <c r="Y126" s="428"/>
      <c r="Z126" s="428"/>
      <c r="AA126" s="428"/>
      <c r="AB126" s="428"/>
      <c r="AC126" s="428"/>
      <c r="AD126" s="429"/>
      <c r="AE126" s="429"/>
      <c r="AF126" s="429"/>
      <c r="AG126" s="430"/>
      <c r="AH126" s="429"/>
      <c r="AI126" s="429"/>
    </row>
    <row r="127" spans="1:38" s="431" customFormat="1" ht="11.25" customHeight="1" x14ac:dyDescent="0.2">
      <c r="A127" s="79"/>
      <c r="B127" s="590"/>
      <c r="C127" s="590"/>
      <c r="D127" s="591"/>
      <c r="E127" s="591"/>
      <c r="F127" s="591"/>
      <c r="G127" s="79"/>
      <c r="H127" s="79"/>
      <c r="I127" s="79"/>
      <c r="J127" s="79"/>
      <c r="K127" s="79"/>
      <c r="L127" s="79"/>
      <c r="M127" s="79"/>
      <c r="N127" s="79"/>
      <c r="O127" s="79"/>
      <c r="P127" s="452"/>
      <c r="W127" s="428"/>
      <c r="X127" s="428"/>
      <c r="Y127" s="428"/>
      <c r="Z127" s="428"/>
      <c r="AA127" s="428"/>
      <c r="AB127" s="428"/>
      <c r="AC127" s="428"/>
      <c r="AD127" s="429"/>
      <c r="AE127" s="429"/>
      <c r="AF127" s="429"/>
      <c r="AG127" s="430"/>
      <c r="AH127" s="429"/>
      <c r="AI127" s="429"/>
    </row>
    <row r="128" spans="1:38" s="431" customFormat="1" ht="11.25" customHeight="1" x14ac:dyDescent="0.2">
      <c r="A128" s="79"/>
      <c r="B128" s="590" t="s">
        <v>51</v>
      </c>
      <c r="C128" s="590"/>
      <c r="D128" s="591"/>
      <c r="E128" s="591"/>
      <c r="F128" s="591"/>
      <c r="G128" s="79"/>
      <c r="H128" s="79"/>
      <c r="I128" s="79"/>
      <c r="J128" s="79"/>
      <c r="K128" s="79"/>
      <c r="L128" s="79"/>
      <c r="M128" s="79"/>
      <c r="N128" s="79"/>
      <c r="O128" s="79"/>
      <c r="P128" s="452"/>
      <c r="W128" s="428"/>
      <c r="X128" s="428"/>
      <c r="Y128" s="428"/>
      <c r="Z128" s="428"/>
      <c r="AA128" s="428"/>
      <c r="AB128" s="428"/>
      <c r="AC128" s="428"/>
      <c r="AD128" s="429"/>
      <c r="AE128" s="429"/>
      <c r="AF128" s="429"/>
      <c r="AG128" s="430"/>
      <c r="AH128" s="429"/>
      <c r="AI128" s="429"/>
    </row>
    <row r="129" spans="1:35" s="431" customFormat="1" ht="11.25" customHeight="1" x14ac:dyDescent="0.2">
      <c r="A129" s="79"/>
      <c r="B129" s="590"/>
      <c r="C129" s="590"/>
      <c r="D129" s="591"/>
      <c r="E129" s="591"/>
      <c r="F129" s="591"/>
      <c r="G129" s="79"/>
      <c r="H129" s="79"/>
      <c r="I129" s="79"/>
      <c r="J129" s="79"/>
      <c r="K129" s="79"/>
      <c r="L129" s="79"/>
      <c r="M129" s="79"/>
      <c r="N129" s="79"/>
      <c r="O129" s="79"/>
      <c r="P129" s="452"/>
      <c r="W129" s="428"/>
      <c r="X129" s="428"/>
      <c r="Y129" s="428"/>
      <c r="Z129" s="428"/>
      <c r="AA129" s="428"/>
      <c r="AB129" s="428"/>
      <c r="AC129" s="428"/>
      <c r="AD129" s="429"/>
      <c r="AE129" s="429"/>
      <c r="AF129" s="429"/>
      <c r="AG129" s="430"/>
      <c r="AH129" s="429"/>
      <c r="AI129" s="429"/>
    </row>
    <row r="130" spans="1:35" s="431" customFormat="1" ht="11.25" customHeight="1" x14ac:dyDescent="0.2">
      <c r="A130" s="79"/>
      <c r="B130" s="590" t="s">
        <v>29</v>
      </c>
      <c r="C130" s="590"/>
      <c r="D130" s="591"/>
      <c r="E130" s="591"/>
      <c r="F130" s="591"/>
      <c r="G130" s="79"/>
      <c r="H130" s="79"/>
      <c r="I130" s="79"/>
      <c r="J130" s="79"/>
      <c r="K130" s="79"/>
      <c r="L130" s="79"/>
      <c r="M130" s="79"/>
      <c r="N130" s="79"/>
      <c r="O130" s="79"/>
      <c r="P130" s="452"/>
      <c r="W130" s="428"/>
      <c r="X130" s="428"/>
      <c r="Y130" s="428"/>
      <c r="Z130" s="428"/>
      <c r="AA130" s="428"/>
      <c r="AB130" s="428"/>
      <c r="AC130" s="428"/>
      <c r="AD130" s="429"/>
      <c r="AE130" s="429"/>
      <c r="AF130" s="429"/>
      <c r="AG130" s="430"/>
      <c r="AH130" s="429"/>
      <c r="AI130" s="429"/>
    </row>
    <row r="131" spans="1:35" s="431" customFormat="1" ht="11.25" customHeight="1" x14ac:dyDescent="0.2">
      <c r="A131" s="79"/>
      <c r="B131" s="590"/>
      <c r="C131" s="590"/>
      <c r="D131" s="591"/>
      <c r="E131" s="591"/>
      <c r="F131" s="591"/>
      <c r="G131" s="79"/>
      <c r="H131" s="79"/>
      <c r="I131" s="79"/>
      <c r="J131" s="79"/>
      <c r="K131" s="79"/>
      <c r="L131" s="79"/>
      <c r="M131" s="79"/>
      <c r="N131" s="79"/>
      <c r="O131" s="79"/>
      <c r="P131" s="452"/>
      <c r="W131" s="428"/>
      <c r="X131" s="428"/>
      <c r="Y131" s="428"/>
      <c r="Z131" s="428"/>
      <c r="AA131" s="428"/>
      <c r="AB131" s="428"/>
      <c r="AC131" s="428"/>
      <c r="AD131" s="429"/>
      <c r="AE131" s="429"/>
      <c r="AF131" s="429"/>
      <c r="AG131" s="430"/>
      <c r="AH131" s="429"/>
      <c r="AI131" s="429"/>
    </row>
    <row r="132" spans="1:35" s="431" customFormat="1" ht="11.25" customHeight="1" x14ac:dyDescent="0.2">
      <c r="A132" s="79"/>
      <c r="B132" s="590" t="s">
        <v>30</v>
      </c>
      <c r="C132" s="590"/>
      <c r="D132" s="601"/>
      <c r="E132" s="601"/>
      <c r="F132" s="601"/>
      <c r="G132" s="601"/>
      <c r="H132" s="79"/>
      <c r="I132" s="79"/>
      <c r="J132" s="79"/>
      <c r="K132" s="79"/>
      <c r="L132" s="79"/>
      <c r="M132" s="79"/>
      <c r="N132" s="79"/>
      <c r="O132" s="79"/>
      <c r="P132" s="452"/>
      <c r="W132" s="428"/>
      <c r="X132" s="428"/>
      <c r="Y132" s="428"/>
      <c r="Z132" s="428"/>
      <c r="AA132" s="428"/>
      <c r="AB132" s="428"/>
      <c r="AC132" s="428"/>
      <c r="AD132" s="429"/>
      <c r="AE132" s="429"/>
      <c r="AF132" s="429"/>
      <c r="AG132" s="430"/>
      <c r="AH132" s="429"/>
      <c r="AI132" s="429"/>
    </row>
    <row r="133" spans="1:35" s="431" customFormat="1" ht="11.25" customHeight="1" x14ac:dyDescent="0.2">
      <c r="A133" s="79"/>
      <c r="B133" s="601"/>
      <c r="C133" s="601"/>
      <c r="D133" s="601"/>
      <c r="E133" s="601"/>
      <c r="F133" s="601"/>
      <c r="G133" s="601"/>
      <c r="H133" s="79"/>
      <c r="I133" s="79"/>
      <c r="J133" s="79"/>
      <c r="K133" s="79"/>
      <c r="L133" s="79"/>
      <c r="M133" s="79"/>
      <c r="N133" s="79"/>
      <c r="O133" s="79"/>
      <c r="P133" s="452"/>
      <c r="W133" s="428"/>
      <c r="X133" s="428"/>
      <c r="Y133" s="428"/>
      <c r="Z133" s="428"/>
      <c r="AA133" s="428"/>
      <c r="AB133" s="428"/>
      <c r="AC133" s="428"/>
      <c r="AD133" s="429"/>
      <c r="AE133" s="429"/>
      <c r="AF133" s="429"/>
      <c r="AG133" s="430"/>
      <c r="AH133" s="429"/>
      <c r="AI133" s="429"/>
    </row>
    <row r="134" spans="1:35" s="431" customFormat="1" ht="11.25" customHeight="1" x14ac:dyDescent="0.2">
      <c r="A134" s="79"/>
      <c r="B134" s="590" t="s">
        <v>31</v>
      </c>
      <c r="C134" s="590"/>
      <c r="D134" s="591"/>
      <c r="E134" s="591"/>
      <c r="F134" s="591"/>
      <c r="G134" s="79"/>
      <c r="H134" s="79"/>
      <c r="I134" s="79"/>
      <c r="J134" s="79"/>
      <c r="K134" s="79"/>
      <c r="L134" s="79"/>
      <c r="M134" s="79"/>
      <c r="N134" s="79"/>
      <c r="O134" s="79"/>
      <c r="P134" s="452"/>
      <c r="W134" s="428"/>
      <c r="X134" s="428"/>
      <c r="Y134" s="428"/>
      <c r="Z134" s="428"/>
      <c r="AA134" s="428"/>
      <c r="AB134" s="428"/>
      <c r="AC134" s="428"/>
      <c r="AD134" s="429"/>
      <c r="AE134" s="429"/>
      <c r="AF134" s="429"/>
      <c r="AG134" s="430"/>
      <c r="AH134" s="429"/>
      <c r="AI134" s="429"/>
    </row>
    <row r="135" spans="1:35" s="431" customFormat="1" ht="11.25" customHeight="1" x14ac:dyDescent="0.2">
      <c r="A135" s="79"/>
      <c r="B135" s="590"/>
      <c r="C135" s="590"/>
      <c r="D135" s="591"/>
      <c r="E135" s="591"/>
      <c r="F135" s="591"/>
      <c r="G135" s="79"/>
      <c r="H135" s="79"/>
      <c r="I135" s="79"/>
      <c r="J135" s="79"/>
      <c r="K135" s="79"/>
      <c r="L135" s="79"/>
      <c r="M135" s="79"/>
      <c r="N135" s="79"/>
      <c r="O135" s="79"/>
      <c r="P135" s="452"/>
      <c r="W135" s="428"/>
      <c r="X135" s="428"/>
      <c r="Y135" s="428"/>
      <c r="Z135" s="428"/>
      <c r="AA135" s="428"/>
      <c r="AB135" s="428"/>
      <c r="AC135" s="428"/>
      <c r="AD135" s="429"/>
      <c r="AE135" s="429"/>
      <c r="AF135" s="429"/>
      <c r="AG135" s="430"/>
      <c r="AH135" s="429"/>
      <c r="AI135" s="429"/>
    </row>
    <row r="136" spans="1:35" s="431" customFormat="1" ht="11.25" customHeight="1" x14ac:dyDescent="0.2">
      <c r="A136" s="79"/>
      <c r="B136" s="590" t="s">
        <v>52</v>
      </c>
      <c r="C136" s="590"/>
      <c r="D136" s="591"/>
      <c r="E136" s="591"/>
      <c r="F136" s="591"/>
      <c r="G136" s="79"/>
      <c r="H136" s="79"/>
      <c r="I136" s="79"/>
      <c r="J136" s="79"/>
      <c r="K136" s="79"/>
      <c r="L136" s="79"/>
      <c r="M136" s="79"/>
      <c r="N136" s="79"/>
      <c r="O136" s="79"/>
      <c r="P136" s="452"/>
      <c r="W136" s="428"/>
      <c r="X136" s="428"/>
      <c r="Y136" s="428"/>
      <c r="Z136" s="428"/>
      <c r="AA136" s="428"/>
      <c r="AB136" s="428"/>
      <c r="AC136" s="428"/>
      <c r="AD136" s="429"/>
      <c r="AE136" s="429"/>
      <c r="AF136" s="429"/>
      <c r="AG136" s="430"/>
      <c r="AH136" s="429"/>
      <c r="AI136" s="429"/>
    </row>
    <row r="137" spans="1:35" s="431" customFormat="1" ht="11.25" customHeight="1" x14ac:dyDescent="0.2">
      <c r="A137" s="79"/>
      <c r="B137" s="590"/>
      <c r="C137" s="590"/>
      <c r="D137" s="591"/>
      <c r="E137" s="591"/>
      <c r="F137" s="591"/>
      <c r="G137" s="79"/>
      <c r="H137" s="79"/>
      <c r="I137" s="79"/>
      <c r="J137" s="79"/>
      <c r="K137" s="79"/>
      <c r="L137" s="79"/>
      <c r="M137" s="79"/>
      <c r="N137" s="79"/>
      <c r="O137" s="79"/>
      <c r="P137" s="452"/>
      <c r="W137" s="428"/>
      <c r="X137" s="428"/>
      <c r="Y137" s="428"/>
      <c r="Z137" s="428"/>
      <c r="AA137" s="428"/>
      <c r="AB137" s="428"/>
      <c r="AC137" s="428"/>
      <c r="AD137" s="429"/>
      <c r="AE137" s="429"/>
      <c r="AF137" s="429"/>
      <c r="AG137" s="430"/>
      <c r="AH137" s="429"/>
      <c r="AI137" s="429"/>
    </row>
    <row r="138" spans="1:35" s="431" customFormat="1" ht="11.25" customHeight="1" x14ac:dyDescent="0.2">
      <c r="A138" s="79"/>
      <c r="B138" s="590" t="s">
        <v>32</v>
      </c>
      <c r="C138" s="590"/>
      <c r="D138" s="591"/>
      <c r="E138" s="591"/>
      <c r="F138" s="591"/>
      <c r="G138" s="79"/>
      <c r="H138" s="79"/>
      <c r="I138" s="79"/>
      <c r="J138" s="79"/>
      <c r="K138" s="79"/>
      <c r="L138" s="79"/>
      <c r="M138" s="79"/>
      <c r="N138" s="79"/>
      <c r="O138" s="79"/>
      <c r="P138" s="452"/>
      <c r="W138" s="428"/>
      <c r="X138" s="428"/>
      <c r="Y138" s="428"/>
      <c r="Z138" s="428"/>
      <c r="AA138" s="428"/>
      <c r="AB138" s="428"/>
      <c r="AC138" s="428"/>
      <c r="AD138" s="429"/>
      <c r="AE138" s="429"/>
      <c r="AF138" s="429"/>
      <c r="AG138" s="430"/>
      <c r="AH138" s="429"/>
      <c r="AI138" s="429"/>
    </row>
    <row r="139" spans="1:35" s="431" customFormat="1" ht="11.25" customHeight="1" x14ac:dyDescent="0.2">
      <c r="A139" s="79"/>
      <c r="B139" s="590"/>
      <c r="C139" s="590"/>
      <c r="D139" s="591"/>
      <c r="E139" s="591"/>
      <c r="F139" s="591"/>
      <c r="G139" s="79"/>
      <c r="H139" s="79"/>
      <c r="I139" s="79"/>
      <c r="J139" s="79"/>
      <c r="K139" s="79"/>
      <c r="L139" s="79"/>
      <c r="M139" s="79"/>
      <c r="N139" s="79"/>
      <c r="O139" s="79"/>
      <c r="P139" s="452"/>
      <c r="W139" s="428"/>
      <c r="X139" s="428"/>
      <c r="Y139" s="428"/>
      <c r="Z139" s="428"/>
      <c r="AA139" s="428"/>
      <c r="AB139" s="428"/>
      <c r="AC139" s="428"/>
      <c r="AD139" s="429"/>
      <c r="AE139" s="429"/>
      <c r="AF139" s="429"/>
      <c r="AG139" s="430"/>
      <c r="AH139" s="429"/>
      <c r="AI139" s="429"/>
    </row>
    <row r="140" spans="1:35" s="431" customFormat="1" ht="11.25" hidden="1" customHeight="1" x14ac:dyDescent="0.2">
      <c r="A140" s="79"/>
      <c r="B140" s="590" t="s">
        <v>98</v>
      </c>
      <c r="C140" s="590"/>
      <c r="D140" s="591"/>
      <c r="E140" s="591"/>
      <c r="F140" s="591"/>
      <c r="G140" s="79"/>
      <c r="H140" s="79"/>
      <c r="I140" s="79"/>
      <c r="J140" s="79"/>
      <c r="K140" s="79"/>
      <c r="L140" s="79"/>
      <c r="M140" s="79"/>
      <c r="N140" s="79"/>
      <c r="O140" s="79"/>
      <c r="P140" s="452"/>
      <c r="W140" s="428"/>
      <c r="X140" s="428"/>
      <c r="Y140" s="428"/>
      <c r="Z140" s="428"/>
      <c r="AA140" s="428"/>
      <c r="AB140" s="428"/>
      <c r="AC140" s="428"/>
      <c r="AD140" s="429"/>
      <c r="AE140" s="429"/>
      <c r="AF140" s="429"/>
      <c r="AG140" s="430"/>
      <c r="AH140" s="429"/>
      <c r="AI140" s="429"/>
    </row>
    <row r="141" spans="1:35" s="431" customFormat="1" ht="11.25" hidden="1" customHeight="1" x14ac:dyDescent="0.2">
      <c r="A141" s="79"/>
      <c r="B141" s="590"/>
      <c r="C141" s="590"/>
      <c r="D141" s="591"/>
      <c r="E141" s="591"/>
      <c r="F141" s="591"/>
      <c r="G141" s="79"/>
      <c r="H141" s="79"/>
      <c r="I141" s="79"/>
      <c r="J141" s="79"/>
      <c r="K141" s="79"/>
      <c r="L141" s="79"/>
      <c r="M141" s="79"/>
      <c r="N141" s="79"/>
      <c r="O141" s="79"/>
      <c r="P141" s="452"/>
      <c r="W141" s="428"/>
      <c r="X141" s="428"/>
      <c r="Y141" s="428"/>
      <c r="Z141" s="428"/>
      <c r="AA141" s="428"/>
      <c r="AB141" s="428"/>
      <c r="AC141" s="428"/>
      <c r="AD141" s="429"/>
      <c r="AE141" s="429"/>
      <c r="AF141" s="429"/>
      <c r="AG141" s="430"/>
      <c r="AH141" s="429"/>
      <c r="AI141" s="429"/>
    </row>
    <row r="142" spans="1:35" s="431" customFormat="1" ht="11.25" hidden="1" customHeight="1" x14ac:dyDescent="0.2">
      <c r="A142" s="79"/>
      <c r="B142" s="590" t="s">
        <v>99</v>
      </c>
      <c r="C142" s="590"/>
      <c r="D142" s="591"/>
      <c r="E142" s="591"/>
      <c r="F142" s="591"/>
      <c r="G142" s="79"/>
      <c r="H142" s="79"/>
      <c r="I142" s="79"/>
      <c r="J142" s="79"/>
      <c r="K142" s="79"/>
      <c r="L142" s="79"/>
      <c r="M142" s="79"/>
      <c r="N142" s="79"/>
      <c r="O142" s="79"/>
      <c r="P142" s="453"/>
      <c r="W142" s="433"/>
      <c r="X142" s="433"/>
      <c r="Y142" s="433"/>
      <c r="Z142" s="433"/>
      <c r="AA142" s="433"/>
      <c r="AB142" s="433"/>
      <c r="AC142" s="433"/>
    </row>
    <row r="143" spans="1:35" s="431" customFormat="1" ht="11.25" hidden="1" customHeight="1" x14ac:dyDescent="0.2">
      <c r="A143" s="79"/>
      <c r="B143" s="590"/>
      <c r="C143" s="590"/>
      <c r="D143" s="591"/>
      <c r="E143" s="591"/>
      <c r="F143" s="591"/>
      <c r="G143" s="79"/>
      <c r="H143" s="79"/>
      <c r="I143" s="79"/>
      <c r="J143" s="79"/>
      <c r="K143" s="79"/>
      <c r="L143" s="79"/>
      <c r="M143" s="79"/>
      <c r="N143" s="79"/>
      <c r="O143" s="79"/>
      <c r="P143" s="453"/>
      <c r="W143" s="433"/>
      <c r="X143" s="433"/>
      <c r="Y143" s="433"/>
      <c r="Z143" s="433"/>
      <c r="AA143" s="433"/>
      <c r="AB143" s="433"/>
      <c r="AC143" s="433"/>
    </row>
    <row r="144" spans="1:35" s="434" customFormat="1" ht="11.25" customHeight="1" x14ac:dyDescent="0.2">
      <c r="A144" s="86"/>
      <c r="B144" s="590" t="s">
        <v>53</v>
      </c>
      <c r="C144" s="590"/>
      <c r="D144" s="591"/>
      <c r="E144" s="591"/>
      <c r="F144" s="591"/>
      <c r="G144" s="86"/>
      <c r="H144" s="86"/>
      <c r="I144" s="86"/>
      <c r="J144" s="86"/>
      <c r="K144" s="86"/>
      <c r="L144" s="86"/>
      <c r="M144" s="86"/>
      <c r="N144" s="86"/>
      <c r="O144" s="86"/>
      <c r="P144" s="454"/>
      <c r="W144" s="433"/>
      <c r="X144" s="433"/>
      <c r="Y144" s="433"/>
      <c r="Z144" s="433"/>
      <c r="AA144" s="433"/>
      <c r="AB144" s="433"/>
      <c r="AC144" s="433"/>
    </row>
    <row r="145" spans="1:37" s="406" customFormat="1" ht="11.25" customHeight="1" x14ac:dyDescent="0.2">
      <c r="A145" s="25"/>
      <c r="B145" s="590"/>
      <c r="C145" s="590"/>
      <c r="D145" s="591"/>
      <c r="E145" s="591"/>
      <c r="F145" s="591"/>
      <c r="G145" s="25"/>
      <c r="H145" s="25"/>
      <c r="I145" s="25"/>
      <c r="J145" s="25"/>
      <c r="K145" s="25"/>
      <c r="L145" s="25"/>
      <c r="M145" s="25"/>
      <c r="N145" s="25"/>
      <c r="O145" s="25"/>
      <c r="P145" s="448"/>
      <c r="W145" s="402"/>
      <c r="X145" s="402"/>
      <c r="Y145" s="402"/>
      <c r="Z145" s="402"/>
      <c r="AA145" s="402"/>
      <c r="AB145" s="402"/>
      <c r="AC145" s="402"/>
      <c r="AD145" s="403"/>
      <c r="AE145" s="403"/>
      <c r="AF145" s="403"/>
      <c r="AG145" s="403"/>
      <c r="AH145" s="403"/>
      <c r="AI145" s="403"/>
      <c r="AJ145" s="404"/>
      <c r="AK145" s="405"/>
    </row>
    <row r="146" spans="1:37" s="406" customFormat="1" ht="11.25" customHeight="1" x14ac:dyDescent="0.2">
      <c r="A146" s="71"/>
      <c r="B146" s="71"/>
      <c r="C146" s="71"/>
      <c r="D146" s="71"/>
      <c r="E146" s="71"/>
      <c r="F146" s="71"/>
      <c r="G146" s="71"/>
      <c r="H146" s="71"/>
      <c r="I146" s="71"/>
      <c r="J146" s="71"/>
      <c r="K146" s="71"/>
      <c r="L146" s="71"/>
      <c r="M146" s="71"/>
      <c r="N146" s="71"/>
      <c r="O146" s="71"/>
      <c r="P146" s="455"/>
      <c r="W146" s="402"/>
      <c r="X146" s="402"/>
      <c r="Y146" s="402"/>
      <c r="Z146" s="402"/>
      <c r="AA146" s="402"/>
      <c r="AB146" s="402"/>
      <c r="AC146" s="402"/>
      <c r="AD146" s="403"/>
      <c r="AE146" s="403"/>
      <c r="AF146" s="403"/>
      <c r="AG146" s="403"/>
      <c r="AH146" s="403"/>
      <c r="AI146" s="403"/>
      <c r="AJ146" s="404"/>
      <c r="AK146" s="405"/>
    </row>
    <row r="147" spans="1:37" ht="14.25" x14ac:dyDescent="0.2">
      <c r="R147" s="515"/>
      <c r="S147" s="515"/>
      <c r="T147" s="515"/>
      <c r="U147" s="515"/>
      <c r="V147" s="515"/>
      <c r="W147" s="515"/>
    </row>
    <row r="148" spans="1:37" ht="11.25" customHeight="1" x14ac:dyDescent="0.25">
      <c r="R148" s="516"/>
      <c r="S148" s="515"/>
      <c r="T148" s="515"/>
      <c r="U148" s="515"/>
      <c r="V148" s="515"/>
      <c r="W148" s="515"/>
    </row>
    <row r="149" spans="1:37" ht="11.25" customHeight="1" x14ac:dyDescent="0.2">
      <c r="R149" s="515"/>
      <c r="S149" s="515"/>
      <c r="T149" s="515"/>
      <c r="U149" s="515"/>
      <c r="V149" s="515"/>
      <c r="W149" s="515"/>
    </row>
    <row r="150" spans="1:37" ht="11.25" customHeight="1" x14ac:dyDescent="0.25">
      <c r="R150" s="516"/>
      <c r="S150" s="515"/>
      <c r="T150" s="515"/>
      <c r="U150" s="515"/>
      <c r="V150" s="515"/>
      <c r="W150" s="515"/>
    </row>
    <row r="151" spans="1:37" ht="11.25" customHeight="1" x14ac:dyDescent="0.2">
      <c r="R151" s="515"/>
      <c r="S151" s="515"/>
      <c r="T151" s="515"/>
      <c r="U151" s="515"/>
      <c r="V151" s="515"/>
      <c r="W151" s="515"/>
    </row>
    <row r="152" spans="1:37" ht="11.25" customHeight="1" x14ac:dyDescent="0.25">
      <c r="R152" s="516"/>
      <c r="S152" s="515"/>
      <c r="T152" s="515"/>
      <c r="U152" s="515"/>
      <c r="V152" s="515"/>
      <c r="W152" s="515"/>
    </row>
    <row r="153" spans="1:37" ht="11.25" customHeight="1" x14ac:dyDescent="0.2">
      <c r="R153" s="515"/>
      <c r="S153" s="515"/>
      <c r="T153" s="515"/>
      <c r="U153" s="515"/>
      <c r="V153" s="515"/>
      <c r="W153" s="515"/>
    </row>
    <row r="154" spans="1:37" ht="11.25" customHeight="1" x14ac:dyDescent="0.2">
      <c r="S154" s="515"/>
      <c r="T154" s="515"/>
      <c r="U154" s="515"/>
      <c r="V154" s="515"/>
      <c r="W154" s="515"/>
    </row>
    <row r="155" spans="1:37" ht="11.25" customHeight="1" x14ac:dyDescent="0.2">
      <c r="V155" s="515"/>
      <c r="W155" s="515"/>
    </row>
    <row r="156" spans="1:37" ht="11.25" customHeight="1" x14ac:dyDescent="0.2">
      <c r="V156" s="515"/>
      <c r="W156" s="515"/>
    </row>
    <row r="157" spans="1:37" ht="11.25" customHeight="1" x14ac:dyDescent="0.2">
      <c r="V157" s="515"/>
      <c r="W157" s="515"/>
    </row>
    <row r="158" spans="1:37" ht="16.5" customHeight="1" x14ac:dyDescent="0.2">
      <c r="V158" s="515"/>
      <c r="W158" s="515"/>
    </row>
    <row r="160" spans="1:37" ht="15" customHeight="1" x14ac:dyDescent="0.2"/>
    <row r="161" spans="1:43" ht="12.75" x14ac:dyDescent="0.2"/>
    <row r="162" spans="1:43" ht="11.25" customHeight="1" x14ac:dyDescent="0.2">
      <c r="Q162" s="517"/>
    </row>
    <row r="163" spans="1:43" ht="21" customHeight="1" x14ac:dyDescent="0.2"/>
    <row r="165" spans="1:43" ht="11.25" customHeight="1" x14ac:dyDescent="0.2">
      <c r="R165" s="518"/>
    </row>
    <row r="166" spans="1:43" s="477" customFormat="1" ht="11.25" customHeight="1" x14ac:dyDescent="0.2">
      <c r="A166" s="474"/>
      <c r="B166" s="474"/>
      <c r="C166" s="474"/>
      <c r="D166" s="474"/>
      <c r="E166" s="474"/>
      <c r="F166" s="474"/>
      <c r="G166" s="474"/>
      <c r="H166" s="474"/>
      <c r="I166" s="527"/>
      <c r="J166" s="527"/>
      <c r="K166" s="527"/>
      <c r="L166" s="527"/>
      <c r="M166" s="527"/>
      <c r="N166" s="527"/>
      <c r="O166" s="474"/>
      <c r="P166" s="528"/>
      <c r="Q166" s="479"/>
      <c r="R166" s="479"/>
      <c r="S166" s="479"/>
      <c r="T166" s="479"/>
      <c r="U166" s="503"/>
      <c r="V166" s="503"/>
      <c r="W166" s="503"/>
      <c r="X166" s="503"/>
      <c r="Y166" s="503"/>
      <c r="Z166" s="479"/>
      <c r="AO166" s="474"/>
      <c r="AP166" s="474"/>
      <c r="AQ166" s="474"/>
    </row>
    <row r="167" spans="1:43" ht="21" customHeight="1" x14ac:dyDescent="0.2"/>
    <row r="169" spans="1:43" ht="11.25" customHeight="1" x14ac:dyDescent="0.2">
      <c r="AO169" s="477"/>
      <c r="AP169" s="477"/>
      <c r="AQ169" s="477"/>
    </row>
    <row r="196" spans="17:26" ht="11.25" customHeight="1" x14ac:dyDescent="0.2">
      <c r="Q196" s="503"/>
      <c r="R196" s="503"/>
      <c r="S196" s="503"/>
      <c r="T196" s="503"/>
      <c r="U196" s="479"/>
      <c r="V196" s="474"/>
      <c r="W196" s="474"/>
      <c r="X196" s="474"/>
      <c r="Y196" s="474"/>
      <c r="Z196" s="474"/>
    </row>
    <row r="197" spans="17:26" ht="11.25" customHeight="1" x14ac:dyDescent="0.2">
      <c r="Q197" s="503"/>
      <c r="R197" s="503"/>
      <c r="S197" s="503"/>
      <c r="T197" s="503"/>
      <c r="U197" s="479"/>
      <c r="V197" s="474"/>
      <c r="W197" s="474"/>
      <c r="X197" s="474"/>
      <c r="Y197" s="474"/>
      <c r="Z197" s="474"/>
    </row>
    <row r="198" spans="17:26" ht="11.25" customHeight="1" x14ac:dyDescent="0.2">
      <c r="Q198" s="503"/>
      <c r="R198" s="503"/>
      <c r="S198" s="503"/>
      <c r="T198" s="503"/>
      <c r="U198" s="479"/>
      <c r="V198" s="474"/>
      <c r="W198" s="474"/>
      <c r="X198" s="474"/>
      <c r="Y198" s="474"/>
      <c r="Z198" s="474"/>
    </row>
    <row r="199" spans="17:26" ht="11.25" customHeight="1" x14ac:dyDescent="0.2">
      <c r="Q199" s="503"/>
      <c r="R199" s="503"/>
      <c r="S199" s="503"/>
      <c r="T199" s="503"/>
      <c r="U199" s="479"/>
      <c r="V199" s="474"/>
      <c r="W199" s="474"/>
      <c r="X199" s="474"/>
      <c r="Y199" s="474"/>
      <c r="Z199" s="474"/>
    </row>
    <row r="200" spans="17:26" ht="11.25" customHeight="1" x14ac:dyDescent="0.2">
      <c r="Q200" s="503"/>
      <c r="R200" s="503"/>
      <c r="S200" s="503"/>
      <c r="T200" s="503"/>
      <c r="U200" s="479"/>
      <c r="V200" s="474"/>
      <c r="W200" s="474"/>
      <c r="X200" s="474"/>
      <c r="Y200" s="474"/>
      <c r="Z200" s="474"/>
    </row>
    <row r="202" spans="17:26" ht="16.5" customHeight="1" x14ac:dyDescent="0.2"/>
    <row r="204" spans="17:26" ht="15" customHeight="1" x14ac:dyDescent="0.2"/>
    <row r="205" spans="17:26" ht="12.75" x14ac:dyDescent="0.2"/>
    <row r="206" spans="17:26" ht="11.25" customHeight="1" x14ac:dyDescent="0.2">
      <c r="Q206" s="517"/>
    </row>
    <row r="207" spans="17:26" ht="21" customHeight="1" x14ac:dyDescent="0.2"/>
    <row r="209" spans="1:43" ht="11.25" customHeight="1" x14ac:dyDescent="0.2">
      <c r="R209" s="518"/>
    </row>
    <row r="210" spans="1:43" s="477" customFormat="1" ht="11.25" customHeight="1" x14ac:dyDescent="0.2">
      <c r="A210" s="474"/>
      <c r="B210" s="474"/>
      <c r="C210" s="474"/>
      <c r="D210" s="474"/>
      <c r="E210" s="474"/>
      <c r="F210" s="474"/>
      <c r="G210" s="474"/>
      <c r="H210" s="474"/>
      <c r="I210" s="527"/>
      <c r="J210" s="527"/>
      <c r="K210" s="527"/>
      <c r="L210" s="527"/>
      <c r="M210" s="527"/>
      <c r="N210" s="527"/>
      <c r="O210" s="474"/>
      <c r="P210" s="528"/>
      <c r="Q210" s="479"/>
      <c r="R210" s="479"/>
      <c r="S210" s="479"/>
      <c r="T210" s="479"/>
      <c r="U210" s="503"/>
      <c r="V210" s="503"/>
      <c r="W210" s="503"/>
      <c r="X210" s="503"/>
      <c r="Y210" s="503"/>
      <c r="Z210" s="479"/>
      <c r="AO210" s="474"/>
      <c r="AP210" s="474"/>
      <c r="AQ210" s="474"/>
    </row>
    <row r="211" spans="1:43" ht="21" customHeight="1" x14ac:dyDescent="0.2"/>
    <row r="213" spans="1:43" ht="11.25" customHeight="1" x14ac:dyDescent="0.2">
      <c r="AO213" s="477"/>
      <c r="AP213" s="477"/>
      <c r="AQ213" s="477"/>
    </row>
    <row r="236" spans="16:26" ht="11.25" customHeight="1" x14ac:dyDescent="0.2">
      <c r="P236" s="503"/>
      <c r="R236" s="474"/>
      <c r="S236" s="474"/>
      <c r="T236" s="474"/>
      <c r="U236" s="474"/>
      <c r="V236" s="474"/>
      <c r="W236" s="474"/>
      <c r="X236" s="474"/>
      <c r="Y236" s="474"/>
      <c r="Z236" s="474"/>
    </row>
    <row r="237" spans="16:26" ht="11.25" customHeight="1" x14ac:dyDescent="0.2">
      <c r="P237" s="503"/>
      <c r="R237" s="474"/>
      <c r="S237" s="474"/>
      <c r="T237" s="474"/>
      <c r="U237" s="474"/>
      <c r="V237" s="474"/>
      <c r="W237" s="474"/>
      <c r="X237" s="474"/>
      <c r="Y237" s="474"/>
      <c r="Z237" s="474"/>
    </row>
    <row r="238" spans="16:26" ht="11.25" customHeight="1" x14ac:dyDescent="0.2">
      <c r="P238" s="503"/>
      <c r="R238" s="474"/>
      <c r="S238" s="474"/>
      <c r="T238" s="474"/>
      <c r="U238" s="474"/>
      <c r="V238" s="474"/>
      <c r="W238" s="474"/>
      <c r="X238" s="474"/>
      <c r="Y238" s="474"/>
      <c r="Z238" s="474"/>
    </row>
    <row r="239" spans="16:26" ht="11.25" customHeight="1" x14ac:dyDescent="0.2">
      <c r="P239" s="503"/>
      <c r="R239" s="474"/>
      <c r="S239" s="474"/>
      <c r="T239" s="474"/>
      <c r="U239" s="474"/>
      <c r="V239" s="474"/>
      <c r="W239" s="474"/>
      <c r="X239" s="474"/>
      <c r="Y239" s="474"/>
      <c r="Z239" s="474"/>
    </row>
    <row r="240" spans="16:26" ht="11.25" customHeight="1" x14ac:dyDescent="0.2">
      <c r="P240" s="503"/>
      <c r="R240" s="474"/>
      <c r="S240" s="474"/>
      <c r="T240" s="474"/>
      <c r="U240" s="474"/>
      <c r="V240" s="474"/>
      <c r="W240" s="474"/>
      <c r="X240" s="474"/>
      <c r="Y240" s="474"/>
      <c r="Z240" s="474"/>
    </row>
    <row r="241" spans="16:26" ht="11.25" customHeight="1" x14ac:dyDescent="0.2">
      <c r="P241" s="503"/>
      <c r="R241" s="474"/>
      <c r="S241" s="474"/>
      <c r="T241" s="474"/>
      <c r="U241" s="474"/>
      <c r="V241" s="474"/>
      <c r="W241" s="474"/>
      <c r="X241" s="474"/>
      <c r="Y241" s="474"/>
      <c r="Z241" s="474"/>
    </row>
    <row r="242" spans="16:26" ht="11.25" customHeight="1" x14ac:dyDescent="0.2">
      <c r="P242" s="503"/>
      <c r="R242" s="474"/>
      <c r="S242" s="474"/>
      <c r="T242" s="474"/>
      <c r="U242" s="474"/>
      <c r="V242" s="474"/>
      <c r="W242" s="474"/>
      <c r="X242" s="474"/>
      <c r="Y242" s="474"/>
      <c r="Z242" s="474"/>
    </row>
    <row r="243" spans="16:26" ht="11.25" customHeight="1" x14ac:dyDescent="0.2">
      <c r="P243" s="503"/>
      <c r="R243" s="474"/>
      <c r="S243" s="474"/>
      <c r="T243" s="474"/>
      <c r="U243" s="474"/>
      <c r="V243" s="474"/>
      <c r="W243" s="474"/>
      <c r="X243" s="474"/>
      <c r="Y243" s="474"/>
      <c r="Z243" s="474"/>
    </row>
    <row r="244" spans="16:26" ht="11.25" customHeight="1" x14ac:dyDescent="0.2">
      <c r="P244" s="503"/>
      <c r="R244" s="474"/>
      <c r="S244" s="474"/>
      <c r="T244" s="474"/>
      <c r="U244" s="474"/>
      <c r="V244" s="474"/>
      <c r="W244" s="474"/>
      <c r="X244" s="474"/>
      <c r="Y244" s="474"/>
      <c r="Z244" s="474"/>
    </row>
    <row r="245" spans="16:26" ht="11.25" customHeight="1" x14ac:dyDescent="0.2">
      <c r="P245" s="503"/>
      <c r="R245" s="474"/>
      <c r="S245" s="474"/>
      <c r="T245" s="474"/>
      <c r="U245" s="474"/>
      <c r="V245" s="474"/>
      <c r="W245" s="474"/>
      <c r="X245" s="474"/>
      <c r="Y245" s="474"/>
      <c r="Z245" s="474"/>
    </row>
    <row r="246" spans="16:26" ht="16.5" customHeight="1" x14ac:dyDescent="0.2">
      <c r="P246" s="503"/>
      <c r="R246" s="474"/>
      <c r="S246" s="474"/>
      <c r="T246" s="474"/>
      <c r="U246" s="474"/>
      <c r="V246" s="474"/>
      <c r="W246" s="474"/>
      <c r="X246" s="474"/>
      <c r="Y246" s="474"/>
      <c r="Z246" s="474"/>
    </row>
    <row r="247" spans="16:26" ht="11.25" customHeight="1" x14ac:dyDescent="0.2">
      <c r="P247" s="503"/>
      <c r="R247" s="474"/>
      <c r="S247" s="474"/>
      <c r="T247" s="474"/>
      <c r="U247" s="474"/>
      <c r="V247" s="474"/>
      <c r="W247" s="474"/>
      <c r="X247" s="474"/>
      <c r="Y247" s="474"/>
      <c r="Z247" s="474"/>
    </row>
    <row r="248" spans="16:26" ht="11.25" customHeight="1" x14ac:dyDescent="0.2">
      <c r="P248" s="503"/>
      <c r="R248" s="474"/>
      <c r="S248" s="474"/>
      <c r="T248" s="474"/>
      <c r="U248" s="474"/>
      <c r="V248" s="474"/>
      <c r="W248" s="474"/>
      <c r="X248" s="474"/>
      <c r="Y248" s="474"/>
      <c r="Z248" s="474"/>
    </row>
    <row r="249" spans="16:26" ht="11.25" customHeight="1" x14ac:dyDescent="0.2">
      <c r="P249" s="503"/>
      <c r="R249" s="474"/>
      <c r="S249" s="474"/>
      <c r="T249" s="474"/>
      <c r="U249" s="474"/>
      <c r="V249" s="474"/>
      <c r="W249" s="474"/>
      <c r="X249" s="474"/>
      <c r="Y249" s="474"/>
      <c r="Z249" s="474"/>
    </row>
    <row r="257" spans="41:43" ht="11.25" customHeight="1" x14ac:dyDescent="0.2">
      <c r="AO257" s="477"/>
      <c r="AP257" s="477"/>
      <c r="AQ257" s="477"/>
    </row>
    <row r="301" spans="41:43" ht="11.25" customHeight="1" x14ac:dyDescent="0.2">
      <c r="AO301" s="477"/>
      <c r="AP301" s="477"/>
      <c r="AQ301" s="477"/>
    </row>
  </sheetData>
  <sheetProtection sheet="1" objects="1" scenarios="1"/>
  <mergeCells count="35">
    <mergeCell ref="L84:M84"/>
    <mergeCell ref="B118:F119"/>
    <mergeCell ref="B120:F121"/>
    <mergeCell ref="A75:O75"/>
    <mergeCell ref="A76:O76"/>
    <mergeCell ref="B114:B115"/>
    <mergeCell ref="B116:F117"/>
    <mergeCell ref="B47:N48"/>
    <mergeCell ref="A110:O110"/>
    <mergeCell ref="A111:O111"/>
    <mergeCell ref="L49:M49"/>
    <mergeCell ref="B6:N7"/>
    <mergeCell ref="A41:O41"/>
    <mergeCell ref="A40:O40"/>
    <mergeCell ref="D49:E49"/>
    <mergeCell ref="F49:G49"/>
    <mergeCell ref="H49:I49"/>
    <mergeCell ref="J49:K49"/>
    <mergeCell ref="B82:N83"/>
    <mergeCell ref="D84:E84"/>
    <mergeCell ref="F84:G84"/>
    <mergeCell ref="H84:I84"/>
    <mergeCell ref="J84:K84"/>
    <mergeCell ref="B140:F141"/>
    <mergeCell ref="B142:F143"/>
    <mergeCell ref="B144:F145"/>
    <mergeCell ref="B122:F123"/>
    <mergeCell ref="B124:F125"/>
    <mergeCell ref="B126:F127"/>
    <mergeCell ref="B128:F129"/>
    <mergeCell ref="B130:F131"/>
    <mergeCell ref="B134:F135"/>
    <mergeCell ref="B136:F137"/>
    <mergeCell ref="B138:F139"/>
    <mergeCell ref="B132:G133"/>
  </mergeCells>
  <conditionalFormatting sqref="D10:N31">
    <cfRule type="containsErrors" dxfId="25" priority="3">
      <formula>ISERROR(D10)</formula>
    </cfRule>
  </conditionalFormatting>
  <conditionalFormatting sqref="B10:B29 D10:N31">
    <cfRule type="expression" dxfId="24" priority="349" stopIfTrue="1">
      <formula>$B10=$R$6</formula>
    </cfRule>
  </conditionalFormatting>
  <hyperlinks>
    <hyperlink ref="B116:B117" location="Coverage!A1" display="Participating LA's"/>
    <hyperlink ref="B138:B139" location="'Looked After Children'!A1" display="Looked After Children"/>
    <hyperlink ref="B136:B137" location="'Court Applications'!A1" display="Court Applications"/>
    <hyperlink ref="B134:B135" location="'Child Protection Plans'!A1" display="Child Protection Plans"/>
    <hyperlink ref="B132:B133" location="'Initial CP Conferences'!A1" display="Initial Child Protection Conferences"/>
    <hyperlink ref="B130:B131" location="'Section 47 Enquiries'!A1" display="Section 47 Enquiries"/>
    <hyperlink ref="B128:B129" location="'Children in Need'!A1" display="Children in Need"/>
    <hyperlink ref="B126:B127" location="Assessments!A1" display="Assessments"/>
    <hyperlink ref="B124:B125" location="'Re-referrals'!A1" display="Re-referrals"/>
    <hyperlink ref="B120:B121" location="Referrals!A1" display="Referrals"/>
    <hyperlink ref="B118:B119" location="Population!A1" display="Population"/>
    <hyperlink ref="B142:B143" location="Adoption!A1" display="Adoption"/>
    <hyperlink ref="B140:B141" location="Adoption!A1" display="Adoption"/>
    <hyperlink ref="B140:F141" location="Ofsted!A1" display="Ofsted"/>
    <hyperlink ref="B142:F143" location="Education!A1" display="Education"/>
    <hyperlink ref="B144:B145" location="Adoption!A1" display="Adoption"/>
    <hyperlink ref="B144:F145" location="Sources!A1" display="Sources"/>
    <hyperlink ref="B122:F123"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 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39"/>
  </sheetPr>
  <dimension ref="A1:AL211"/>
  <sheetViews>
    <sheetView showRowColHeaders="0" zoomScaleNormal="100" workbookViewId="0"/>
  </sheetViews>
  <sheetFormatPr defaultRowHeight="11.25" customHeight="1" x14ac:dyDescent="0.2"/>
  <cols>
    <col min="1" max="1" width="2.85546875" style="406" customWidth="1"/>
    <col min="2" max="2" width="19.28515625" style="406" customWidth="1"/>
    <col min="3" max="3" width="0.85546875" style="406" customWidth="1"/>
    <col min="4" max="8" width="7.42578125" style="406" customWidth="1"/>
    <col min="9" max="9" width="7.85546875" style="406" customWidth="1"/>
    <col min="10" max="10" width="0.85546875" style="406" customWidth="1"/>
    <col min="11" max="11" width="7.42578125" style="493" customWidth="1"/>
    <col min="12" max="15" width="7.42578125" style="406" customWidth="1"/>
    <col min="16" max="16" width="6.28515625" style="406" customWidth="1"/>
    <col min="17" max="17" width="0.85546875" style="406" customWidth="1"/>
    <col min="18" max="18" width="6.140625" style="406" customWidth="1"/>
    <col min="19" max="19" width="8" style="406" customWidth="1"/>
    <col min="20" max="20" width="7.7109375" style="406" customWidth="1"/>
    <col min="21" max="21" width="2.85546875" style="406" customWidth="1"/>
    <col min="22" max="22" width="10.140625" style="404" customWidth="1"/>
    <col min="23" max="24" width="21.85546875" style="402" hidden="1" customWidth="1"/>
    <col min="25" max="25" width="16" style="402" hidden="1" customWidth="1"/>
    <col min="26" max="27" width="17" style="402" hidden="1" customWidth="1"/>
    <col min="28" max="28" width="17" style="403" hidden="1" customWidth="1"/>
    <col min="29" max="29" width="15.7109375" style="403" customWidth="1"/>
    <col min="30" max="31" width="17" style="403" customWidth="1"/>
    <col min="32" max="32" width="6.140625" style="403" customWidth="1"/>
    <col min="33" max="33" width="10.140625" style="404" customWidth="1"/>
    <col min="34" max="34" width="10.140625" style="405" customWidth="1"/>
    <col min="35" max="16384" width="9.140625" style="406"/>
  </cols>
  <sheetData>
    <row r="1" spans="1:34" ht="15" customHeight="1" x14ac:dyDescent="0.2">
      <c r="A1" s="24"/>
      <c r="B1" s="24"/>
      <c r="C1" s="24"/>
      <c r="D1" s="24"/>
      <c r="E1" s="24"/>
      <c r="F1" s="24"/>
      <c r="G1" s="24"/>
      <c r="H1" s="24"/>
      <c r="I1" s="24"/>
      <c r="J1" s="24"/>
      <c r="K1" s="2"/>
      <c r="L1" s="25"/>
      <c r="M1" s="25"/>
      <c r="N1" s="25"/>
      <c r="O1" s="25"/>
      <c r="P1" s="25"/>
      <c r="Q1" s="25"/>
      <c r="R1" s="25"/>
      <c r="S1" s="25"/>
      <c r="T1" s="25"/>
      <c r="U1" s="24"/>
      <c r="V1" s="532"/>
    </row>
    <row r="2" spans="1:34" ht="18.75" thickBot="1" x14ac:dyDescent="0.3">
      <c r="A2" s="40" t="s">
        <v>1</v>
      </c>
      <c r="B2" s="38"/>
      <c r="C2" s="38"/>
      <c r="D2" s="38"/>
      <c r="E2" s="38"/>
      <c r="F2" s="38"/>
      <c r="G2" s="38"/>
      <c r="H2" s="38"/>
      <c r="I2" s="38"/>
      <c r="J2" s="38"/>
      <c r="K2" s="39"/>
      <c r="L2" s="38"/>
      <c r="M2" s="38"/>
      <c r="N2" s="38"/>
      <c r="O2" s="38"/>
      <c r="P2" s="38"/>
      <c r="Q2" s="38"/>
      <c r="R2" s="38"/>
      <c r="S2" s="38"/>
      <c r="T2" s="38"/>
      <c r="U2" s="25"/>
      <c r="V2" s="532"/>
    </row>
    <row r="3" spans="1:34" ht="11.25" customHeight="1" x14ac:dyDescent="0.2">
      <c r="A3" s="25"/>
      <c r="B3" s="25"/>
      <c r="C3" s="25"/>
      <c r="D3" s="25"/>
      <c r="E3" s="25"/>
      <c r="F3" s="25"/>
      <c r="G3" s="25"/>
      <c r="H3" s="25"/>
      <c r="I3" s="25"/>
      <c r="J3" s="25"/>
      <c r="K3" s="3"/>
      <c r="L3" s="25"/>
      <c r="M3" s="25"/>
      <c r="N3" s="25"/>
      <c r="O3" s="25"/>
      <c r="P3" s="25"/>
      <c r="Q3" s="25"/>
      <c r="R3" s="25"/>
      <c r="S3" s="25"/>
      <c r="T3" s="25"/>
      <c r="U3" s="24"/>
      <c r="V3" s="532"/>
    </row>
    <row r="4" spans="1:34" ht="21" customHeight="1" thickBot="1" x14ac:dyDescent="0.25">
      <c r="A4" s="24"/>
      <c r="B4" s="24"/>
      <c r="C4" s="24"/>
      <c r="D4" s="24"/>
      <c r="E4" s="24"/>
      <c r="F4" s="24"/>
      <c r="G4" s="24"/>
      <c r="H4" s="24"/>
      <c r="I4" s="24"/>
      <c r="J4" s="24"/>
      <c r="K4" s="2"/>
      <c r="L4" s="24"/>
      <c r="M4" s="24"/>
      <c r="N4" s="24"/>
      <c r="O4" s="24"/>
      <c r="P4" s="24"/>
      <c r="Q4" s="24"/>
      <c r="R4" s="24"/>
      <c r="S4" s="24"/>
      <c r="T4" s="24"/>
      <c r="U4" s="24"/>
      <c r="V4" s="532"/>
      <c r="X4" s="407"/>
    </row>
    <row r="5" spans="1:34" ht="11.25" customHeight="1" x14ac:dyDescent="0.2">
      <c r="A5" s="30"/>
      <c r="B5" s="31"/>
      <c r="C5" s="31"/>
      <c r="D5" s="31"/>
      <c r="E5" s="31"/>
      <c r="F5" s="31"/>
      <c r="G5" s="31"/>
      <c r="H5" s="31"/>
      <c r="I5" s="31"/>
      <c r="J5" s="31"/>
      <c r="K5" s="32"/>
      <c r="L5" s="46"/>
      <c r="M5" s="46"/>
      <c r="N5" s="46"/>
      <c r="O5" s="46"/>
      <c r="P5" s="46"/>
      <c r="Q5" s="46"/>
      <c r="R5" s="46"/>
      <c r="S5" s="46"/>
      <c r="T5" s="46"/>
      <c r="U5" s="47"/>
      <c r="V5" s="532"/>
      <c r="W5" s="437" t="e">
        <f>VLOOKUP(X5,$W$12:$X$31,2,FALSE)</f>
        <v>#N/A</v>
      </c>
      <c r="X5" s="408" t="str">
        <f>Home!B12</f>
        <v>(none)</v>
      </c>
      <c r="Y5" s="408" t="str">
        <f>"Selected LA- "&amp;X5</f>
        <v>Selected LA- (none)</v>
      </c>
      <c r="AA5" s="403"/>
      <c r="AF5" s="404"/>
      <c r="AG5" s="405"/>
      <c r="AH5" s="406"/>
    </row>
    <row r="6" spans="1:34" ht="11.25" customHeight="1" x14ac:dyDescent="0.2">
      <c r="A6" s="34"/>
      <c r="B6" s="25"/>
      <c r="C6" s="25"/>
      <c r="D6" s="25"/>
      <c r="E6" s="25"/>
      <c r="F6" s="25"/>
      <c r="G6" s="25"/>
      <c r="H6" s="25"/>
      <c r="I6" s="25"/>
      <c r="J6" s="25"/>
      <c r="K6" s="87"/>
      <c r="L6" s="114"/>
      <c r="M6" s="114"/>
      <c r="N6" s="114"/>
      <c r="O6" s="114"/>
      <c r="P6" s="114"/>
      <c r="Q6" s="91"/>
      <c r="R6" s="91"/>
      <c r="S6" s="91"/>
      <c r="T6" s="91"/>
      <c r="U6" s="93"/>
      <c r="V6" s="532"/>
      <c r="AA6" s="403"/>
    </row>
    <row r="7" spans="1:34" s="411" customFormat="1" ht="11.25" customHeight="1" x14ac:dyDescent="0.2">
      <c r="A7" s="36"/>
      <c r="B7" s="642" t="s">
        <v>140</v>
      </c>
      <c r="C7" s="642"/>
      <c r="D7" s="643"/>
      <c r="E7" s="643"/>
      <c r="F7" s="643"/>
      <c r="G7" s="643"/>
      <c r="H7" s="643"/>
      <c r="I7" s="643"/>
      <c r="J7" s="643"/>
      <c r="K7" s="643"/>
      <c r="L7" s="643"/>
      <c r="M7" s="643"/>
      <c r="N7" s="643"/>
      <c r="O7" s="643"/>
      <c r="P7" s="643"/>
      <c r="Q7" s="643"/>
      <c r="R7" s="643"/>
      <c r="S7" s="643"/>
      <c r="T7" s="643"/>
      <c r="U7" s="92"/>
      <c r="V7" s="533"/>
      <c r="W7" s="402"/>
      <c r="X7" s="402"/>
      <c r="Y7" s="402"/>
      <c r="Z7" s="402"/>
      <c r="AA7" s="403"/>
      <c r="AB7" s="403"/>
      <c r="AC7" s="403"/>
      <c r="AD7" s="403"/>
      <c r="AE7" s="403"/>
      <c r="AF7" s="403"/>
      <c r="AG7" s="409"/>
      <c r="AH7" s="410"/>
    </row>
    <row r="8" spans="1:34" ht="20.25" customHeight="1" x14ac:dyDescent="0.2">
      <c r="A8" s="34"/>
      <c r="B8" s="643"/>
      <c r="C8" s="643"/>
      <c r="D8" s="643"/>
      <c r="E8" s="643"/>
      <c r="F8" s="643"/>
      <c r="G8" s="643"/>
      <c r="H8" s="643"/>
      <c r="I8" s="643"/>
      <c r="J8" s="643"/>
      <c r="K8" s="643"/>
      <c r="L8" s="643"/>
      <c r="M8" s="643"/>
      <c r="N8" s="643"/>
      <c r="O8" s="643"/>
      <c r="P8" s="643"/>
      <c r="Q8" s="643"/>
      <c r="R8" s="643"/>
      <c r="S8" s="643"/>
      <c r="T8" s="643"/>
      <c r="U8" s="93"/>
      <c r="V8" s="532"/>
      <c r="X8" s="407"/>
      <c r="AA8" s="403"/>
    </row>
    <row r="9" spans="1:34" ht="11.25" customHeight="1" x14ac:dyDescent="0.2">
      <c r="A9" s="34"/>
      <c r="B9" s="203"/>
      <c r="C9" s="203"/>
      <c r="D9" s="644" t="s">
        <v>121</v>
      </c>
      <c r="E9" s="645"/>
      <c r="F9" s="645"/>
      <c r="G9" s="645"/>
      <c r="H9" s="645"/>
      <c r="I9" s="660" t="s">
        <v>192</v>
      </c>
      <c r="J9" s="204"/>
      <c r="K9" s="647" t="s">
        <v>122</v>
      </c>
      <c r="L9" s="648"/>
      <c r="M9" s="648"/>
      <c r="N9" s="648"/>
      <c r="O9" s="648"/>
      <c r="P9" s="657" t="str">
        <f>"SE Rank"&amp;" "&amp;O11</f>
        <v>SE Rank 2015</v>
      </c>
      <c r="Q9" s="206"/>
      <c r="R9" s="650" t="s">
        <v>210</v>
      </c>
      <c r="S9" s="651"/>
      <c r="T9" s="652"/>
      <c r="U9" s="93"/>
      <c r="V9" s="532"/>
      <c r="AA9" s="403"/>
    </row>
    <row r="10" spans="1:34"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532"/>
      <c r="AA10" s="403"/>
    </row>
    <row r="11" spans="1:34" ht="11.25" customHeight="1" x14ac:dyDescent="0.2">
      <c r="A11" s="48"/>
      <c r="B11" s="154"/>
      <c r="C11" s="203"/>
      <c r="D11" s="195">
        <v>2011</v>
      </c>
      <c r="E11" s="195">
        <v>2012</v>
      </c>
      <c r="F11" s="195">
        <v>2013</v>
      </c>
      <c r="G11" s="195">
        <v>2014</v>
      </c>
      <c r="H11" s="195">
        <v>2015</v>
      </c>
      <c r="I11" s="662"/>
      <c r="J11" s="205"/>
      <c r="K11" s="218">
        <f>D11</f>
        <v>2011</v>
      </c>
      <c r="L11" s="218">
        <f>E11</f>
        <v>2012</v>
      </c>
      <c r="M11" s="218">
        <f>F11</f>
        <v>2013</v>
      </c>
      <c r="N11" s="218">
        <f>G11</f>
        <v>2014</v>
      </c>
      <c r="O11" s="218">
        <f>H11</f>
        <v>2015</v>
      </c>
      <c r="P11" s="659"/>
      <c r="Q11" s="196"/>
      <c r="R11" s="251" t="s">
        <v>123</v>
      </c>
      <c r="S11" s="252" t="s">
        <v>124</v>
      </c>
      <c r="T11" s="253" t="s">
        <v>88</v>
      </c>
      <c r="U11" s="93"/>
      <c r="V11" s="532"/>
      <c r="Z11" s="413"/>
      <c r="AA11" s="413"/>
      <c r="AB11" s="414"/>
      <c r="AF11" s="406"/>
      <c r="AG11" s="406"/>
      <c r="AH11" s="406"/>
    </row>
    <row r="12" spans="1:34" ht="11.25" customHeight="1" x14ac:dyDescent="0.2">
      <c r="A12" s="48"/>
      <c r="B12" s="233" t="s">
        <v>2</v>
      </c>
      <c r="C12" s="203"/>
      <c r="D12" s="219">
        <v>307</v>
      </c>
      <c r="E12" s="219">
        <v>306</v>
      </c>
      <c r="F12" s="219">
        <v>219</v>
      </c>
      <c r="G12" s="219">
        <v>240</v>
      </c>
      <c r="H12" s="219">
        <v>217.00000000000003</v>
      </c>
      <c r="I12" s="242">
        <f>IF(H12=0,"",(H12-E12)/E12)</f>
        <v>-0.29084967320261429</v>
      </c>
      <c r="J12" s="220"/>
      <c r="K12" s="221">
        <f>IF(ISBLANK(D12),NA(),D12/Population!C12*10000)</f>
        <v>112.90915777859507</v>
      </c>
      <c r="L12" s="221">
        <f>IF(ISBLANK(E12),NA(),E12/Population!D12*10000)</f>
        <v>115.0375939849624</v>
      </c>
      <c r="M12" s="221">
        <f>IF(ISBLANK(F12),NA(),F12/Population!E12*10000)</f>
        <v>82.330827067669162</v>
      </c>
      <c r="N12" s="221">
        <f>IF(ISBLANK(G12),NA(),G12/Population!F12*10000)</f>
        <v>88.560885608856083</v>
      </c>
      <c r="O12" s="221">
        <f>IF(ISBLANK(H12),NA(),H12/Population!G12*10000)</f>
        <v>78.057553956834539</v>
      </c>
      <c r="P12" s="287">
        <f>RANK(O12,($O$26:$O$31,$O$12:$O$24))</f>
        <v>17</v>
      </c>
      <c r="Q12" s="222"/>
      <c r="R12" s="238">
        <f>IDACI!C12</f>
        <v>11</v>
      </c>
      <c r="S12" s="223">
        <f t="shared" ref="S12:S32" si="0">(R12*$X$82)+$Y$82</f>
        <v>108.4259</v>
      </c>
      <c r="T12" s="224">
        <f t="shared" ref="T12:T32" si="1">O12-S12</f>
        <v>-30.368346043165459</v>
      </c>
      <c r="U12" s="93"/>
      <c r="V12" s="532"/>
      <c r="W12" s="438" t="str">
        <f>B12</f>
        <v>Bracknell Forest</v>
      </c>
      <c r="X12" s="194">
        <v>1</v>
      </c>
      <c r="AA12" s="403"/>
      <c r="AF12" s="406"/>
      <c r="AG12" s="406"/>
      <c r="AH12" s="406"/>
    </row>
    <row r="13" spans="1:34" ht="11.25" customHeight="1" x14ac:dyDescent="0.2">
      <c r="A13" s="48"/>
      <c r="B13" s="233" t="s">
        <v>78</v>
      </c>
      <c r="C13" s="203"/>
      <c r="D13" s="219">
        <v>1137</v>
      </c>
      <c r="E13" s="219">
        <v>1517</v>
      </c>
      <c r="F13" s="219">
        <v>1834</v>
      </c>
      <c r="G13" s="219">
        <v>1396</v>
      </c>
      <c r="H13" s="219">
        <v>2648.9999999999991</v>
      </c>
      <c r="I13" s="242">
        <f t="shared" ref="I13:I31" si="2">IF(H13=0,"",(H13-E13)/E13)</f>
        <v>0.74620962425840409</v>
      </c>
      <c r="J13" s="220"/>
      <c r="K13" s="221">
        <f>IF(ISBLANK(D13),NA(),D13/Population!C13*10000)</f>
        <v>242.17252396166134</v>
      </c>
      <c r="L13" s="221">
        <f>IF(ISBLANK(E13),NA(),E13/Population!D13*10000)</f>
        <v>304.00801603206412</v>
      </c>
      <c r="M13" s="221">
        <f>IF(ISBLANK(F13),NA(),F13/Population!E13*10000)</f>
        <v>365.33864541832668</v>
      </c>
      <c r="N13" s="221">
        <f>IF(ISBLANK(G13),NA(),G13/Population!F13*10000)</f>
        <v>276.43564356435644</v>
      </c>
      <c r="O13" s="221">
        <f>IF(ISBLANK(H13),NA(),H13/Population!G13*10000)</f>
        <v>519.41176470588221</v>
      </c>
      <c r="P13" s="287">
        <f>RANK(O13,($O$26:$O$31,$O$12:$O$24))</f>
        <v>1</v>
      </c>
      <c r="Q13" s="222"/>
      <c r="R13" s="238">
        <f>IDACI!C13</f>
        <v>18.3</v>
      </c>
      <c r="S13" s="223">
        <f t="shared" si="0"/>
        <v>124.61657</v>
      </c>
      <c r="T13" s="224">
        <f t="shared" si="1"/>
        <v>394.79519470588218</v>
      </c>
      <c r="U13" s="93"/>
      <c r="V13" s="532"/>
      <c r="W13" s="438" t="str">
        <f t="shared" ref="W13:W32" si="3">B13</f>
        <v>Brighton &amp; Hove</v>
      </c>
      <c r="X13" s="194">
        <v>2</v>
      </c>
      <c r="Z13" s="413"/>
      <c r="AA13" s="413"/>
      <c r="AB13" s="414"/>
      <c r="AF13" s="406"/>
      <c r="AG13" s="406"/>
      <c r="AH13" s="406"/>
    </row>
    <row r="14" spans="1:34" ht="11.25" customHeight="1" x14ac:dyDescent="0.2">
      <c r="A14" s="48"/>
      <c r="B14" s="233" t="s">
        <v>12</v>
      </c>
      <c r="C14" s="203"/>
      <c r="D14" s="219">
        <v>922.00000000000068</v>
      </c>
      <c r="E14" s="219">
        <v>845</v>
      </c>
      <c r="F14" s="219">
        <v>1149</v>
      </c>
      <c r="G14" s="219">
        <v>2534</v>
      </c>
      <c r="H14" s="219">
        <v>1397.9999999999991</v>
      </c>
      <c r="I14" s="242">
        <f t="shared" si="2"/>
        <v>0.65443786982248409</v>
      </c>
      <c r="J14" s="220"/>
      <c r="K14" s="221">
        <f>IF(ISBLANK(D14),NA(),D14/Population!C14*10000)</f>
        <v>79.986119545415178</v>
      </c>
      <c r="L14" s="221">
        <f>IF(ISBLANK(E14),NA(),E14/Population!D14*10000)</f>
        <v>73.160173160173159</v>
      </c>
      <c r="M14" s="221">
        <f>IF(ISBLANK(F14),NA(),F14/Population!E14*10000)</f>
        <v>98.796216680997418</v>
      </c>
      <c r="N14" s="221">
        <f>IF(ISBLANK(G14),NA(),G14/Population!F14*10000)</f>
        <v>215.47619047619048</v>
      </c>
      <c r="O14" s="221">
        <f>IF(ISBLANK(H14),NA(),H14/Population!G14*10000)</f>
        <v>117.57779646761976</v>
      </c>
      <c r="P14" s="287">
        <f>RANK(O14,($O$26:$O$31,$O$12:$O$24))</f>
        <v>7</v>
      </c>
      <c r="Q14" s="222"/>
      <c r="R14" s="238">
        <f>IDACI!C14</f>
        <v>9.8000000000000007</v>
      </c>
      <c r="S14" s="223">
        <f t="shared" si="0"/>
        <v>105.76442</v>
      </c>
      <c r="T14" s="224">
        <f t="shared" si="1"/>
        <v>11.813376467619761</v>
      </c>
      <c r="U14" s="93"/>
      <c r="V14" s="532"/>
      <c r="W14" s="438" t="str">
        <f t="shared" si="3"/>
        <v>Buckinghamshire</v>
      </c>
      <c r="X14" s="194">
        <v>3</v>
      </c>
      <c r="AA14" s="403"/>
      <c r="AF14" s="406"/>
      <c r="AG14" s="406"/>
      <c r="AH14" s="406"/>
    </row>
    <row r="15" spans="1:34" ht="11.25" customHeight="1" x14ac:dyDescent="0.2">
      <c r="A15" s="48"/>
      <c r="B15" s="233" t="s">
        <v>6</v>
      </c>
      <c r="C15" s="203"/>
      <c r="D15" s="219"/>
      <c r="E15" s="219">
        <v>8892</v>
      </c>
      <c r="F15" s="219">
        <v>4040</v>
      </c>
      <c r="G15" s="219">
        <v>2280</v>
      </c>
      <c r="H15" s="219">
        <v>939.99999999999989</v>
      </c>
      <c r="I15" s="242">
        <f t="shared" si="2"/>
        <v>-0.89428699955015745</v>
      </c>
      <c r="J15" s="220"/>
      <c r="K15" s="221" t="e">
        <f>IF(ISBLANK(D15),NA(),D15/Population!C15*10000)</f>
        <v>#N/A</v>
      </c>
      <c r="L15" s="221">
        <f>IF(ISBLANK(E15),NA(),E15/Population!D15*10000)</f>
        <v>852.54074784276133</v>
      </c>
      <c r="M15" s="221">
        <f>IF(ISBLANK(F15),NA(),F15/Population!E15*10000)</f>
        <v>386.97318007662835</v>
      </c>
      <c r="N15" s="221">
        <f>IF(ISBLANK(G15),NA(),G15/Population!F15*10000)</f>
        <v>217.55725190839695</v>
      </c>
      <c r="O15" s="221">
        <f>IF(ISBLANK(H15),NA(),H15/Population!G15*10000)</f>
        <v>89.184060721062608</v>
      </c>
      <c r="P15" s="287">
        <f>RANK(O15,($O$26:$O$31,$O$12:$O$24))</f>
        <v>13</v>
      </c>
      <c r="Q15" s="222"/>
      <c r="R15" s="238">
        <f>IDACI!C15</f>
        <v>17.399999999999999</v>
      </c>
      <c r="S15" s="223">
        <f t="shared" si="0"/>
        <v>122.62045999999999</v>
      </c>
      <c r="T15" s="224">
        <f t="shared" si="1"/>
        <v>-33.436399278937387</v>
      </c>
      <c r="U15" s="93"/>
      <c r="V15" s="532"/>
      <c r="W15" s="438" t="str">
        <f t="shared" si="3"/>
        <v>East Sussex</v>
      </c>
      <c r="X15" s="194">
        <v>4</v>
      </c>
      <c r="Z15" s="413"/>
      <c r="AA15" s="413"/>
      <c r="AB15" s="414"/>
      <c r="AF15" s="406"/>
      <c r="AG15" s="406"/>
      <c r="AH15" s="406"/>
    </row>
    <row r="16" spans="1:34" ht="11.25" customHeight="1" x14ac:dyDescent="0.2">
      <c r="A16" s="48"/>
      <c r="B16" s="233" t="s">
        <v>9</v>
      </c>
      <c r="C16" s="203"/>
      <c r="D16" s="219">
        <v>2096</v>
      </c>
      <c r="E16" s="219">
        <v>2512</v>
      </c>
      <c r="F16" s="219">
        <v>2313</v>
      </c>
      <c r="G16" s="219">
        <v>4517</v>
      </c>
      <c r="H16" s="219">
        <v>5324.9999999999991</v>
      </c>
      <c r="I16" s="242">
        <f t="shared" si="2"/>
        <v>1.1198248407643308</v>
      </c>
      <c r="J16" s="220"/>
      <c r="K16" s="221">
        <f>IF(ISBLANK(D16),NA(),D16/Population!C16*10000)</f>
        <v>76.096427534127216</v>
      </c>
      <c r="L16" s="221">
        <f>IF(ISBLANK(E16),NA(),E16/Population!D16*10000)</f>
        <v>89.650249821556031</v>
      </c>
      <c r="M16" s="221">
        <f>IF(ISBLANK(F16),NA(),F16/Population!E16*10000)</f>
        <v>82.342470630117489</v>
      </c>
      <c r="N16" s="221">
        <f>IF(ISBLANK(G16),NA(),G16/Population!F16*10000)</f>
        <v>160.23412557644556</v>
      </c>
      <c r="O16" s="221">
        <f>IF(ISBLANK(H16),NA(),H16/Population!G16*10000)</f>
        <v>189.16518650088807</v>
      </c>
      <c r="P16" s="287">
        <f>RANK(O16,($O$26:$O$31,$O$12:$O$24))</f>
        <v>4</v>
      </c>
      <c r="Q16" s="222"/>
      <c r="R16" s="238">
        <f>IDACI!C16</f>
        <v>11.799999999999999</v>
      </c>
      <c r="S16" s="223">
        <f t="shared" si="0"/>
        <v>110.20022</v>
      </c>
      <c r="T16" s="224">
        <f t="shared" si="1"/>
        <v>78.964966500888067</v>
      </c>
      <c r="U16" s="93"/>
      <c r="V16" s="532"/>
      <c r="W16" s="438" t="str">
        <f t="shared" si="3"/>
        <v>Hampshire</v>
      </c>
      <c r="X16" s="194">
        <v>5</v>
      </c>
      <c r="AA16" s="403"/>
      <c r="AF16" s="406"/>
      <c r="AG16" s="406"/>
      <c r="AH16" s="406"/>
    </row>
    <row r="17" spans="1:34" ht="11.25" customHeight="1" x14ac:dyDescent="0.2">
      <c r="A17" s="48"/>
      <c r="B17" s="233" t="s">
        <v>3</v>
      </c>
      <c r="C17" s="203"/>
      <c r="D17" s="219"/>
      <c r="E17" s="219"/>
      <c r="F17" s="219">
        <v>1187</v>
      </c>
      <c r="G17" s="219">
        <v>675</v>
      </c>
      <c r="H17" s="219">
        <v>820.99999999999977</v>
      </c>
      <c r="I17" s="242"/>
      <c r="J17" s="220"/>
      <c r="K17" s="221" t="e">
        <f>IF(ISBLANK(D17),NA(),D17/Population!C17*10000)</f>
        <v>#N/A</v>
      </c>
      <c r="L17" s="221" t="e">
        <f>IF(ISBLANK(E17),NA(),E17/Population!D17*10000)</f>
        <v>#N/A</v>
      </c>
      <c r="M17" s="221">
        <f>IF(ISBLANK(F17),NA(),F17/Population!E17*10000)</f>
        <v>456.53846153846155</v>
      </c>
      <c r="N17" s="221">
        <f>IF(ISBLANK(G17),NA(),G17/Population!F17*10000)</f>
        <v>261.62790697674421</v>
      </c>
      <c r="O17" s="221">
        <f>IF(ISBLANK(H17),NA(),H17/Population!G17*10000)</f>
        <v>321.96078431372536</v>
      </c>
      <c r="P17" s="287">
        <f>RANK(O17,($O$26:$O$31,$O$12:$O$24))</f>
        <v>3</v>
      </c>
      <c r="Q17" s="222"/>
      <c r="R17" s="238">
        <f>IDACI!C17</f>
        <v>20.399999999999999</v>
      </c>
      <c r="S17" s="223">
        <f t="shared" si="0"/>
        <v>129.27415999999999</v>
      </c>
      <c r="T17" s="224">
        <f t="shared" si="1"/>
        <v>192.68662431372536</v>
      </c>
      <c r="U17" s="93"/>
      <c r="V17" s="532"/>
      <c r="W17" s="438" t="str">
        <f t="shared" si="3"/>
        <v>Isle of Wight</v>
      </c>
      <c r="X17" s="194">
        <v>6</v>
      </c>
      <c r="Z17" s="413"/>
      <c r="AA17" s="413"/>
      <c r="AB17" s="414"/>
      <c r="AF17" s="406"/>
      <c r="AG17" s="406"/>
      <c r="AH17" s="406"/>
    </row>
    <row r="18" spans="1:34" ht="11.25" customHeight="1" x14ac:dyDescent="0.2">
      <c r="A18" s="48"/>
      <c r="B18" s="233" t="s">
        <v>13</v>
      </c>
      <c r="C18" s="203"/>
      <c r="D18" s="219"/>
      <c r="E18" s="219">
        <v>5714</v>
      </c>
      <c r="F18" s="219">
        <v>3546</v>
      </c>
      <c r="G18" s="219">
        <v>5072</v>
      </c>
      <c r="H18" s="219">
        <v>4683</v>
      </c>
      <c r="I18" s="242">
        <f t="shared" si="2"/>
        <v>-0.18043402170108505</v>
      </c>
      <c r="J18" s="220"/>
      <c r="K18" s="221" t="e">
        <f>IF(ISBLANK(D18),NA(),D18/Population!C18*10000)</f>
        <v>#N/A</v>
      </c>
      <c r="L18" s="221">
        <f>IF(ISBLANK(E18),NA(),E18/Population!D18*10000)</f>
        <v>177.06848466067552</v>
      </c>
      <c r="M18" s="221">
        <f>IF(ISBLANK(F18),NA(),F18/Population!E18*10000)</f>
        <v>109.47823402284656</v>
      </c>
      <c r="N18" s="221">
        <f>IF(ISBLANK(G18),NA(),G18/Population!F18*10000)</f>
        <v>155.77395577395578</v>
      </c>
      <c r="O18" s="221">
        <f>IF(ISBLANK(H18),NA(),H18/Population!G18*10000)</f>
        <v>142.64392324093816</v>
      </c>
      <c r="P18" s="287">
        <f>RANK(O18,($O$26:$O$31,$O$12:$O$24))</f>
        <v>5</v>
      </c>
      <c r="Q18" s="222"/>
      <c r="R18" s="238">
        <f>IDACI!C18</f>
        <v>17.8</v>
      </c>
      <c r="S18" s="223">
        <f t="shared" si="0"/>
        <v>123.50762</v>
      </c>
      <c r="T18" s="224">
        <f t="shared" si="1"/>
        <v>19.136303240938162</v>
      </c>
      <c r="U18" s="93"/>
      <c r="V18" s="532"/>
      <c r="W18" s="438" t="str">
        <f t="shared" si="3"/>
        <v>Kent</v>
      </c>
      <c r="X18" s="194">
        <v>7</v>
      </c>
      <c r="AA18" s="403"/>
      <c r="AF18" s="406"/>
      <c r="AG18" s="406"/>
      <c r="AH18" s="406"/>
    </row>
    <row r="19" spans="1:34" ht="11.25" customHeight="1" x14ac:dyDescent="0.2">
      <c r="A19" s="48"/>
      <c r="B19" s="233" t="s">
        <v>4</v>
      </c>
      <c r="C19" s="203"/>
      <c r="D19" s="219">
        <v>818.00000000000102</v>
      </c>
      <c r="E19" s="219">
        <v>1722</v>
      </c>
      <c r="F19" s="219">
        <v>3287</v>
      </c>
      <c r="G19" s="219">
        <v>1277</v>
      </c>
      <c r="H19" s="219">
        <v>614.99999999999966</v>
      </c>
      <c r="I19" s="242">
        <f t="shared" si="2"/>
        <v>-0.64285714285714313</v>
      </c>
      <c r="J19" s="220"/>
      <c r="K19" s="221">
        <f>IF(ISBLANK(D19),NA(),D19/Population!C19*10000)</f>
        <v>139.28145751745294</v>
      </c>
      <c r="L19" s="221">
        <f>IF(ISBLANK(E19),NA(),E19/Population!D19*10000)</f>
        <v>282.29508196721309</v>
      </c>
      <c r="M19" s="221">
        <f>IF(ISBLANK(F19),NA(),F19/Population!E19*10000)</f>
        <v>539.73727422003287</v>
      </c>
      <c r="N19" s="221">
        <f>IF(ISBLANK(G19),NA(),G19/Population!F19*10000)</f>
        <v>207.30519480519482</v>
      </c>
      <c r="O19" s="221">
        <f>IF(ISBLANK(H19),NA(),H19/Population!G19*10000)</f>
        <v>98.399999999999949</v>
      </c>
      <c r="P19" s="287">
        <f>RANK(O19,($O$26:$O$31,$O$12:$O$24))</f>
        <v>9</v>
      </c>
      <c r="Q19" s="222"/>
      <c r="R19" s="238">
        <f>IDACI!C19</f>
        <v>22</v>
      </c>
      <c r="S19" s="223">
        <f t="shared" si="0"/>
        <v>132.8228</v>
      </c>
      <c r="T19" s="224">
        <f t="shared" si="1"/>
        <v>-34.422800000000052</v>
      </c>
      <c r="U19" s="93"/>
      <c r="V19" s="532"/>
      <c r="W19" s="438" t="str">
        <f t="shared" si="3"/>
        <v>Medway</v>
      </c>
      <c r="X19" s="194">
        <v>8</v>
      </c>
      <c r="Z19" s="413"/>
      <c r="AA19" s="413"/>
      <c r="AB19" s="414"/>
      <c r="AF19" s="406"/>
      <c r="AG19" s="406"/>
      <c r="AH19" s="406"/>
    </row>
    <row r="20" spans="1:34" ht="11.25" customHeight="1" x14ac:dyDescent="0.2">
      <c r="A20" s="48"/>
      <c r="B20" s="233" t="s">
        <v>14</v>
      </c>
      <c r="C20" s="203"/>
      <c r="D20" s="219">
        <v>983</v>
      </c>
      <c r="E20" s="219">
        <v>616</v>
      </c>
      <c r="F20" s="219">
        <v>961</v>
      </c>
      <c r="G20" s="219">
        <v>816</v>
      </c>
      <c r="H20" s="219">
        <v>595.00000000000011</v>
      </c>
      <c r="I20" s="242">
        <f t="shared" si="2"/>
        <v>-3.4090909090908908E-2</v>
      </c>
      <c r="J20" s="220"/>
      <c r="K20" s="221">
        <f>IF(ISBLANK(D20),NA(),D20/Population!C20*10000)</f>
        <v>167.6330150068213</v>
      </c>
      <c r="L20" s="221">
        <f>IF(ISBLANK(E20),NA(),E20/Population!D20*10000)</f>
        <v>99.354838709677423</v>
      </c>
      <c r="M20" s="221">
        <f>IF(ISBLANK(F20),NA(),F20/Population!E20*10000)</f>
        <v>151.57728706624604</v>
      </c>
      <c r="N20" s="221">
        <f>IF(ISBLANK(G20),NA(),G20/Population!F20*10000)</f>
        <v>127.49999999999999</v>
      </c>
      <c r="O20" s="221">
        <f>IF(ISBLANK(H20),NA(),H20/Population!G20*10000)</f>
        <v>91.25766871165645</v>
      </c>
      <c r="P20" s="287">
        <f>RANK(O20,($O$26:$O$31,$O$12:$O$24))</f>
        <v>12</v>
      </c>
      <c r="Q20" s="222"/>
      <c r="R20" s="238">
        <f>IDACI!C20</f>
        <v>19.7</v>
      </c>
      <c r="S20" s="223">
        <f t="shared" si="0"/>
        <v>127.72163</v>
      </c>
      <c r="T20" s="224">
        <f t="shared" si="1"/>
        <v>-36.463961288343555</v>
      </c>
      <c r="U20" s="93"/>
      <c r="V20" s="532"/>
      <c r="W20" s="438" t="str">
        <f t="shared" si="3"/>
        <v>Milton Keynes</v>
      </c>
      <c r="X20" s="194">
        <v>9</v>
      </c>
      <c r="AA20" s="403"/>
      <c r="AF20" s="406"/>
      <c r="AG20" s="406"/>
      <c r="AH20" s="406"/>
    </row>
    <row r="21" spans="1:34" ht="11.25" customHeight="1" x14ac:dyDescent="0.2">
      <c r="A21" s="48"/>
      <c r="B21" s="233" t="s">
        <v>15</v>
      </c>
      <c r="C21" s="203"/>
      <c r="D21" s="219">
        <v>1303</v>
      </c>
      <c r="E21" s="219">
        <v>1530</v>
      </c>
      <c r="F21" s="219">
        <v>1659</v>
      </c>
      <c r="G21" s="219">
        <v>1345</v>
      </c>
      <c r="H21" s="219">
        <v>1377.0000000000002</v>
      </c>
      <c r="I21" s="242">
        <f t="shared" si="2"/>
        <v>-9.9999999999999853E-2</v>
      </c>
      <c r="J21" s="220"/>
      <c r="K21" s="221">
        <f>IF(ISBLANK(D21),NA(),D21/Population!C21*10000)</f>
        <v>94.079422382671481</v>
      </c>
      <c r="L21" s="221">
        <f>IF(ISBLANK(E21),NA(),E21/Population!D21*10000)</f>
        <v>110.8695652173913</v>
      </c>
      <c r="M21" s="221">
        <f>IF(ISBLANK(F21),NA(),F21/Population!E21*10000)</f>
        <v>119.18103448275862</v>
      </c>
      <c r="N21" s="221">
        <f>IF(ISBLANK(G21),NA(),G21/Population!F21*10000)</f>
        <v>95.866001425516743</v>
      </c>
      <c r="O21" s="221">
        <f>IF(ISBLANK(H21),NA(),H21/Population!G21*10000)</f>
        <v>97.521246458923528</v>
      </c>
      <c r="P21" s="287">
        <f>RANK(O21,($O$26:$O$31,$O$12:$O$24))</f>
        <v>11</v>
      </c>
      <c r="Q21" s="222"/>
      <c r="R21" s="238">
        <f>IDACI!C21</f>
        <v>11.799999999999999</v>
      </c>
      <c r="S21" s="223">
        <f t="shared" si="0"/>
        <v>110.20022</v>
      </c>
      <c r="T21" s="224">
        <f t="shared" si="1"/>
        <v>-12.678973541076473</v>
      </c>
      <c r="U21" s="93"/>
      <c r="V21" s="532"/>
      <c r="W21" s="438" t="str">
        <f t="shared" si="3"/>
        <v>Oxfordshire</v>
      </c>
      <c r="X21" s="194">
        <v>10</v>
      </c>
      <c r="Z21" s="413"/>
      <c r="AA21" s="413"/>
      <c r="AB21" s="414"/>
      <c r="AF21" s="406"/>
      <c r="AG21" s="406"/>
      <c r="AH21" s="406"/>
    </row>
    <row r="22" spans="1:34" ht="11.25" customHeight="1" x14ac:dyDescent="0.2">
      <c r="A22" s="48"/>
      <c r="B22" s="233" t="s">
        <v>16</v>
      </c>
      <c r="C22" s="203"/>
      <c r="D22" s="219">
        <v>830</v>
      </c>
      <c r="E22" s="219">
        <v>664</v>
      </c>
      <c r="F22" s="219">
        <v>417</v>
      </c>
      <c r="G22" s="219">
        <v>437</v>
      </c>
      <c r="H22" s="219">
        <v>379.9999999999996</v>
      </c>
      <c r="I22" s="242">
        <f t="shared" si="2"/>
        <v>-0.42771084337349458</v>
      </c>
      <c r="J22" s="220"/>
      <c r="K22" s="221">
        <f>IF(ISBLANK(D22),NA(),D22/Population!C22*10000)</f>
        <v>215.30479896238651</v>
      </c>
      <c r="L22" s="221">
        <f>IF(ISBLANK(E22),NA(),E22/Population!D22*10000)</f>
        <v>156.23529411764707</v>
      </c>
      <c r="M22" s="221">
        <f>IF(ISBLANK(F22),NA(),F22/Population!E22*10000)</f>
        <v>98.581560283687949</v>
      </c>
      <c r="N22" s="221">
        <f>IF(ISBLANK(G22),NA(),G22/Population!F22*10000)</f>
        <v>102.58215962441315</v>
      </c>
      <c r="O22" s="221">
        <f>IF(ISBLANK(H22),NA(),H22/Population!G22*10000)</f>
        <v>87.557603686635858</v>
      </c>
      <c r="P22" s="287">
        <f>RANK(O22,($O$26:$O$31,$O$12:$O$24))</f>
        <v>15</v>
      </c>
      <c r="Q22" s="222"/>
      <c r="R22" s="238">
        <f>IDACI!C22</f>
        <v>23.799999999999997</v>
      </c>
      <c r="S22" s="223">
        <f t="shared" si="0"/>
        <v>136.81502</v>
      </c>
      <c r="T22" s="224">
        <f t="shared" si="1"/>
        <v>-49.257416313364146</v>
      </c>
      <c r="U22" s="93"/>
      <c r="V22" s="532"/>
      <c r="W22" s="438" t="str">
        <f t="shared" si="3"/>
        <v>Portsmouth</v>
      </c>
      <c r="X22" s="194">
        <v>11</v>
      </c>
      <c r="AA22" s="403"/>
      <c r="AF22" s="406"/>
      <c r="AG22" s="406"/>
      <c r="AH22" s="406"/>
    </row>
    <row r="23" spans="1:34" ht="11.25" customHeight="1" x14ac:dyDescent="0.2">
      <c r="A23" s="48"/>
      <c r="B23" s="233" t="s">
        <v>5</v>
      </c>
      <c r="C23" s="203"/>
      <c r="D23" s="219">
        <v>603</v>
      </c>
      <c r="E23" s="219">
        <v>673</v>
      </c>
      <c r="F23" s="219">
        <v>319</v>
      </c>
      <c r="G23" s="219">
        <v>314</v>
      </c>
      <c r="H23" s="219">
        <v>352.99999999999983</v>
      </c>
      <c r="I23" s="242">
        <f t="shared" si="2"/>
        <v>-0.47548291233283829</v>
      </c>
      <c r="J23" s="220"/>
      <c r="K23" s="221">
        <f>IF(ISBLANK(D23),NA(),D23/Population!C23*10000)</f>
        <v>195.33527696793004</v>
      </c>
      <c r="L23" s="221">
        <f>IF(ISBLANK(E23),NA(),E23/Population!D23*10000)</f>
        <v>201.49700598802397</v>
      </c>
      <c r="M23" s="221">
        <f>IF(ISBLANK(F23),NA(),F23/Population!E23*10000)</f>
        <v>93.823529411764696</v>
      </c>
      <c r="N23" s="221">
        <f>IF(ISBLANK(G23),NA(),G23/Population!F23*10000)</f>
        <v>90.489913544668582</v>
      </c>
      <c r="O23" s="221">
        <f>IF(ISBLANK(H23),NA(),H23/Population!G23*10000)</f>
        <v>98.32869080779939</v>
      </c>
      <c r="P23" s="287">
        <f>RANK(O23,($O$26:$O$31,$O$12:$O$24))</f>
        <v>10</v>
      </c>
      <c r="Q23" s="222"/>
      <c r="R23" s="238">
        <f>IDACI!C23</f>
        <v>19.8</v>
      </c>
      <c r="S23" s="223">
        <f t="shared" si="0"/>
        <v>127.94342</v>
      </c>
      <c r="T23" s="224">
        <f t="shared" si="1"/>
        <v>-29.614729192200613</v>
      </c>
      <c r="U23" s="93"/>
      <c r="V23" s="532"/>
      <c r="W23" s="438" t="str">
        <f t="shared" si="3"/>
        <v>Reading</v>
      </c>
      <c r="X23" s="194">
        <v>12</v>
      </c>
      <c r="Z23" s="413"/>
      <c r="AA23" s="413"/>
      <c r="AB23" s="414"/>
      <c r="AF23" s="406"/>
      <c r="AG23" s="406"/>
      <c r="AH23" s="406"/>
    </row>
    <row r="24" spans="1:34" ht="11.25" customHeight="1" x14ac:dyDescent="0.2">
      <c r="A24" s="48"/>
      <c r="B24" s="233" t="s">
        <v>17</v>
      </c>
      <c r="C24" s="203"/>
      <c r="D24" s="219">
        <v>420</v>
      </c>
      <c r="E24" s="219">
        <v>393</v>
      </c>
      <c r="F24" s="219">
        <v>311</v>
      </c>
      <c r="G24" s="219">
        <v>474</v>
      </c>
      <c r="H24" s="219">
        <v>480.00000000000017</v>
      </c>
      <c r="I24" s="242">
        <f t="shared" si="2"/>
        <v>0.22137404580152714</v>
      </c>
      <c r="J24" s="220"/>
      <c r="K24" s="221">
        <f>IF(ISBLANK(D24),NA(),D24/Population!C24*10000)</f>
        <v>132.3668452568547</v>
      </c>
      <c r="L24" s="221">
        <f>IF(ISBLANK(E24),NA(),E24/Population!D24*10000)</f>
        <v>105.08021390374331</v>
      </c>
      <c r="M24" s="221">
        <f>IF(ISBLANK(F24),NA(),F24/Population!E24*10000)</f>
        <v>81.84210526315789</v>
      </c>
      <c r="N24" s="221">
        <f>IF(ISBLANK(G24),NA(),G24/Population!F24*10000)</f>
        <v>121.85089974293059</v>
      </c>
      <c r="O24" s="221">
        <f>IF(ISBLANK(H24),NA(),H24/Population!G24*10000)</f>
        <v>120.30075187969929</v>
      </c>
      <c r="P24" s="287">
        <f>RANK(O24,($O$26:$O$31,$O$12:$O$24))</f>
        <v>6</v>
      </c>
      <c r="Q24" s="222"/>
      <c r="R24" s="238">
        <f>IDACI!C24</f>
        <v>19.5</v>
      </c>
      <c r="S24" s="223">
        <f t="shared" si="0"/>
        <v>127.27805000000001</v>
      </c>
      <c r="T24" s="224">
        <f t="shared" si="1"/>
        <v>-6.9772981203007163</v>
      </c>
      <c r="U24" s="93"/>
      <c r="V24" s="532"/>
      <c r="W24" s="438" t="str">
        <f t="shared" si="3"/>
        <v>Slough</v>
      </c>
      <c r="X24" s="194">
        <v>13</v>
      </c>
      <c r="AA24" s="403"/>
      <c r="AF24" s="406"/>
      <c r="AG24" s="406"/>
      <c r="AH24" s="406"/>
    </row>
    <row r="25" spans="1:34" ht="11.25" customHeight="1" x14ac:dyDescent="0.2">
      <c r="A25" s="48"/>
      <c r="B25" s="233" t="s">
        <v>191</v>
      </c>
      <c r="C25" s="203"/>
      <c r="D25" s="219">
        <v>1893</v>
      </c>
      <c r="E25" s="219">
        <v>1474</v>
      </c>
      <c r="F25" s="219">
        <v>1562</v>
      </c>
      <c r="G25" s="219">
        <v>2100</v>
      </c>
      <c r="H25" s="219">
        <v>1507.9999999999977</v>
      </c>
      <c r="I25" s="242">
        <f>IF(H25=0,"",(H25-E25)/E25)</f>
        <v>2.3066485753051376E-2</v>
      </c>
      <c r="J25" s="220"/>
      <c r="K25" s="221">
        <f>IF(ISBLANK(D25),NA(),D25/Population!C25*10000)</f>
        <v>171.77858439201449</v>
      </c>
      <c r="L25" s="221">
        <f>IF(ISBLANK(E25),NA(),E25/Population!D25*10000)</f>
        <v>135.47794117647058</v>
      </c>
      <c r="M25" s="221">
        <f>IF(ISBLANK(F25),NA(),F25/Population!E25*10000)</f>
        <v>143.56617647058823</v>
      </c>
      <c r="N25" s="221">
        <f>IF(ISBLANK(G25),NA(),G25/Population!F25*10000)</f>
        <v>193.01470588235296</v>
      </c>
      <c r="O25" s="221">
        <f>IF(ISBLANK(H25),NA(),H25/Population!G25*10000)</f>
        <v>138.4756657483928</v>
      </c>
      <c r="P25" s="393" t="s">
        <v>128</v>
      </c>
      <c r="Q25" s="222"/>
      <c r="R25" s="238">
        <f>IDACI!C25</f>
        <v>14.8</v>
      </c>
      <c r="S25" s="223">
        <f t="shared" si="0"/>
        <v>116.85392</v>
      </c>
      <c r="T25" s="224">
        <f>O25-S25</f>
        <v>21.621745748392797</v>
      </c>
      <c r="U25" s="93"/>
      <c r="V25" s="532"/>
      <c r="W25" s="438" t="str">
        <f>B25</f>
        <v>Somerset</v>
      </c>
      <c r="X25" s="194">
        <v>14</v>
      </c>
      <c r="AB25" s="402"/>
      <c r="AF25" s="406"/>
      <c r="AG25" s="406"/>
      <c r="AH25" s="406"/>
    </row>
    <row r="26" spans="1:34" ht="11.25" customHeight="1" x14ac:dyDescent="0.2">
      <c r="A26" s="48"/>
      <c r="B26" s="233" t="s">
        <v>18</v>
      </c>
      <c r="C26" s="203"/>
      <c r="D26" s="219">
        <v>939.99999999999829</v>
      </c>
      <c r="E26" s="219">
        <v>1075</v>
      </c>
      <c r="F26" s="219">
        <v>1168</v>
      </c>
      <c r="G26" s="219">
        <v>1114</v>
      </c>
      <c r="H26" s="219">
        <v>2214</v>
      </c>
      <c r="I26" s="242">
        <f t="shared" si="2"/>
        <v>1.0595348837209302</v>
      </c>
      <c r="J26" s="220"/>
      <c r="K26" s="221">
        <f>IF(ISBLANK(D26),NA(),D26/Population!C26*10000)</f>
        <v>216.9898430286238</v>
      </c>
      <c r="L26" s="221">
        <f>IF(ISBLANK(E26),NA(),E26/Population!D26*10000)</f>
        <v>232.68398268398269</v>
      </c>
      <c r="M26" s="221">
        <f>IF(ISBLANK(F26),NA(),F26/Population!E26*10000)</f>
        <v>251.18279569892474</v>
      </c>
      <c r="N26" s="221">
        <f>IF(ISBLANK(G26),NA(),G26/Population!F26*10000)</f>
        <v>235.0210970464135</v>
      </c>
      <c r="O26" s="221">
        <f>IF(ISBLANK(H26),NA(),H26/Population!G26*10000)</f>
        <v>455.5555555555556</v>
      </c>
      <c r="P26" s="287">
        <f>RANK(O26,($O$26:$O$31,$O$12:$O$24))</f>
        <v>2</v>
      </c>
      <c r="Q26" s="222"/>
      <c r="R26" s="238">
        <f>IDACI!C26</f>
        <v>25</v>
      </c>
      <c r="S26" s="223">
        <f t="shared" si="0"/>
        <v>139.47649999999999</v>
      </c>
      <c r="T26" s="224">
        <f t="shared" si="1"/>
        <v>316.07905555555561</v>
      </c>
      <c r="U26" s="93"/>
      <c r="V26" s="532"/>
      <c r="W26" s="438" t="str">
        <f t="shared" si="3"/>
        <v>Southampton</v>
      </c>
      <c r="X26" s="194">
        <v>15</v>
      </c>
      <c r="AB26" s="402"/>
      <c r="AF26" s="406"/>
      <c r="AG26" s="406"/>
      <c r="AH26" s="406"/>
    </row>
    <row r="27" spans="1:34" ht="11.25" customHeight="1" x14ac:dyDescent="0.2">
      <c r="A27" s="48"/>
      <c r="B27" s="233" t="s">
        <v>10</v>
      </c>
      <c r="C27" s="203"/>
      <c r="D27" s="219">
        <v>1982</v>
      </c>
      <c r="E27" s="219">
        <v>3286</v>
      </c>
      <c r="F27" s="219">
        <v>3883</v>
      </c>
      <c r="G27" s="219">
        <v>3871</v>
      </c>
      <c r="H27" s="219">
        <v>2530.9999999999973</v>
      </c>
      <c r="I27" s="242">
        <f t="shared" si="2"/>
        <v>-0.22976262933658026</v>
      </c>
      <c r="J27" s="220"/>
      <c r="K27" s="221">
        <f>IF(ISBLANK(D27),NA(),D27/Population!C27*10000)</f>
        <v>80.539639969117005</v>
      </c>
      <c r="L27" s="221">
        <f>IF(ISBLANK(E27),NA(),E27/Population!D27*10000)</f>
        <v>133.03643724696354</v>
      </c>
      <c r="M27" s="221">
        <f>IF(ISBLANK(F27),NA(),F27/Population!E27*10000)</f>
        <v>155.56891025641025</v>
      </c>
      <c r="N27" s="221">
        <f>IF(ISBLANK(G27),NA(),G27/Population!F27*10000)</f>
        <v>153.61111111111111</v>
      </c>
      <c r="O27" s="221">
        <f>IF(ISBLANK(H27),NA(),H27/Population!G27*10000)</f>
        <v>99.410840534171143</v>
      </c>
      <c r="P27" s="287">
        <f>RANK(O27,($O$26:$O$31,$O$12:$O$24))</f>
        <v>8</v>
      </c>
      <c r="Q27" s="222"/>
      <c r="R27" s="238">
        <f>IDACI!C27</f>
        <v>9.7000000000000011</v>
      </c>
      <c r="S27" s="223">
        <f t="shared" si="0"/>
        <v>105.54263</v>
      </c>
      <c r="T27" s="224">
        <f t="shared" si="1"/>
        <v>-6.1317894658288594</v>
      </c>
      <c r="U27" s="93"/>
      <c r="V27" s="532"/>
      <c r="W27" s="438" t="str">
        <f t="shared" si="3"/>
        <v>Surrey</v>
      </c>
      <c r="X27" s="194">
        <v>16</v>
      </c>
      <c r="AB27" s="402"/>
      <c r="AF27" s="406"/>
      <c r="AG27" s="406"/>
      <c r="AH27" s="406"/>
    </row>
    <row r="28" spans="1:34" ht="11.25" customHeight="1" x14ac:dyDescent="0.2">
      <c r="A28" s="48"/>
      <c r="B28" s="233" t="s">
        <v>19</v>
      </c>
      <c r="C28" s="203"/>
      <c r="D28" s="219">
        <v>257</v>
      </c>
      <c r="E28" s="219">
        <v>186</v>
      </c>
      <c r="F28" s="219">
        <v>191</v>
      </c>
      <c r="G28" s="219">
        <v>276</v>
      </c>
      <c r="H28" s="219">
        <v>303</v>
      </c>
      <c r="I28" s="242">
        <f t="shared" si="2"/>
        <v>0.62903225806451613</v>
      </c>
      <c r="J28" s="220"/>
      <c r="K28" s="221">
        <f>IF(ISBLANK(D28),NA(),D28/Population!C28*10000)</f>
        <v>69.951007076755573</v>
      </c>
      <c r="L28" s="221">
        <f>IF(ISBLANK(E28),NA(),E28/Population!D28*10000)</f>
        <v>52.542372881355938</v>
      </c>
      <c r="M28" s="221">
        <f>IF(ISBLANK(F28),NA(),F28/Population!E28*10000)</f>
        <v>53.203342618384404</v>
      </c>
      <c r="N28" s="221">
        <f>IF(ISBLANK(G28),NA(),G28/Population!F28*10000)</f>
        <v>77.310924369747895</v>
      </c>
      <c r="O28" s="221">
        <f>IF(ISBLANK(H28),NA(),H28/Population!G28*10000)</f>
        <v>85.112359550561791</v>
      </c>
      <c r="P28" s="287">
        <f>RANK(O28,($O$26:$O$31,$O$12:$O$24))</f>
        <v>16</v>
      </c>
      <c r="Q28" s="222"/>
      <c r="R28" s="238">
        <f>IDACI!C28</f>
        <v>10.4</v>
      </c>
      <c r="S28" s="223">
        <f t="shared" si="0"/>
        <v>107.09515999999999</v>
      </c>
      <c r="T28" s="224">
        <f t="shared" si="1"/>
        <v>-21.982800449438201</v>
      </c>
      <c r="U28" s="93"/>
      <c r="V28" s="532"/>
      <c r="W28" s="438" t="str">
        <f t="shared" si="3"/>
        <v>West Berkshire</v>
      </c>
      <c r="X28" s="194">
        <v>17</v>
      </c>
      <c r="AB28" s="402"/>
      <c r="AF28" s="406"/>
      <c r="AG28" s="406"/>
      <c r="AH28" s="406"/>
    </row>
    <row r="29" spans="1:34" ht="11.25" customHeight="1" x14ac:dyDescent="0.2">
      <c r="A29" s="48"/>
      <c r="B29" s="233" t="s">
        <v>8</v>
      </c>
      <c r="C29" s="203"/>
      <c r="D29" s="219">
        <v>1334</v>
      </c>
      <c r="E29" s="219">
        <v>2289</v>
      </c>
      <c r="F29" s="219">
        <v>1978</v>
      </c>
      <c r="G29" s="219">
        <v>1602</v>
      </c>
      <c r="H29" s="219">
        <v>1503.0000000000002</v>
      </c>
      <c r="I29" s="242">
        <f t="shared" si="2"/>
        <v>-0.34338138925294881</v>
      </c>
      <c r="J29" s="220"/>
      <c r="K29" s="221">
        <f>IF(ISBLANK(D29),NA(),D29/Population!C29*10000)</f>
        <v>80.765272143851803</v>
      </c>
      <c r="L29" s="221">
        <f>IF(ISBLANK(E29),NA(),E29/Population!D29*10000)</f>
        <v>139.23357664233578</v>
      </c>
      <c r="M29" s="221">
        <f>IF(ISBLANK(F29),NA(),F29/Population!E29*10000)</f>
        <v>119.44444444444446</v>
      </c>
      <c r="N29" s="221">
        <f>IF(ISBLANK(G29),NA(),G29/Population!F29*10000)</f>
        <v>95.928143712574851</v>
      </c>
      <c r="O29" s="221">
        <f>IF(ISBLANK(H29),NA(),H29/Population!G29*10000)</f>
        <v>89.040284360189588</v>
      </c>
      <c r="P29" s="287">
        <f>RANK(O29,($O$26:$O$31,$O$12:$O$24))</f>
        <v>14</v>
      </c>
      <c r="Q29" s="222"/>
      <c r="R29" s="238">
        <f>IDACI!C29</f>
        <v>12.9</v>
      </c>
      <c r="S29" s="223">
        <f t="shared" si="0"/>
        <v>112.63991</v>
      </c>
      <c r="T29" s="224">
        <f t="shared" si="1"/>
        <v>-23.599625639810412</v>
      </c>
      <c r="U29" s="93"/>
      <c r="V29" s="532"/>
      <c r="W29" s="438" t="str">
        <f t="shared" si="3"/>
        <v>West Sussex</v>
      </c>
      <c r="X29" s="194">
        <v>18</v>
      </c>
      <c r="AB29" s="402"/>
      <c r="AF29" s="406"/>
      <c r="AG29" s="406"/>
      <c r="AH29" s="406"/>
    </row>
    <row r="30" spans="1:34" ht="11.25" customHeight="1" x14ac:dyDescent="0.2">
      <c r="A30" s="48"/>
      <c r="B30" s="233" t="s">
        <v>77</v>
      </c>
      <c r="C30" s="203"/>
      <c r="D30" s="219">
        <v>162</v>
      </c>
      <c r="E30" s="219">
        <v>124</v>
      </c>
      <c r="F30" s="219">
        <v>186</v>
      </c>
      <c r="G30" s="219">
        <v>206</v>
      </c>
      <c r="H30" s="219">
        <v>188.00000000000009</v>
      </c>
      <c r="I30" s="242">
        <f t="shared" si="2"/>
        <v>0.51612903225806517</v>
      </c>
      <c r="J30" s="220"/>
      <c r="K30" s="221">
        <f>IF(ISBLANK(D30),NA(),D30/Population!C30*10000)</f>
        <v>47.675103001765748</v>
      </c>
      <c r="L30" s="221">
        <f>IF(ISBLANK(E30),NA(),E30/Population!D30*10000)</f>
        <v>38.036809815950917</v>
      </c>
      <c r="M30" s="221">
        <f>IF(ISBLANK(F30),NA(),F30/Population!E30*10000)</f>
        <v>56.193353474320247</v>
      </c>
      <c r="N30" s="221">
        <f>IF(ISBLANK(G30),NA(),G30/Population!F30*10000)</f>
        <v>61.861861861861861</v>
      </c>
      <c r="O30" s="221">
        <f>IF(ISBLANK(H30),NA(),H30/Population!G30*10000)</f>
        <v>56.287425149700624</v>
      </c>
      <c r="P30" s="287">
        <f>RANK(O30,($O$26:$O$31,$O$12:$O$24))</f>
        <v>19</v>
      </c>
      <c r="Q30" s="222"/>
      <c r="R30" s="238">
        <f>IDACI!C30</f>
        <v>8.4</v>
      </c>
      <c r="S30" s="223">
        <f t="shared" si="0"/>
        <v>102.65935999999999</v>
      </c>
      <c r="T30" s="224">
        <f t="shared" si="1"/>
        <v>-46.371934850299368</v>
      </c>
      <c r="U30" s="93"/>
      <c r="V30" s="532"/>
      <c r="W30" s="438" t="str">
        <f t="shared" si="3"/>
        <v>Windsor &amp; Maidenhead</v>
      </c>
      <c r="X30" s="194">
        <v>19</v>
      </c>
      <c r="AB30" s="402"/>
      <c r="AF30" s="406"/>
      <c r="AG30" s="406"/>
      <c r="AH30" s="406"/>
    </row>
    <row r="31" spans="1:34" ht="11.25" customHeight="1" x14ac:dyDescent="0.2">
      <c r="A31" s="48"/>
      <c r="B31" s="233" t="s">
        <v>20</v>
      </c>
      <c r="C31" s="203"/>
      <c r="D31" s="219">
        <v>253</v>
      </c>
      <c r="E31" s="219">
        <v>241</v>
      </c>
      <c r="F31" s="219">
        <v>262</v>
      </c>
      <c r="G31" s="219">
        <v>381</v>
      </c>
      <c r="H31" s="219">
        <v>259.00000000000006</v>
      </c>
      <c r="I31" s="242">
        <f t="shared" si="2"/>
        <v>7.468879668049816E-2</v>
      </c>
      <c r="J31" s="220"/>
      <c r="K31" s="221">
        <f>IF(ISBLANK(D31),NA(),D31/Population!C31*10000)</f>
        <v>69.966814159292042</v>
      </c>
      <c r="L31" s="221">
        <f>IF(ISBLANK(E31),NA(),E31/Population!D31*10000)</f>
        <v>67.696629213483149</v>
      </c>
      <c r="M31" s="221">
        <f>IF(ISBLANK(F31),NA(),F31/Population!E31*10000)</f>
        <v>73.184357541899445</v>
      </c>
      <c r="N31" s="221">
        <f>IF(ISBLANK(G31),NA(),G31/Population!F31*10000)</f>
        <v>105.24861878453039</v>
      </c>
      <c r="O31" s="221">
        <f>IF(ISBLANK(H31),NA(),H31/Population!G31*10000)</f>
        <v>70.189701897018992</v>
      </c>
      <c r="P31" s="287">
        <f>RANK(O31,($O$26:$O$31,$O$12:$O$24))</f>
        <v>18</v>
      </c>
      <c r="Q31" s="222"/>
      <c r="R31" s="238">
        <f>IDACI!C31</f>
        <v>6.8000000000000007</v>
      </c>
      <c r="S31" s="223">
        <f t="shared" si="0"/>
        <v>99.110720000000001</v>
      </c>
      <c r="T31" s="224">
        <f t="shared" si="1"/>
        <v>-28.921018102981009</v>
      </c>
      <c r="U31" s="93"/>
      <c r="V31" s="532"/>
      <c r="W31" s="438" t="str">
        <f t="shared" si="3"/>
        <v>Wokingham</v>
      </c>
      <c r="X31" s="194">
        <v>20</v>
      </c>
      <c r="AB31" s="402"/>
      <c r="AF31" s="406"/>
      <c r="AG31" s="406"/>
      <c r="AH31" s="406"/>
    </row>
    <row r="32" spans="1:34" ht="11.25" customHeight="1" x14ac:dyDescent="0.2">
      <c r="A32" s="48"/>
      <c r="B32" s="234" t="s">
        <v>112</v>
      </c>
      <c r="C32" s="203"/>
      <c r="D32" s="394">
        <f>SUM(D26:D31,D12:D24)</f>
        <v>14347.000000000002</v>
      </c>
      <c r="E32" s="394">
        <f>SUM(E26:E31,E12:E24)</f>
        <v>32585</v>
      </c>
      <c r="F32" s="394">
        <f>SUM(F26:F31,F12:F24)</f>
        <v>28910</v>
      </c>
      <c r="G32" s="394">
        <v>28800</v>
      </c>
      <c r="H32" s="225">
        <v>26800</v>
      </c>
      <c r="I32" s="231">
        <f>IF(H32=0,"",(H32-E32)/E32)</f>
        <v>-0.17753567592450514</v>
      </c>
      <c r="J32" s="220"/>
      <c r="K32" s="226">
        <f>IF(ISBLANK(D32),NA(),D32/Population!C32*10000)</f>
        <v>78.557739692274012</v>
      </c>
      <c r="L32" s="226">
        <f>IF(ISBLANK(E32),NA(),E32/Population!D32*10000)</f>
        <v>175.11285468615648</v>
      </c>
      <c r="M32" s="226">
        <f>IF(ISBLANK(F32),NA(),F32/Population!E32*10000)</f>
        <v>154.38427854320199</v>
      </c>
      <c r="N32" s="226">
        <f>IF(ISBLANK(G32),NA(),G32/Population!F32*10000)</f>
        <v>152.63938944244222</v>
      </c>
      <c r="O32" s="226">
        <f>IF(ISBLANK(H32),NA(),H32/Population!G32*10000)</f>
        <v>140.74151874803067</v>
      </c>
      <c r="P32" s="236" t="s">
        <v>128</v>
      </c>
      <c r="Q32" s="222"/>
      <c r="R32" s="239">
        <f>IDACI!C32</f>
        <v>14.452234633847041</v>
      </c>
      <c r="S32" s="227">
        <f t="shared" si="0"/>
        <v>116.08261119440935</v>
      </c>
      <c r="T32" s="228">
        <f t="shared" si="1"/>
        <v>24.658907553621319</v>
      </c>
      <c r="U32" s="93"/>
      <c r="V32" s="532"/>
      <c r="W32" s="438" t="str">
        <f t="shared" si="3"/>
        <v>South East</v>
      </c>
      <c r="X32" s="414"/>
      <c r="AB32" s="402"/>
      <c r="AF32" s="406"/>
      <c r="AG32" s="406"/>
      <c r="AH32" s="406"/>
    </row>
    <row r="33" spans="1:34" ht="11.25" customHeight="1" x14ac:dyDescent="0.2">
      <c r="A33" s="34"/>
      <c r="B33" s="235" t="s">
        <v>95</v>
      </c>
      <c r="C33" s="203"/>
      <c r="D33" s="229">
        <v>157400</v>
      </c>
      <c r="E33" s="229">
        <v>157700</v>
      </c>
      <c r="F33" s="229">
        <v>147700</v>
      </c>
      <c r="G33" s="229">
        <v>154000</v>
      </c>
      <c r="H33" s="229">
        <v>152400</v>
      </c>
      <c r="I33" s="232">
        <f>IF(H33=0,"",(H33-E33)/E33)</f>
        <v>-3.3608116677235254E-2</v>
      </c>
      <c r="J33" s="220"/>
      <c r="K33" s="230">
        <f>IF(ISBLANK(D33),NA(),D33/Population!C33*10000)</f>
        <v>142.50276133050863</v>
      </c>
      <c r="L33" s="230">
        <f>IF(ISBLANK(E33),NA(),E33/Population!D33*10000)</f>
        <v>139.05544582392778</v>
      </c>
      <c r="M33" s="230">
        <f>IF(ISBLANK(F33),NA(),F33/Population!E33*10000)</f>
        <v>129.5898223294582</v>
      </c>
      <c r="N33" s="230">
        <f>IF(ISBLANK(G33),NA(),G33/Population!F33*10000)</f>
        <v>134.15919643868315</v>
      </c>
      <c r="O33" s="230">
        <f>IF(ISBLANK(H33),NA(),H33/Population!G33*10000)</f>
        <v>131.47338181629959</v>
      </c>
      <c r="P33" s="237" t="s">
        <v>128</v>
      </c>
      <c r="Q33" s="222"/>
      <c r="R33" s="240">
        <f>IDACI!C33</f>
        <v>16.383347604252442</v>
      </c>
      <c r="S33" s="207" t="s">
        <v>128</v>
      </c>
      <c r="T33" s="208" t="s">
        <v>128</v>
      </c>
      <c r="U33" s="93"/>
      <c r="V33" s="532"/>
      <c r="W33" s="414"/>
      <c r="X33" s="414"/>
      <c r="Z33" s="414"/>
      <c r="AA33" s="414"/>
      <c r="AB33" s="414"/>
      <c r="AF33" s="406"/>
      <c r="AG33" s="406"/>
      <c r="AH33" s="406"/>
    </row>
    <row r="34" spans="1:34" ht="11.25" customHeight="1" x14ac:dyDescent="0.2">
      <c r="A34" s="34"/>
      <c r="B34" s="1"/>
      <c r="C34" s="202"/>
      <c r="D34" s="27"/>
      <c r="E34" s="27"/>
      <c r="F34" s="27"/>
      <c r="G34" s="27"/>
      <c r="H34" s="27"/>
      <c r="I34" s="27"/>
      <c r="J34" s="27"/>
      <c r="K34" s="87"/>
      <c r="L34" s="79"/>
      <c r="M34" s="79"/>
      <c r="N34" s="79"/>
      <c r="O34" s="79"/>
      <c r="P34" s="79"/>
      <c r="Q34" s="79"/>
      <c r="R34" s="79"/>
      <c r="S34" s="79"/>
      <c r="T34" s="79"/>
      <c r="U34" s="93"/>
      <c r="V34" s="532"/>
      <c r="W34" s="418"/>
      <c r="X34" s="418"/>
      <c r="Y34" s="414"/>
      <c r="Z34" s="414"/>
      <c r="AA34" s="406"/>
      <c r="AB34" s="406"/>
      <c r="AF34" s="406"/>
      <c r="AG34" s="406"/>
      <c r="AH34" s="406"/>
    </row>
    <row r="35" spans="1:34" ht="11.25" customHeight="1" x14ac:dyDescent="0.2">
      <c r="A35" s="34"/>
      <c r="B35" s="24"/>
      <c r="C35" s="24"/>
      <c r="D35" s="24"/>
      <c r="E35" s="24"/>
      <c r="F35" s="24"/>
      <c r="G35" s="24"/>
      <c r="H35" s="24"/>
      <c r="I35" s="24"/>
      <c r="J35" s="24"/>
      <c r="K35" s="87"/>
      <c r="L35" s="79"/>
      <c r="M35" s="79"/>
      <c r="N35" s="79"/>
      <c r="O35" s="79"/>
      <c r="P35" s="299" t="s">
        <v>203</v>
      </c>
      <c r="Q35" s="79"/>
      <c r="R35" s="79"/>
      <c r="S35" s="79"/>
      <c r="T35" s="79"/>
      <c r="U35" s="93"/>
      <c r="V35" s="532"/>
      <c r="W35" s="418"/>
      <c r="X35" s="418"/>
      <c r="Y35" s="414"/>
      <c r="Z35" s="414"/>
      <c r="AA35" s="406"/>
      <c r="AB35" s="406"/>
      <c r="AF35" s="406"/>
      <c r="AG35" s="406"/>
      <c r="AH35" s="406"/>
    </row>
    <row r="36" spans="1:34" ht="11.25" customHeight="1" x14ac:dyDescent="0.2">
      <c r="A36" s="34"/>
      <c r="B36" s="24"/>
      <c r="C36" s="24"/>
      <c r="D36" s="24"/>
      <c r="E36" s="24"/>
      <c r="F36" s="24"/>
      <c r="G36" s="24"/>
      <c r="H36" s="24"/>
      <c r="I36" s="24"/>
      <c r="J36" s="24"/>
      <c r="K36" s="87"/>
      <c r="L36" s="79"/>
      <c r="M36" s="79"/>
      <c r="N36" s="79"/>
      <c r="O36" s="79"/>
      <c r="P36" s="79"/>
      <c r="Q36" s="79"/>
      <c r="R36" s="79"/>
      <c r="S36" s="79"/>
      <c r="T36" s="79"/>
      <c r="U36" s="93"/>
      <c r="V36" s="532"/>
      <c r="W36" s="418"/>
      <c r="X36" s="418"/>
      <c r="Y36" s="414"/>
      <c r="Z36" s="414"/>
      <c r="AA36" s="406"/>
      <c r="AB36" s="406"/>
      <c r="AD36" s="406"/>
      <c r="AE36" s="406"/>
      <c r="AF36" s="406"/>
      <c r="AG36" s="406"/>
      <c r="AH36" s="406"/>
    </row>
    <row r="37" spans="1:34" ht="11.25" customHeight="1" x14ac:dyDescent="0.2">
      <c r="A37" s="34"/>
      <c r="B37" s="24"/>
      <c r="C37" s="24"/>
      <c r="D37" s="24"/>
      <c r="E37" s="24"/>
      <c r="F37" s="24"/>
      <c r="G37" s="24"/>
      <c r="H37" s="24"/>
      <c r="I37" s="24"/>
      <c r="J37" s="24"/>
      <c r="K37" s="87"/>
      <c r="L37" s="79"/>
      <c r="M37" s="79"/>
      <c r="N37" s="79"/>
      <c r="O37" s="79"/>
      <c r="P37" s="79"/>
      <c r="Q37" s="79"/>
      <c r="R37" s="79"/>
      <c r="S37" s="79"/>
      <c r="T37" s="79"/>
      <c r="U37" s="93"/>
      <c r="V37" s="532"/>
      <c r="W37" s="418"/>
      <c r="X37" s="418"/>
      <c r="Y37" s="414"/>
      <c r="Z37" s="414"/>
      <c r="AA37" s="406"/>
      <c r="AB37" s="406"/>
      <c r="AD37" s="406"/>
      <c r="AE37" s="406"/>
      <c r="AF37" s="406"/>
      <c r="AG37" s="406"/>
      <c r="AH37" s="406"/>
    </row>
    <row r="38" spans="1:34" ht="11.25" customHeight="1" x14ac:dyDescent="0.2">
      <c r="A38" s="34"/>
      <c r="B38" s="24"/>
      <c r="C38" s="24"/>
      <c r="D38" s="24"/>
      <c r="E38" s="24"/>
      <c r="F38" s="24"/>
      <c r="G38" s="24"/>
      <c r="H38" s="24"/>
      <c r="I38" s="24"/>
      <c r="J38" s="24"/>
      <c r="K38" s="87"/>
      <c r="L38" s="79"/>
      <c r="M38" s="79"/>
      <c r="N38" s="79"/>
      <c r="O38" s="79"/>
      <c r="P38" s="79"/>
      <c r="Q38" s="79"/>
      <c r="R38" s="79"/>
      <c r="S38" s="79"/>
      <c r="T38" s="79"/>
      <c r="U38" s="93"/>
      <c r="V38" s="532"/>
      <c r="W38" s="418"/>
      <c r="X38" s="418"/>
      <c r="Y38" s="414"/>
      <c r="Z38" s="414"/>
      <c r="AA38" s="406"/>
      <c r="AB38" s="406"/>
      <c r="AC38" s="406"/>
      <c r="AD38" s="406"/>
      <c r="AE38" s="406"/>
      <c r="AF38" s="406"/>
      <c r="AG38" s="406"/>
      <c r="AH38" s="406"/>
    </row>
    <row r="39" spans="1:34" ht="11.25" customHeight="1" x14ac:dyDescent="0.2">
      <c r="A39" s="34"/>
      <c r="B39" s="24"/>
      <c r="C39" s="24"/>
      <c r="D39" s="24"/>
      <c r="E39" s="24"/>
      <c r="F39" s="24"/>
      <c r="G39" s="24"/>
      <c r="H39" s="24"/>
      <c r="I39" s="24"/>
      <c r="J39" s="24"/>
      <c r="K39" s="87"/>
      <c r="L39" s="79"/>
      <c r="M39" s="79"/>
      <c r="N39" s="79"/>
      <c r="O39" s="79"/>
      <c r="P39" s="79"/>
      <c r="Q39" s="79"/>
      <c r="R39" s="79"/>
      <c r="S39" s="79"/>
      <c r="T39" s="79"/>
      <c r="U39" s="93"/>
      <c r="V39" s="532"/>
      <c r="W39" s="418"/>
      <c r="X39" s="418"/>
      <c r="Y39" s="414"/>
      <c r="Z39" s="414"/>
      <c r="AA39" s="406"/>
      <c r="AC39" s="406"/>
      <c r="AD39" s="406"/>
      <c r="AE39" s="406"/>
      <c r="AF39" s="406"/>
      <c r="AG39" s="406"/>
      <c r="AH39" s="406"/>
    </row>
    <row r="40" spans="1:34" ht="11.25" customHeight="1" x14ac:dyDescent="0.2">
      <c r="A40" s="34"/>
      <c r="B40" s="24"/>
      <c r="C40" s="24"/>
      <c r="D40" s="24"/>
      <c r="E40" s="24"/>
      <c r="F40" s="24"/>
      <c r="G40" s="24"/>
      <c r="H40" s="24"/>
      <c r="I40" s="24"/>
      <c r="J40" s="24"/>
      <c r="K40" s="87"/>
      <c r="L40" s="91"/>
      <c r="M40" s="91"/>
      <c r="N40" s="91"/>
      <c r="O40" s="91"/>
      <c r="P40" s="91"/>
      <c r="Q40" s="79"/>
      <c r="R40" s="79"/>
      <c r="S40" s="79"/>
      <c r="T40" s="79"/>
      <c r="U40" s="93"/>
      <c r="V40" s="532"/>
      <c r="X40" s="407"/>
      <c r="AA40" s="403"/>
      <c r="AF40" s="404"/>
      <c r="AG40" s="405"/>
      <c r="AH40" s="406"/>
    </row>
    <row r="41" spans="1:34" ht="11.25" customHeight="1" x14ac:dyDescent="0.2">
      <c r="A41" s="34"/>
      <c r="B41" s="24"/>
      <c r="C41" s="24"/>
      <c r="D41" s="24"/>
      <c r="E41" s="24"/>
      <c r="F41" s="24"/>
      <c r="G41" s="24"/>
      <c r="H41" s="24"/>
      <c r="I41" s="24"/>
      <c r="J41" s="24"/>
      <c r="K41" s="87"/>
      <c r="L41" s="91"/>
      <c r="M41" s="91"/>
      <c r="N41" s="91"/>
      <c r="O41" s="91"/>
      <c r="P41" s="91"/>
      <c r="Q41" s="79"/>
      <c r="R41" s="79"/>
      <c r="S41" s="79"/>
      <c r="T41" s="79"/>
      <c r="U41" s="93"/>
      <c r="V41" s="532"/>
      <c r="X41" s="407"/>
      <c r="AA41" s="403"/>
      <c r="AF41" s="404"/>
      <c r="AG41" s="405"/>
      <c r="AH41" s="406"/>
    </row>
    <row r="42" spans="1:34"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532"/>
      <c r="X42" s="407"/>
      <c r="AA42" s="403"/>
      <c r="AF42" s="404"/>
      <c r="AG42" s="405"/>
      <c r="AH42" s="406"/>
    </row>
    <row r="43" spans="1:34"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532"/>
      <c r="X43" s="407"/>
      <c r="AA43" s="403"/>
      <c r="AF43" s="404"/>
      <c r="AG43" s="405"/>
      <c r="AH43" s="406"/>
    </row>
    <row r="44" spans="1:34"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532"/>
      <c r="X44" s="407"/>
    </row>
    <row r="45" spans="1:34" ht="15" customHeight="1" x14ac:dyDescent="0.2">
      <c r="A45" s="24"/>
      <c r="B45" s="24"/>
      <c r="C45" s="24"/>
      <c r="D45" s="24"/>
      <c r="E45" s="24"/>
      <c r="F45" s="24"/>
      <c r="G45" s="24"/>
      <c r="H45" s="24"/>
      <c r="I45" s="24"/>
      <c r="J45" s="24"/>
      <c r="K45" s="2"/>
      <c r="L45" s="25"/>
      <c r="M45" s="25"/>
      <c r="N45" s="25"/>
      <c r="O45" s="25"/>
      <c r="P45" s="25"/>
      <c r="Q45" s="25"/>
      <c r="R45" s="25"/>
      <c r="S45" s="25"/>
      <c r="T45" s="25"/>
      <c r="U45" s="24"/>
      <c r="V45" s="532"/>
      <c r="X45" s="407"/>
    </row>
    <row r="46" spans="1:34"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532"/>
      <c r="X46" s="407"/>
    </row>
    <row r="47" spans="1:34" ht="11.25" customHeight="1" x14ac:dyDescent="0.2">
      <c r="A47" s="24"/>
      <c r="B47" s="24"/>
      <c r="C47" s="24"/>
      <c r="D47" s="24"/>
      <c r="E47" s="24"/>
      <c r="F47" s="24"/>
      <c r="G47" s="24"/>
      <c r="H47" s="24"/>
      <c r="I47" s="24"/>
      <c r="J47" s="24"/>
      <c r="K47" s="2"/>
      <c r="L47" s="24"/>
      <c r="M47" s="24"/>
      <c r="N47" s="24"/>
      <c r="O47" s="24"/>
      <c r="P47" s="24"/>
      <c r="Q47" s="25"/>
      <c r="R47" s="25"/>
      <c r="S47" s="25"/>
      <c r="T47" s="25"/>
      <c r="U47" s="24"/>
      <c r="V47" s="532"/>
      <c r="X47" s="407"/>
    </row>
    <row r="48" spans="1:34"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532"/>
      <c r="X48" s="407"/>
    </row>
    <row r="49" spans="1:34" ht="15" customHeight="1" x14ac:dyDescent="0.2">
      <c r="A49" s="30"/>
      <c r="B49" s="31"/>
      <c r="C49" s="31"/>
      <c r="D49" s="31"/>
      <c r="E49" s="31"/>
      <c r="F49" s="31"/>
      <c r="G49" s="31"/>
      <c r="H49" s="31"/>
      <c r="I49" s="31"/>
      <c r="J49" s="31"/>
      <c r="K49" s="31"/>
      <c r="L49" s="31"/>
      <c r="M49" s="31"/>
      <c r="N49" s="31"/>
      <c r="O49" s="31"/>
      <c r="P49" s="31"/>
      <c r="Q49" s="46"/>
      <c r="R49" s="46"/>
      <c r="S49" s="46"/>
      <c r="T49" s="46"/>
      <c r="U49" s="47"/>
      <c r="V49" s="534"/>
      <c r="X49" s="407"/>
    </row>
    <row r="50" spans="1:34"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534"/>
      <c r="X50" s="407"/>
    </row>
    <row r="51" spans="1:34" s="411" customFormat="1" ht="11.25" customHeight="1" x14ac:dyDescent="0.2">
      <c r="A51" s="36"/>
      <c r="B51" s="671"/>
      <c r="C51" s="671"/>
      <c r="D51" s="672"/>
      <c r="E51" s="672"/>
      <c r="F51" s="672"/>
      <c r="G51" s="672"/>
      <c r="H51" s="672"/>
      <c r="I51" s="211"/>
      <c r="J51" s="211"/>
      <c r="K51" s="115"/>
      <c r="L51" s="79"/>
      <c r="M51" s="79"/>
      <c r="N51" s="79"/>
      <c r="O51" s="79"/>
      <c r="P51" s="79"/>
      <c r="Q51" s="79"/>
      <c r="R51" s="79"/>
      <c r="S51" s="79"/>
      <c r="T51" s="79"/>
      <c r="U51" s="92"/>
      <c r="V51" s="535"/>
      <c r="W51" s="402"/>
      <c r="X51" s="407"/>
      <c r="Y51" s="402"/>
      <c r="Z51" s="402"/>
      <c r="AA51" s="402"/>
      <c r="AB51" s="403"/>
      <c r="AC51" s="403"/>
      <c r="AD51" s="403"/>
      <c r="AE51" s="403"/>
      <c r="AF51" s="403"/>
      <c r="AG51" s="409"/>
      <c r="AH51" s="410"/>
    </row>
    <row r="52" spans="1:34" ht="20.25" customHeight="1" x14ac:dyDescent="0.2">
      <c r="A52" s="34"/>
      <c r="B52" s="672"/>
      <c r="C52" s="672"/>
      <c r="D52" s="672"/>
      <c r="E52" s="672"/>
      <c r="F52" s="672"/>
      <c r="G52" s="672"/>
      <c r="H52" s="672"/>
      <c r="I52" s="211"/>
      <c r="J52" s="211"/>
      <c r="K52" s="87"/>
      <c r="L52" s="91"/>
      <c r="M52" s="91"/>
      <c r="N52" s="91"/>
      <c r="O52" s="91"/>
      <c r="P52" s="91"/>
      <c r="Q52" s="79"/>
      <c r="R52" s="79"/>
      <c r="S52" s="79"/>
      <c r="T52" s="79"/>
      <c r="U52" s="93"/>
      <c r="V52" s="532"/>
      <c r="W52" s="439" t="s">
        <v>76</v>
      </c>
      <c r="X52" s="346" t="s">
        <v>206</v>
      </c>
      <c r="Y52" s="347" t="s">
        <v>197</v>
      </c>
      <c r="Z52" s="673" t="s">
        <v>194</v>
      </c>
      <c r="AA52" s="673" t="s">
        <v>195</v>
      </c>
    </row>
    <row r="53" spans="1:34" ht="11.25" customHeight="1" x14ac:dyDescent="0.2">
      <c r="A53" s="34"/>
      <c r="B53" s="675"/>
      <c r="C53" s="675"/>
      <c r="D53" s="676"/>
      <c r="E53" s="676"/>
      <c r="F53" s="676"/>
      <c r="G53" s="676"/>
      <c r="H53" s="676"/>
      <c r="I53" s="212"/>
      <c r="J53" s="212"/>
      <c r="K53" s="87"/>
      <c r="L53" s="91"/>
      <c r="M53" s="91"/>
      <c r="N53" s="91"/>
      <c r="O53" s="91"/>
      <c r="P53" s="91"/>
      <c r="Q53" s="79"/>
      <c r="R53" s="79"/>
      <c r="S53" s="79"/>
      <c r="T53" s="79"/>
      <c r="U53" s="93"/>
      <c r="V53" s="532"/>
      <c r="W53" s="440" t="e">
        <f ca="1">OFFSET(B11,$W$5,0)</f>
        <v>#N/A</v>
      </c>
      <c r="X53" s="419" t="e">
        <f ca="1">OFFSET(R9,(VLOOKUP(W53,$X$54:$Y$73,2,FALSE)),0)</f>
        <v>#N/A</v>
      </c>
      <c r="Y53" s="420" t="e">
        <f ca="1">(OFFSET(O9,(VLOOKUP(W53,$X$54:$Y$73,2,FALSE)),0))</f>
        <v>#N/A</v>
      </c>
      <c r="Z53" s="674"/>
      <c r="AA53" s="674"/>
    </row>
    <row r="54" spans="1:34"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532"/>
      <c r="W54" s="440">
        <v>1</v>
      </c>
      <c r="X54" s="345" t="str">
        <f>B12</f>
        <v>Bracknell Forest</v>
      </c>
      <c r="Y54" s="348">
        <v>3</v>
      </c>
      <c r="Z54" s="349">
        <f>IF(H12&gt;0,IDACI!D12,0)</f>
        <v>23799</v>
      </c>
      <c r="AA54" s="349">
        <f>IF(H12&gt;0,IDACI!E12,0)</f>
        <v>2617.89</v>
      </c>
    </row>
    <row r="55" spans="1:34"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532"/>
      <c r="W55" s="440">
        <v>2</v>
      </c>
      <c r="X55" s="345" t="str">
        <f t="shared" ref="X55:X74" si="4">B13</f>
        <v>Brighton &amp; Hove</v>
      </c>
      <c r="Y55" s="348">
        <v>4</v>
      </c>
      <c r="Z55" s="349">
        <f>IF(H13&gt;0,IDACI!D13,0)</f>
        <v>44814</v>
      </c>
      <c r="AA55" s="350">
        <f>IF(H13&gt;0,IDACI!E13,0)</f>
        <v>8200.9619999999995</v>
      </c>
    </row>
    <row r="56" spans="1:34"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532"/>
      <c r="W56" s="440">
        <v>3</v>
      </c>
      <c r="X56" s="345" t="str">
        <f t="shared" si="4"/>
        <v>Buckinghamshire</v>
      </c>
      <c r="Y56" s="348">
        <v>5</v>
      </c>
      <c r="Z56" s="349">
        <f>IF(H14&gt;0,IDACI!D14,0)</f>
        <v>103548</v>
      </c>
      <c r="AA56" s="350">
        <f>IF(H14&gt;0,IDACI!E14,0)</f>
        <v>10147.704</v>
      </c>
    </row>
    <row r="57" spans="1:34"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532"/>
      <c r="W57" s="440">
        <v>4</v>
      </c>
      <c r="X57" s="345" t="str">
        <f t="shared" si="4"/>
        <v>East Sussex</v>
      </c>
      <c r="Y57" s="348">
        <v>6</v>
      </c>
      <c r="Z57" s="349">
        <f>IF(H15&gt;0,IDACI!D15,0)</f>
        <v>91917</v>
      </c>
      <c r="AA57" s="350">
        <f>IF(H15&gt;0,IDACI!E15,0)</f>
        <v>15993.557999999999</v>
      </c>
    </row>
    <row r="58" spans="1:34"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532"/>
      <c r="W58" s="440">
        <v>5</v>
      </c>
      <c r="X58" s="345" t="str">
        <f t="shared" si="4"/>
        <v>Hampshire</v>
      </c>
      <c r="Y58" s="348">
        <v>7</v>
      </c>
      <c r="Z58" s="349">
        <f>IF(H16&gt;0,IDACI!D16,0)</f>
        <v>247800</v>
      </c>
      <c r="AA58" s="350">
        <f>IF(H16&gt;0,IDACI!E16,0)</f>
        <v>29240.399999999998</v>
      </c>
    </row>
    <row r="59" spans="1:34"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532"/>
      <c r="W59" s="440">
        <v>6</v>
      </c>
      <c r="X59" s="345" t="str">
        <f t="shared" si="4"/>
        <v>Isle of Wight</v>
      </c>
      <c r="Y59" s="348">
        <v>8</v>
      </c>
      <c r="Z59" s="349">
        <f>IF(H17&gt;0,IDACI!D17,0)</f>
        <v>22502</v>
      </c>
      <c r="AA59" s="350">
        <f>IF(H17&gt;0,IDACI!E17,0)</f>
        <v>4590.4079999999994</v>
      </c>
    </row>
    <row r="60" spans="1:34"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532"/>
      <c r="W60" s="440">
        <v>7</v>
      </c>
      <c r="X60" s="345" t="str">
        <f t="shared" si="4"/>
        <v>Kent</v>
      </c>
      <c r="Y60" s="348">
        <v>9</v>
      </c>
      <c r="Z60" s="349">
        <f>IF(H18&gt;0,IDACI!D18,0)</f>
        <v>286168</v>
      </c>
      <c r="AA60" s="350">
        <f>IF(H18&gt;0,IDACI!E18,0)</f>
        <v>50937.904000000002</v>
      </c>
    </row>
    <row r="61" spans="1:34"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532"/>
      <c r="W61" s="440">
        <v>8</v>
      </c>
      <c r="X61" s="345" t="str">
        <f t="shared" si="4"/>
        <v>Medway</v>
      </c>
      <c r="Y61" s="348">
        <v>10</v>
      </c>
      <c r="Z61" s="349">
        <f>IF(H19&gt;0,IDACI!D19,0)</f>
        <v>54280</v>
      </c>
      <c r="AA61" s="350">
        <f>IF(H19&gt;0,IDACI!E19,0)</f>
        <v>11941.6</v>
      </c>
    </row>
    <row r="62" spans="1:34"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532"/>
      <c r="W62" s="440">
        <v>9</v>
      </c>
      <c r="X62" s="345" t="str">
        <f t="shared" si="4"/>
        <v>Milton Keynes</v>
      </c>
      <c r="Y62" s="348">
        <v>11</v>
      </c>
      <c r="Z62" s="349">
        <f>IF(H20&gt;0,IDACI!D20,0)</f>
        <v>56637</v>
      </c>
      <c r="AA62" s="350">
        <f>IF(H20&gt;0,IDACI!E20,0)</f>
        <v>11157.489</v>
      </c>
    </row>
    <row r="63" spans="1:34"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532"/>
      <c r="W63" s="440">
        <v>10</v>
      </c>
      <c r="X63" s="345" t="str">
        <f t="shared" si="4"/>
        <v>Oxfordshire</v>
      </c>
      <c r="Y63" s="348">
        <v>12</v>
      </c>
      <c r="Z63" s="349">
        <f>IF(H21&gt;0,IDACI!D21,0)</f>
        <v>123975</v>
      </c>
      <c r="AA63" s="350">
        <f>IF(H21&gt;0,IDACI!E21,0)</f>
        <v>14629.05</v>
      </c>
    </row>
    <row r="64" spans="1:34"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532"/>
      <c r="W64" s="440">
        <v>11</v>
      </c>
      <c r="X64" s="345" t="str">
        <f t="shared" si="4"/>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532"/>
      <c r="W65" s="440">
        <v>12</v>
      </c>
      <c r="X65" s="345" t="str">
        <f t="shared" si="4"/>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532"/>
      <c r="W66" s="440">
        <v>13</v>
      </c>
      <c r="X66" s="345" t="str">
        <f t="shared" si="4"/>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532"/>
      <c r="W67" s="440">
        <v>14</v>
      </c>
      <c r="X67" s="345" t="str">
        <f t="shared" si="4"/>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532"/>
      <c r="W68" s="440">
        <v>15</v>
      </c>
      <c r="X68" s="345" t="str">
        <f t="shared" si="4"/>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532"/>
      <c r="W69" s="440">
        <v>16</v>
      </c>
      <c r="X69" s="345" t="str">
        <f t="shared" si="4"/>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532"/>
      <c r="W70" s="440">
        <v>17</v>
      </c>
      <c r="X70" s="345" t="str">
        <f t="shared" si="4"/>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532"/>
      <c r="W71" s="440">
        <v>18</v>
      </c>
      <c r="X71" s="345" t="str">
        <f t="shared" si="4"/>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532"/>
      <c r="W72" s="440">
        <v>19</v>
      </c>
      <c r="X72" s="345" t="str">
        <f t="shared" si="4"/>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532"/>
      <c r="W73" s="440">
        <v>20</v>
      </c>
      <c r="X73" s="345" t="str">
        <f t="shared" si="4"/>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532"/>
      <c r="W74" s="440"/>
      <c r="X74" s="345" t="str">
        <f t="shared" si="4"/>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532"/>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532"/>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532"/>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532"/>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532"/>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532"/>
    </row>
    <row r="81" spans="1:34" ht="11.25" customHeight="1" x14ac:dyDescent="0.2">
      <c r="A81" s="34"/>
      <c r="B81" s="24"/>
      <c r="C81" s="24"/>
      <c r="D81" s="24"/>
      <c r="E81" s="24"/>
      <c r="F81" s="24"/>
      <c r="G81" s="24"/>
      <c r="H81" s="24"/>
      <c r="I81" s="24"/>
      <c r="J81" s="24"/>
      <c r="K81" s="87"/>
      <c r="L81" s="79"/>
      <c r="M81" s="79"/>
      <c r="N81" s="79"/>
      <c r="O81" s="79"/>
      <c r="P81" s="79"/>
      <c r="Q81" s="79"/>
      <c r="R81" s="79"/>
      <c r="S81" s="79"/>
      <c r="T81" s="79"/>
      <c r="U81" s="93"/>
      <c r="V81" s="532"/>
      <c r="X81" s="421" t="s">
        <v>86</v>
      </c>
      <c r="Y81" s="421" t="s">
        <v>87</v>
      </c>
    </row>
    <row r="82" spans="1:34" ht="11.25" customHeight="1" x14ac:dyDescent="0.2">
      <c r="A82" s="34"/>
      <c r="B82" s="24"/>
      <c r="C82" s="24"/>
      <c r="D82" s="24"/>
      <c r="E82" s="24"/>
      <c r="F82" s="24"/>
      <c r="G82" s="24"/>
      <c r="H82" s="24"/>
      <c r="I82" s="24"/>
      <c r="J82" s="24"/>
      <c r="K82" s="87"/>
      <c r="L82" s="79"/>
      <c r="M82" s="79"/>
      <c r="N82" s="79"/>
      <c r="O82" s="79"/>
      <c r="P82" s="79"/>
      <c r="Q82" s="79"/>
      <c r="R82" s="79"/>
      <c r="S82" s="79"/>
      <c r="T82" s="79"/>
      <c r="U82" s="93"/>
      <c r="V82" s="532"/>
      <c r="W82" s="441" t="str">
        <f>L84</f>
        <v>National Trend 2015</v>
      </c>
      <c r="X82" s="663">
        <v>2.2179000000000002</v>
      </c>
      <c r="Y82" s="663">
        <v>84.028999999999996</v>
      </c>
      <c r="Z82" s="422">
        <v>0</v>
      </c>
      <c r="AA82" s="422">
        <f>(Z82*X82)+Y82</f>
        <v>84.028999999999996</v>
      </c>
    </row>
    <row r="83" spans="1:34" ht="11.25" customHeight="1" x14ac:dyDescent="0.2">
      <c r="A83" s="34"/>
      <c r="B83" s="24"/>
      <c r="C83" s="24"/>
      <c r="D83" s="24"/>
      <c r="E83" s="24"/>
      <c r="F83" s="24"/>
      <c r="G83" s="24"/>
      <c r="H83" s="24"/>
      <c r="I83" s="24"/>
      <c r="J83" s="24"/>
      <c r="K83" s="87"/>
      <c r="L83" s="79"/>
      <c r="M83" s="79"/>
      <c r="N83" s="79"/>
      <c r="O83" s="79"/>
      <c r="P83" s="79"/>
      <c r="Q83" s="79"/>
      <c r="R83" s="79"/>
      <c r="S83" s="79"/>
      <c r="T83" s="79"/>
      <c r="U83" s="93"/>
      <c r="V83" s="532"/>
      <c r="W83" s="442" t="str">
        <f>"y = "&amp;X82&amp;"x + "&amp;Y82</f>
        <v>y = 2.2179x + 84.029</v>
      </c>
      <c r="X83" s="664"/>
      <c r="Y83" s="664"/>
      <c r="Z83" s="423">
        <v>40</v>
      </c>
      <c r="AA83" s="422">
        <f>(Z83*X82)+Y82</f>
        <v>172.745</v>
      </c>
    </row>
    <row r="84" spans="1:34" ht="11.25" customHeight="1" x14ac:dyDescent="0.2">
      <c r="A84" s="34"/>
      <c r="B84" s="24"/>
      <c r="C84" s="24"/>
      <c r="D84" s="24"/>
      <c r="E84" s="24"/>
      <c r="F84" s="24"/>
      <c r="G84" s="24"/>
      <c r="H84" s="24"/>
      <c r="I84" s="24"/>
      <c r="J84" s="24"/>
      <c r="K84" s="66"/>
      <c r="L84" s="667" t="str">
        <f>Referrals!$L$84</f>
        <v>National Trend 2015</v>
      </c>
      <c r="M84" s="670"/>
      <c r="N84" s="670"/>
      <c r="O84" s="670"/>
      <c r="P84" s="241"/>
      <c r="Q84" s="667" t="s">
        <v>204</v>
      </c>
      <c r="R84" s="668"/>
      <c r="S84" s="668"/>
      <c r="T84" s="668"/>
      <c r="U84" s="93"/>
      <c r="V84" s="532"/>
      <c r="W84" s="441" t="str">
        <f>Q84</f>
        <v>South East LA Trend 2015</v>
      </c>
      <c r="X84" s="663">
        <v>10.412000000000001</v>
      </c>
      <c r="Y84" s="663">
        <v>-9.3762000000000008</v>
      </c>
      <c r="Z84" s="422">
        <v>1</v>
      </c>
      <c r="AA84" s="422">
        <f>(Z84*X84)+Y84</f>
        <v>1.0358000000000001</v>
      </c>
    </row>
    <row r="85" spans="1:34" ht="11.25" customHeight="1" x14ac:dyDescent="0.2">
      <c r="A85" s="34"/>
      <c r="B85" s="24"/>
      <c r="C85" s="24"/>
      <c r="D85" s="24"/>
      <c r="E85" s="24"/>
      <c r="F85" s="24"/>
      <c r="G85" s="24"/>
      <c r="H85" s="24"/>
      <c r="I85" s="24"/>
      <c r="J85" s="24"/>
      <c r="K85" s="210"/>
      <c r="L85" s="669" t="str">
        <f>Y5</f>
        <v>Selected LA- (none)</v>
      </c>
      <c r="M85" s="670"/>
      <c r="N85" s="670"/>
      <c r="O85" s="670"/>
      <c r="P85" s="670"/>
      <c r="Q85" s="670"/>
      <c r="R85" s="670"/>
      <c r="S85" s="670"/>
      <c r="T85" s="670"/>
      <c r="U85" s="93"/>
      <c r="V85" s="532"/>
      <c r="W85" s="442" t="str">
        <f>"y = "&amp;X84&amp;"x + "&amp;Y84</f>
        <v>y = 10.412x + -9.3762</v>
      </c>
      <c r="X85" s="664"/>
      <c r="Y85" s="664"/>
      <c r="Z85" s="423">
        <v>40</v>
      </c>
      <c r="AA85" s="422">
        <f>(Z85*X84)+Y84</f>
        <v>407.10380000000004</v>
      </c>
    </row>
    <row r="86" spans="1:34"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532"/>
      <c r="X86" s="407"/>
    </row>
    <row r="87" spans="1:34"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532"/>
      <c r="W87" s="443">
        <f>D11</f>
        <v>2011</v>
      </c>
      <c r="X87" s="424">
        <f>E11</f>
        <v>2012</v>
      </c>
      <c r="Y87" s="424">
        <f>F11</f>
        <v>2013</v>
      </c>
      <c r="Z87" s="424">
        <f>G11</f>
        <v>2014</v>
      </c>
      <c r="AA87" s="424">
        <f>H11</f>
        <v>2015</v>
      </c>
    </row>
    <row r="88" spans="1:34"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532"/>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4" ht="15" customHeight="1" x14ac:dyDescent="0.2">
      <c r="A89" s="24"/>
      <c r="B89" s="24"/>
      <c r="C89" s="24"/>
      <c r="D89" s="24"/>
      <c r="E89" s="24"/>
      <c r="F89" s="24"/>
      <c r="G89" s="24"/>
      <c r="H89" s="24"/>
      <c r="I89" s="24"/>
      <c r="J89" s="24"/>
      <c r="K89" s="2"/>
      <c r="L89" s="25"/>
      <c r="M89" s="25"/>
      <c r="N89" s="25"/>
      <c r="O89" s="25"/>
      <c r="P89" s="25"/>
      <c r="Q89" s="25"/>
      <c r="R89" s="25"/>
      <c r="S89" s="25"/>
      <c r="T89" s="25"/>
      <c r="U89" s="24"/>
      <c r="V89" s="532"/>
      <c r="X89" s="407"/>
    </row>
    <row r="90" spans="1:34"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532"/>
      <c r="X90" s="407"/>
    </row>
    <row r="91" spans="1:34" ht="11.25" customHeight="1" x14ac:dyDescent="0.2">
      <c r="A91" s="24"/>
      <c r="B91" s="24"/>
      <c r="C91" s="24"/>
      <c r="D91" s="24"/>
      <c r="E91" s="24"/>
      <c r="F91" s="24"/>
      <c r="G91" s="24"/>
      <c r="H91" s="24"/>
      <c r="I91" s="24"/>
      <c r="J91" s="24"/>
      <c r="K91" s="2"/>
      <c r="L91" s="24"/>
      <c r="M91" s="24"/>
      <c r="N91" s="24"/>
      <c r="O91" s="24"/>
      <c r="P91" s="24"/>
      <c r="Q91" s="25"/>
      <c r="R91" s="25"/>
      <c r="S91" s="25"/>
      <c r="T91" s="25"/>
      <c r="U91" s="24"/>
      <c r="V91" s="532"/>
      <c r="X91" s="407"/>
    </row>
    <row r="92" spans="1:34" ht="21"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532"/>
      <c r="X92" s="407"/>
    </row>
    <row r="93" spans="1:34" ht="15" customHeight="1" x14ac:dyDescent="0.2">
      <c r="A93" s="30"/>
      <c r="B93" s="31"/>
      <c r="C93" s="31"/>
      <c r="D93" s="31"/>
      <c r="E93" s="31"/>
      <c r="F93" s="31"/>
      <c r="G93" s="31"/>
      <c r="H93" s="31"/>
      <c r="I93" s="31"/>
      <c r="J93" s="31"/>
      <c r="K93" s="32"/>
      <c r="L93" s="31"/>
      <c r="M93" s="31"/>
      <c r="N93" s="31"/>
      <c r="O93" s="31"/>
      <c r="P93" s="31"/>
      <c r="Q93" s="31"/>
      <c r="R93" s="31"/>
      <c r="S93" s="31"/>
      <c r="T93" s="31"/>
      <c r="U93" s="33"/>
      <c r="V93" s="532"/>
      <c r="X93" s="407"/>
    </row>
    <row r="94" spans="1:34" ht="7.5" customHeight="1" x14ac:dyDescent="0.2">
      <c r="A94" s="34"/>
      <c r="B94" s="25"/>
      <c r="C94" s="25"/>
      <c r="D94" s="25"/>
      <c r="E94" s="25"/>
      <c r="F94" s="25"/>
      <c r="G94" s="25"/>
      <c r="H94" s="25"/>
      <c r="I94" s="25"/>
      <c r="J94" s="25"/>
      <c r="K94" s="3"/>
      <c r="L94" s="7"/>
      <c r="M94" s="7"/>
      <c r="N94" s="7"/>
      <c r="O94" s="7"/>
      <c r="P94" s="7"/>
      <c r="Q94" s="72"/>
      <c r="R94" s="72"/>
      <c r="S94" s="72"/>
      <c r="T94" s="72"/>
      <c r="U94" s="35"/>
      <c r="V94" s="532"/>
      <c r="X94" s="407"/>
    </row>
    <row r="95" spans="1:34" s="411" customFormat="1" ht="11.25" customHeight="1" x14ac:dyDescent="0.2">
      <c r="A95" s="36"/>
      <c r="B95" s="665"/>
      <c r="C95" s="665"/>
      <c r="D95" s="570"/>
      <c r="E95" s="570"/>
      <c r="F95" s="570"/>
      <c r="G95" s="570"/>
      <c r="H95" s="570"/>
      <c r="I95" s="209"/>
      <c r="J95" s="209"/>
      <c r="K95" s="214"/>
      <c r="L95" s="25"/>
      <c r="M95" s="25"/>
      <c r="N95" s="25"/>
      <c r="O95" s="25"/>
      <c r="P95" s="25"/>
      <c r="Q95" s="25"/>
      <c r="R95" s="25"/>
      <c r="S95" s="25"/>
      <c r="T95" s="25"/>
      <c r="U95" s="37"/>
      <c r="V95" s="533"/>
      <c r="W95" s="402"/>
      <c r="X95" s="407"/>
      <c r="Y95" s="402"/>
      <c r="Z95" s="402"/>
      <c r="AA95" s="402"/>
      <c r="AB95" s="403"/>
      <c r="AC95" s="403"/>
      <c r="AD95" s="403"/>
      <c r="AE95" s="403"/>
      <c r="AF95" s="403"/>
      <c r="AG95" s="409"/>
      <c r="AH95" s="410"/>
    </row>
    <row r="96" spans="1:34" ht="20.25" customHeight="1" x14ac:dyDescent="0.2">
      <c r="A96" s="34"/>
      <c r="B96" s="570"/>
      <c r="C96" s="570"/>
      <c r="D96" s="570"/>
      <c r="E96" s="570"/>
      <c r="F96" s="570"/>
      <c r="G96" s="570"/>
      <c r="H96" s="570"/>
      <c r="I96" s="209"/>
      <c r="J96" s="209"/>
      <c r="K96" s="3"/>
      <c r="L96" s="72"/>
      <c r="M96" s="72"/>
      <c r="N96" s="72"/>
      <c r="O96" s="72"/>
      <c r="P96" s="72"/>
      <c r="Q96" s="25"/>
      <c r="R96" s="25"/>
      <c r="S96" s="25"/>
      <c r="T96" s="25"/>
      <c r="U96" s="35"/>
      <c r="V96" s="532"/>
      <c r="W96" s="445" t="s">
        <v>126</v>
      </c>
      <c r="X96" s="426" t="s">
        <v>127</v>
      </c>
    </row>
    <row r="97" spans="1:24" ht="11.25" customHeight="1" x14ac:dyDescent="0.2">
      <c r="A97" s="34"/>
      <c r="B97" s="154"/>
      <c r="C97" s="154"/>
      <c r="D97" s="154"/>
      <c r="E97" s="154"/>
      <c r="F97" s="154"/>
      <c r="G97" s="154"/>
      <c r="H97" s="154"/>
      <c r="I97" s="154"/>
      <c r="J97" s="154"/>
      <c r="K97" s="3"/>
      <c r="L97" s="72"/>
      <c r="M97" s="72"/>
      <c r="N97" s="72"/>
      <c r="O97" s="72"/>
      <c r="P97" s="72"/>
      <c r="Q97" s="25"/>
      <c r="R97" s="25"/>
      <c r="S97" s="25"/>
      <c r="T97" s="25"/>
      <c r="U97" s="35"/>
      <c r="V97" s="532"/>
      <c r="W97" s="446" t="str">
        <f>Y5</f>
        <v>Selected LA- (none)</v>
      </c>
      <c r="X97" s="427"/>
    </row>
    <row r="98" spans="1:24" ht="11.25" customHeight="1" x14ac:dyDescent="0.2">
      <c r="A98" s="34"/>
      <c r="B98" s="154"/>
      <c r="C98" s="154"/>
      <c r="D98" s="666"/>
      <c r="E98" s="570"/>
      <c r="F98" s="154"/>
      <c r="G98" s="154"/>
      <c r="H98" s="154"/>
      <c r="I98" s="154"/>
      <c r="J98" s="154"/>
      <c r="K98" s="3"/>
      <c r="L98" s="72"/>
      <c r="M98" s="72"/>
      <c r="N98" s="72"/>
      <c r="O98" s="72"/>
      <c r="P98" s="72"/>
      <c r="Q98" s="25"/>
      <c r="R98" s="25"/>
      <c r="S98" s="25"/>
      <c r="T98" s="25"/>
      <c r="U98" s="35"/>
      <c r="V98" s="532"/>
      <c r="W98" s="447" t="str">
        <f>IF(W12=$X$5,I12,"")</f>
        <v/>
      </c>
      <c r="X98" s="415" t="e">
        <f>IF($B12=$X$5,T12,#N/A)</f>
        <v>#N/A</v>
      </c>
    </row>
    <row r="99" spans="1:24" ht="11.25" customHeight="1" x14ac:dyDescent="0.2">
      <c r="A99" s="48"/>
      <c r="B99" s="154"/>
      <c r="C99" s="154"/>
      <c r="D99" s="570"/>
      <c r="E99" s="570"/>
      <c r="F99" s="154"/>
      <c r="G99" s="154"/>
      <c r="H99" s="154"/>
      <c r="I99" s="154"/>
      <c r="J99" s="154"/>
      <c r="K99" s="3"/>
      <c r="L99" s="72"/>
      <c r="M99" s="72"/>
      <c r="N99" s="72"/>
      <c r="O99" s="72"/>
      <c r="P99" s="72"/>
      <c r="Q99" s="25"/>
      <c r="R99" s="25"/>
      <c r="S99" s="25"/>
      <c r="T99" s="25"/>
      <c r="U99" s="35"/>
      <c r="V99" s="532"/>
      <c r="W99" s="447" t="str">
        <f t="shared" ref="W99:W119" si="5">IF(W13=$X$5,I13,"")</f>
        <v/>
      </c>
      <c r="X99" s="415" t="e">
        <f t="shared" ref="X99:X119" si="6">IF($B13=$X$5,T13,#N/A)</f>
        <v>#N/A</v>
      </c>
    </row>
    <row r="100" spans="1:24" ht="11.25" customHeight="1" x14ac:dyDescent="0.2">
      <c r="A100" s="48"/>
      <c r="B100" s="186"/>
      <c r="C100" s="186"/>
      <c r="D100" s="154"/>
      <c r="E100" s="154"/>
      <c r="F100" s="154"/>
      <c r="G100" s="154"/>
      <c r="H100" s="154"/>
      <c r="I100" s="154"/>
      <c r="J100" s="154"/>
      <c r="K100" s="3"/>
      <c r="L100" s="72"/>
      <c r="M100" s="72"/>
      <c r="N100" s="72"/>
      <c r="O100" s="72"/>
      <c r="P100" s="72"/>
      <c r="Q100" s="25"/>
      <c r="R100" s="25"/>
      <c r="S100" s="25"/>
      <c r="T100" s="25"/>
      <c r="U100" s="35"/>
      <c r="V100" s="532"/>
      <c r="W100" s="447" t="str">
        <f t="shared" si="5"/>
        <v/>
      </c>
      <c r="X100" s="415" t="e">
        <f t="shared" si="6"/>
        <v>#N/A</v>
      </c>
    </row>
    <row r="101" spans="1:24" ht="11.25" customHeight="1" x14ac:dyDescent="0.2">
      <c r="A101" s="48"/>
      <c r="B101" s="186"/>
      <c r="C101" s="186"/>
      <c r="D101" s="154"/>
      <c r="E101" s="154"/>
      <c r="F101" s="154"/>
      <c r="G101" s="154"/>
      <c r="H101" s="154"/>
      <c r="I101" s="154"/>
      <c r="J101" s="154"/>
      <c r="K101" s="3"/>
      <c r="L101" s="72"/>
      <c r="M101" s="72"/>
      <c r="N101" s="72"/>
      <c r="O101" s="72"/>
      <c r="P101" s="72"/>
      <c r="Q101" s="25"/>
      <c r="R101" s="25"/>
      <c r="S101" s="25"/>
      <c r="T101" s="25"/>
      <c r="U101" s="35"/>
      <c r="V101" s="532"/>
      <c r="W101" s="447" t="str">
        <f t="shared" si="5"/>
        <v/>
      </c>
      <c r="X101" s="415" t="e">
        <f t="shared" si="6"/>
        <v>#N/A</v>
      </c>
    </row>
    <row r="102" spans="1:24" ht="11.25" customHeight="1" x14ac:dyDescent="0.2">
      <c r="A102" s="48"/>
      <c r="B102" s="186"/>
      <c r="C102" s="186"/>
      <c r="D102" s="154"/>
      <c r="E102" s="154"/>
      <c r="F102" s="154"/>
      <c r="G102" s="154"/>
      <c r="H102" s="154"/>
      <c r="I102" s="154"/>
      <c r="J102" s="154"/>
      <c r="K102" s="3"/>
      <c r="L102" s="72"/>
      <c r="M102" s="72"/>
      <c r="N102" s="72"/>
      <c r="O102" s="72"/>
      <c r="P102" s="72"/>
      <c r="Q102" s="25"/>
      <c r="R102" s="25"/>
      <c r="S102" s="25"/>
      <c r="T102" s="25"/>
      <c r="U102" s="35"/>
      <c r="V102" s="532"/>
      <c r="W102" s="447" t="str">
        <f t="shared" si="5"/>
        <v/>
      </c>
      <c r="X102" s="415" t="e">
        <f t="shared" si="6"/>
        <v>#N/A</v>
      </c>
    </row>
    <row r="103" spans="1:24" ht="11.25" customHeight="1" x14ac:dyDescent="0.2">
      <c r="A103" s="48"/>
      <c r="B103" s="186"/>
      <c r="C103" s="186"/>
      <c r="D103" s="154"/>
      <c r="E103" s="154"/>
      <c r="F103" s="154"/>
      <c r="G103" s="154"/>
      <c r="H103" s="154"/>
      <c r="I103" s="154"/>
      <c r="J103" s="154"/>
      <c r="K103" s="3"/>
      <c r="L103" s="72"/>
      <c r="M103" s="72"/>
      <c r="N103" s="72"/>
      <c r="O103" s="72"/>
      <c r="P103" s="72"/>
      <c r="Q103" s="25"/>
      <c r="R103" s="25"/>
      <c r="S103" s="25"/>
      <c r="T103" s="25"/>
      <c r="U103" s="35"/>
      <c r="V103" s="532"/>
      <c r="W103" s="447" t="str">
        <f t="shared" si="5"/>
        <v/>
      </c>
      <c r="X103" s="415" t="e">
        <f t="shared" si="6"/>
        <v>#N/A</v>
      </c>
    </row>
    <row r="104" spans="1:24" ht="11.25" customHeight="1" x14ac:dyDescent="0.2">
      <c r="A104" s="48"/>
      <c r="B104" s="186"/>
      <c r="C104" s="186"/>
      <c r="D104" s="154"/>
      <c r="E104" s="154"/>
      <c r="F104" s="154"/>
      <c r="G104" s="154"/>
      <c r="H104" s="154"/>
      <c r="I104" s="154"/>
      <c r="J104" s="154"/>
      <c r="K104" s="3"/>
      <c r="L104" s="72"/>
      <c r="M104" s="72"/>
      <c r="N104" s="72"/>
      <c r="O104" s="72"/>
      <c r="P104" s="72"/>
      <c r="Q104" s="25"/>
      <c r="R104" s="25"/>
      <c r="S104" s="25"/>
      <c r="T104" s="25"/>
      <c r="U104" s="35"/>
      <c r="V104" s="532"/>
      <c r="W104" s="447" t="str">
        <f t="shared" si="5"/>
        <v/>
      </c>
      <c r="X104" s="415" t="e">
        <f t="shared" si="6"/>
        <v>#N/A</v>
      </c>
    </row>
    <row r="105" spans="1:24" ht="11.25" customHeight="1" x14ac:dyDescent="0.2">
      <c r="A105" s="48"/>
      <c r="B105" s="186"/>
      <c r="C105" s="186"/>
      <c r="D105" s="154"/>
      <c r="E105" s="154"/>
      <c r="F105" s="154"/>
      <c r="G105" s="154"/>
      <c r="H105" s="154"/>
      <c r="I105" s="154"/>
      <c r="J105" s="154"/>
      <c r="K105" s="3"/>
      <c r="L105" s="72"/>
      <c r="M105" s="72"/>
      <c r="N105" s="72"/>
      <c r="O105" s="72"/>
      <c r="P105" s="72"/>
      <c r="Q105" s="25"/>
      <c r="R105" s="25"/>
      <c r="S105" s="25"/>
      <c r="T105" s="25"/>
      <c r="U105" s="35"/>
      <c r="V105" s="532"/>
      <c r="W105" s="447" t="str">
        <f t="shared" si="5"/>
        <v/>
      </c>
      <c r="X105" s="415" t="e">
        <f t="shared" si="6"/>
        <v>#N/A</v>
      </c>
    </row>
    <row r="106" spans="1:24" ht="11.25" customHeight="1" x14ac:dyDescent="0.2">
      <c r="A106" s="48"/>
      <c r="B106" s="186"/>
      <c r="C106" s="186"/>
      <c r="D106" s="154"/>
      <c r="E106" s="154"/>
      <c r="F106" s="154"/>
      <c r="G106" s="154"/>
      <c r="H106" s="154"/>
      <c r="I106" s="154"/>
      <c r="J106" s="154"/>
      <c r="K106" s="3"/>
      <c r="L106" s="72"/>
      <c r="M106" s="72"/>
      <c r="N106" s="72"/>
      <c r="O106" s="72"/>
      <c r="P106" s="72"/>
      <c r="Q106" s="25"/>
      <c r="R106" s="25"/>
      <c r="S106" s="25"/>
      <c r="T106" s="25"/>
      <c r="U106" s="35"/>
      <c r="V106" s="532"/>
      <c r="W106" s="447" t="str">
        <f t="shared" si="5"/>
        <v/>
      </c>
      <c r="X106" s="415" t="e">
        <f t="shared" si="6"/>
        <v>#N/A</v>
      </c>
    </row>
    <row r="107" spans="1:24" ht="11.25" customHeight="1" x14ac:dyDescent="0.2">
      <c r="A107" s="48"/>
      <c r="B107" s="186"/>
      <c r="C107" s="186"/>
      <c r="D107" s="154"/>
      <c r="E107" s="154"/>
      <c r="F107" s="154"/>
      <c r="G107" s="154"/>
      <c r="H107" s="154"/>
      <c r="I107" s="154"/>
      <c r="J107" s="154"/>
      <c r="K107" s="3"/>
      <c r="L107" s="72"/>
      <c r="M107" s="72"/>
      <c r="N107" s="72"/>
      <c r="O107" s="72"/>
      <c r="P107" s="72"/>
      <c r="Q107" s="25"/>
      <c r="R107" s="25"/>
      <c r="S107" s="25"/>
      <c r="T107" s="25"/>
      <c r="U107" s="35"/>
      <c r="V107" s="532"/>
      <c r="W107" s="447" t="str">
        <f t="shared" si="5"/>
        <v/>
      </c>
      <c r="X107" s="415" t="e">
        <f t="shared" si="6"/>
        <v>#N/A</v>
      </c>
    </row>
    <row r="108" spans="1:24" ht="11.25" customHeight="1" x14ac:dyDescent="0.2">
      <c r="A108" s="48"/>
      <c r="B108" s="186"/>
      <c r="C108" s="186"/>
      <c r="D108" s="154"/>
      <c r="E108" s="154"/>
      <c r="F108" s="154"/>
      <c r="G108" s="154"/>
      <c r="H108" s="154"/>
      <c r="I108" s="154"/>
      <c r="J108" s="154"/>
      <c r="K108" s="3"/>
      <c r="L108" s="72"/>
      <c r="M108" s="72"/>
      <c r="N108" s="72"/>
      <c r="O108" s="72"/>
      <c r="P108" s="72"/>
      <c r="Q108" s="25"/>
      <c r="R108" s="25"/>
      <c r="S108" s="25"/>
      <c r="T108" s="25"/>
      <c r="U108" s="35"/>
      <c r="V108" s="532"/>
      <c r="W108" s="447" t="str">
        <f t="shared" si="5"/>
        <v/>
      </c>
      <c r="X108" s="415" t="e">
        <f t="shared" si="6"/>
        <v>#N/A</v>
      </c>
    </row>
    <row r="109" spans="1:24" ht="11.25" customHeight="1" x14ac:dyDescent="0.2">
      <c r="A109" s="48"/>
      <c r="B109" s="186"/>
      <c r="C109" s="186"/>
      <c r="D109" s="154"/>
      <c r="E109" s="154"/>
      <c r="F109" s="154"/>
      <c r="G109" s="154"/>
      <c r="H109" s="154"/>
      <c r="I109" s="154"/>
      <c r="J109" s="154"/>
      <c r="K109" s="3"/>
      <c r="L109" s="72"/>
      <c r="M109" s="72"/>
      <c r="N109" s="72"/>
      <c r="O109" s="72"/>
      <c r="P109" s="72"/>
      <c r="Q109" s="25"/>
      <c r="R109" s="25"/>
      <c r="S109" s="25"/>
      <c r="T109" s="25"/>
      <c r="U109" s="35"/>
      <c r="V109" s="532"/>
      <c r="W109" s="447" t="str">
        <f t="shared" si="5"/>
        <v/>
      </c>
      <c r="X109" s="415" t="e">
        <f t="shared" si="6"/>
        <v>#N/A</v>
      </c>
    </row>
    <row r="110" spans="1:24" ht="11.25" customHeight="1" x14ac:dyDescent="0.2">
      <c r="A110" s="48"/>
      <c r="B110" s="186"/>
      <c r="C110" s="186"/>
      <c r="D110" s="154"/>
      <c r="E110" s="154"/>
      <c r="F110" s="154"/>
      <c r="G110" s="154"/>
      <c r="H110" s="154"/>
      <c r="I110" s="154"/>
      <c r="J110" s="154"/>
      <c r="K110" s="3"/>
      <c r="L110" s="72"/>
      <c r="M110" s="72"/>
      <c r="N110" s="72"/>
      <c r="O110" s="72"/>
      <c r="P110" s="72"/>
      <c r="Q110" s="25"/>
      <c r="R110" s="25"/>
      <c r="S110" s="25"/>
      <c r="T110" s="25"/>
      <c r="U110" s="35"/>
      <c r="V110" s="532"/>
      <c r="W110" s="447" t="str">
        <f t="shared" si="5"/>
        <v/>
      </c>
      <c r="X110" s="415" t="e">
        <f t="shared" si="6"/>
        <v>#N/A</v>
      </c>
    </row>
    <row r="111" spans="1:24" ht="11.25" customHeight="1" x14ac:dyDescent="0.2">
      <c r="A111" s="48"/>
      <c r="B111" s="186"/>
      <c r="C111" s="186"/>
      <c r="D111" s="154"/>
      <c r="E111" s="154"/>
      <c r="F111" s="154"/>
      <c r="G111" s="154"/>
      <c r="H111" s="154"/>
      <c r="I111" s="154"/>
      <c r="J111" s="154"/>
      <c r="K111" s="3"/>
      <c r="L111" s="72"/>
      <c r="M111" s="72"/>
      <c r="N111" s="72"/>
      <c r="O111" s="72"/>
      <c r="P111" s="72"/>
      <c r="Q111" s="25"/>
      <c r="R111" s="25"/>
      <c r="S111" s="25"/>
      <c r="T111" s="25"/>
      <c r="U111" s="35"/>
      <c r="V111" s="532"/>
      <c r="W111" s="447" t="str">
        <f t="shared" si="5"/>
        <v/>
      </c>
      <c r="X111" s="415" t="e">
        <f t="shared" si="6"/>
        <v>#N/A</v>
      </c>
    </row>
    <row r="112" spans="1:24" ht="11.25" customHeight="1" x14ac:dyDescent="0.2">
      <c r="A112" s="48"/>
      <c r="B112" s="186"/>
      <c r="C112" s="186"/>
      <c r="D112" s="154"/>
      <c r="E112" s="154"/>
      <c r="F112" s="154"/>
      <c r="G112" s="154"/>
      <c r="H112" s="154"/>
      <c r="I112" s="154"/>
      <c r="J112" s="154"/>
      <c r="K112" s="3"/>
      <c r="L112" s="72"/>
      <c r="M112" s="72"/>
      <c r="N112" s="72"/>
      <c r="O112" s="72"/>
      <c r="P112" s="72"/>
      <c r="Q112" s="25"/>
      <c r="R112" s="25"/>
      <c r="S112" s="25"/>
      <c r="T112" s="25"/>
      <c r="U112" s="35"/>
      <c r="V112" s="532"/>
      <c r="W112" s="447" t="str">
        <f t="shared" si="5"/>
        <v/>
      </c>
      <c r="X112" s="415" t="e">
        <f t="shared" si="6"/>
        <v>#N/A</v>
      </c>
    </row>
    <row r="113" spans="1:34" ht="11.25" customHeight="1" x14ac:dyDescent="0.2">
      <c r="A113" s="48"/>
      <c r="B113" s="186"/>
      <c r="C113" s="186"/>
      <c r="D113" s="154"/>
      <c r="E113" s="154"/>
      <c r="F113" s="154"/>
      <c r="G113" s="154"/>
      <c r="H113" s="154"/>
      <c r="I113" s="154"/>
      <c r="J113" s="154"/>
      <c r="K113" s="3"/>
      <c r="L113" s="72"/>
      <c r="M113" s="72"/>
      <c r="N113" s="72"/>
      <c r="O113" s="72"/>
      <c r="P113" s="72"/>
      <c r="Q113" s="25"/>
      <c r="R113" s="25"/>
      <c r="S113" s="25"/>
      <c r="T113" s="25"/>
      <c r="U113" s="35"/>
      <c r="V113" s="532"/>
      <c r="W113" s="447" t="str">
        <f t="shared" si="5"/>
        <v/>
      </c>
      <c r="X113" s="415" t="e">
        <f t="shared" si="6"/>
        <v>#N/A</v>
      </c>
    </row>
    <row r="114" spans="1:34" ht="11.25" customHeight="1" x14ac:dyDescent="0.2">
      <c r="A114" s="48"/>
      <c r="B114" s="186"/>
      <c r="C114" s="186"/>
      <c r="D114" s="154"/>
      <c r="E114" s="154"/>
      <c r="F114" s="154"/>
      <c r="G114" s="154"/>
      <c r="H114" s="154"/>
      <c r="I114" s="154"/>
      <c r="J114" s="154"/>
      <c r="K114" s="3"/>
      <c r="L114" s="72"/>
      <c r="M114" s="72"/>
      <c r="N114" s="72"/>
      <c r="O114" s="72"/>
      <c r="P114" s="72"/>
      <c r="Q114" s="25"/>
      <c r="R114" s="25"/>
      <c r="S114" s="25"/>
      <c r="T114" s="25"/>
      <c r="U114" s="35"/>
      <c r="V114" s="532"/>
      <c r="W114" s="447" t="str">
        <f t="shared" si="5"/>
        <v/>
      </c>
      <c r="X114" s="415" t="e">
        <f t="shared" si="6"/>
        <v>#N/A</v>
      </c>
    </row>
    <row r="115" spans="1:34"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532"/>
      <c r="W115" s="447" t="str">
        <f t="shared" si="5"/>
        <v/>
      </c>
      <c r="X115" s="415" t="e">
        <f t="shared" si="6"/>
        <v>#N/A</v>
      </c>
    </row>
    <row r="116" spans="1:34"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532"/>
      <c r="W116" s="447" t="str">
        <f t="shared" si="5"/>
        <v/>
      </c>
      <c r="X116" s="415" t="e">
        <f t="shared" si="6"/>
        <v>#N/A</v>
      </c>
    </row>
    <row r="117" spans="1:34"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532"/>
      <c r="W117" s="447" t="str">
        <f t="shared" si="5"/>
        <v/>
      </c>
      <c r="X117" s="415" t="e">
        <f t="shared" si="6"/>
        <v>#N/A</v>
      </c>
    </row>
    <row r="118" spans="1:34"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532"/>
      <c r="W118" s="447" t="str">
        <f t="shared" si="5"/>
        <v/>
      </c>
      <c r="X118" s="415" t="e">
        <f t="shared" si="6"/>
        <v>#N/A</v>
      </c>
    </row>
    <row r="119" spans="1:34"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532"/>
      <c r="W119" s="447" t="str">
        <f t="shared" si="5"/>
        <v/>
      </c>
      <c r="X119" s="415" t="e">
        <f t="shared" si="6"/>
        <v>#N/A</v>
      </c>
    </row>
    <row r="120" spans="1:34"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532"/>
      <c r="X120" s="407"/>
    </row>
    <row r="121" spans="1:34"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532"/>
      <c r="X121" s="407"/>
    </row>
    <row r="122" spans="1:34"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532"/>
      <c r="AD122" s="404"/>
      <c r="AE122" s="405"/>
      <c r="AF122" s="406"/>
      <c r="AG122" s="406"/>
      <c r="AH122" s="406"/>
    </row>
    <row r="123" spans="1:34"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532"/>
      <c r="AD123" s="404"/>
      <c r="AE123" s="405"/>
      <c r="AF123" s="406"/>
      <c r="AG123" s="406"/>
      <c r="AH123" s="406"/>
    </row>
    <row r="124" spans="1:34"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532"/>
      <c r="AD124" s="404"/>
      <c r="AE124" s="405"/>
      <c r="AF124" s="406"/>
      <c r="AG124" s="406"/>
      <c r="AH124" s="406"/>
    </row>
    <row r="125" spans="1:34"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532"/>
      <c r="AD125" s="404"/>
      <c r="AE125" s="405"/>
      <c r="AF125" s="406"/>
      <c r="AG125" s="406"/>
      <c r="AH125" s="406"/>
    </row>
    <row r="126" spans="1:34"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532"/>
      <c r="AD126" s="404"/>
      <c r="AE126" s="405"/>
      <c r="AF126" s="406"/>
      <c r="AG126" s="406"/>
      <c r="AH126" s="406"/>
    </row>
    <row r="127" spans="1:34"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532"/>
      <c r="AD127" s="404"/>
      <c r="AE127" s="405"/>
      <c r="AF127" s="406"/>
      <c r="AG127" s="406"/>
      <c r="AH127" s="406"/>
    </row>
    <row r="128" spans="1:34" ht="11.25" customHeight="1" x14ac:dyDescent="0.2">
      <c r="A128" s="34"/>
      <c r="B128" s="9"/>
      <c r="C128" s="9"/>
      <c r="D128" s="27"/>
      <c r="E128" s="27"/>
      <c r="F128" s="25"/>
      <c r="G128" s="25"/>
      <c r="H128" s="27"/>
      <c r="I128" s="27"/>
      <c r="J128" s="27"/>
      <c r="K128" s="3"/>
      <c r="L128" s="72"/>
      <c r="M128" s="72"/>
      <c r="N128" s="72"/>
      <c r="O128" s="72"/>
      <c r="P128" s="72"/>
      <c r="Q128" s="25"/>
      <c r="R128" s="25"/>
      <c r="S128" s="25"/>
      <c r="T128" s="25"/>
      <c r="U128" s="35"/>
      <c r="V128" s="532"/>
      <c r="AD128" s="404"/>
      <c r="AE128" s="405"/>
      <c r="AF128" s="406"/>
      <c r="AG128" s="406"/>
      <c r="AH128" s="406"/>
    </row>
    <row r="129" spans="1:34" ht="11.25" customHeight="1" x14ac:dyDescent="0.2">
      <c r="A129" s="34"/>
      <c r="B129" s="9"/>
      <c r="C129" s="9"/>
      <c r="D129" s="27"/>
      <c r="E129" s="27"/>
      <c r="F129" s="27"/>
      <c r="G129" s="27"/>
      <c r="H129" s="27"/>
      <c r="I129" s="27"/>
      <c r="J129" s="27"/>
      <c r="K129" s="3"/>
      <c r="L129" s="72"/>
      <c r="M129" s="72"/>
      <c r="N129" s="72"/>
      <c r="O129" s="72"/>
      <c r="P129" s="72"/>
      <c r="Q129" s="25"/>
      <c r="R129" s="25"/>
      <c r="S129" s="25"/>
      <c r="T129" s="25"/>
      <c r="U129" s="35"/>
      <c r="V129" s="532"/>
      <c r="X129" s="407"/>
    </row>
    <row r="130" spans="1:34"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532"/>
      <c r="X130" s="407"/>
    </row>
    <row r="131" spans="1:34"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532"/>
      <c r="X131" s="407"/>
    </row>
    <row r="132" spans="1:34"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532"/>
      <c r="X132" s="407"/>
    </row>
    <row r="133" spans="1:34" ht="15" customHeight="1" x14ac:dyDescent="0.2">
      <c r="A133" s="24"/>
      <c r="B133" s="24"/>
      <c r="C133" s="24"/>
      <c r="D133" s="24"/>
      <c r="E133" s="24"/>
      <c r="F133" s="24"/>
      <c r="G133" s="24"/>
      <c r="H133" s="24"/>
      <c r="I133" s="24"/>
      <c r="J133" s="24"/>
      <c r="K133" s="2"/>
      <c r="L133" s="25"/>
      <c r="M133" s="25"/>
      <c r="N133" s="25"/>
      <c r="O133" s="25"/>
      <c r="P133" s="25"/>
      <c r="Q133" s="25"/>
      <c r="R133" s="25"/>
      <c r="S133" s="25"/>
      <c r="T133" s="25"/>
      <c r="U133" s="24"/>
      <c r="V133" s="532"/>
      <c r="X133" s="407"/>
    </row>
    <row r="134" spans="1:34" ht="18.75" thickBot="1" x14ac:dyDescent="0.3">
      <c r="A134" s="40" t="s">
        <v>1</v>
      </c>
      <c r="B134" s="41"/>
      <c r="C134" s="41"/>
      <c r="D134" s="41"/>
      <c r="E134" s="41"/>
      <c r="F134" s="41"/>
      <c r="G134" s="41"/>
      <c r="H134" s="41"/>
      <c r="I134" s="41"/>
      <c r="J134" s="41"/>
      <c r="K134" s="42"/>
      <c r="L134" s="41"/>
      <c r="M134" s="41"/>
      <c r="N134" s="41"/>
      <c r="O134" s="41"/>
      <c r="P134" s="41"/>
      <c r="Q134" s="41"/>
      <c r="R134" s="41"/>
      <c r="S134" s="41"/>
      <c r="T134" s="41"/>
      <c r="U134" s="25"/>
      <c r="V134" s="532"/>
      <c r="X134" s="407"/>
    </row>
    <row r="135" spans="1:34" ht="11.25" customHeight="1" x14ac:dyDescent="0.2">
      <c r="A135" s="24"/>
      <c r="B135" s="24"/>
      <c r="C135" s="24"/>
      <c r="D135" s="24"/>
      <c r="E135" s="24"/>
      <c r="F135" s="24"/>
      <c r="G135" s="24"/>
      <c r="H135" s="24"/>
      <c r="I135" s="24"/>
      <c r="J135" s="24"/>
      <c r="K135" s="2"/>
      <c r="L135" s="24"/>
      <c r="M135" s="24"/>
      <c r="N135" s="24"/>
      <c r="O135" s="24"/>
      <c r="P135" s="24"/>
      <c r="Q135" s="25"/>
      <c r="R135" s="25"/>
      <c r="S135" s="25"/>
      <c r="T135" s="25"/>
      <c r="U135" s="24"/>
      <c r="V135" s="532"/>
      <c r="X135" s="407"/>
    </row>
    <row r="136" spans="1:34" ht="21" customHeight="1" thickBot="1" x14ac:dyDescent="0.25">
      <c r="A136" s="24"/>
      <c r="B136" s="24"/>
      <c r="C136" s="24"/>
      <c r="D136" s="24"/>
      <c r="E136" s="24"/>
      <c r="F136" s="24"/>
      <c r="G136" s="24"/>
      <c r="H136" s="24"/>
      <c r="I136" s="24"/>
      <c r="J136" s="24"/>
      <c r="K136" s="2"/>
      <c r="L136" s="24"/>
      <c r="M136" s="24"/>
      <c r="N136" s="24"/>
      <c r="O136" s="24"/>
      <c r="P136" s="24"/>
      <c r="Q136" s="24"/>
      <c r="R136" s="24"/>
      <c r="S136" s="24"/>
      <c r="T136" s="24"/>
      <c r="U136" s="24"/>
      <c r="V136" s="532"/>
      <c r="X136" s="407"/>
    </row>
    <row r="137" spans="1:34" ht="15" customHeight="1" x14ac:dyDescent="0.2">
      <c r="A137" s="30"/>
      <c r="B137" s="31"/>
      <c r="C137" s="31"/>
      <c r="D137" s="31"/>
      <c r="E137" s="31"/>
      <c r="F137" s="31"/>
      <c r="G137" s="31"/>
      <c r="H137" s="31"/>
      <c r="I137" s="31"/>
      <c r="J137" s="31"/>
      <c r="K137" s="32"/>
      <c r="L137" s="31"/>
      <c r="M137" s="31"/>
      <c r="N137" s="31"/>
      <c r="O137" s="31"/>
      <c r="P137" s="31"/>
      <c r="Q137" s="31"/>
      <c r="R137" s="31"/>
      <c r="S137" s="31"/>
      <c r="T137" s="31"/>
      <c r="U137" s="33"/>
      <c r="V137" s="532"/>
      <c r="X137" s="407"/>
    </row>
    <row r="138" spans="1:34" ht="7.5" customHeight="1" x14ac:dyDescent="0.2">
      <c r="A138" s="34"/>
      <c r="B138" s="25"/>
      <c r="C138" s="25"/>
      <c r="D138" s="25"/>
      <c r="E138" s="25"/>
      <c r="F138" s="25"/>
      <c r="G138" s="25"/>
      <c r="H138" s="25"/>
      <c r="I138" s="25"/>
      <c r="J138" s="25"/>
      <c r="K138" s="3"/>
      <c r="L138" s="7"/>
      <c r="M138" s="7"/>
      <c r="N138" s="7"/>
      <c r="O138" s="7"/>
      <c r="P138" s="7"/>
      <c r="Q138" s="72"/>
      <c r="R138" s="72"/>
      <c r="S138" s="72"/>
      <c r="T138" s="72"/>
      <c r="U138" s="35"/>
      <c r="V138" s="532"/>
      <c r="X138" s="407"/>
    </row>
    <row r="139" spans="1:34" s="411" customFormat="1" ht="11.25" customHeight="1" x14ac:dyDescent="0.2">
      <c r="A139" s="36"/>
      <c r="B139" s="671" t="s">
        <v>35</v>
      </c>
      <c r="C139" s="671"/>
      <c r="D139" s="672"/>
      <c r="E139" s="672"/>
      <c r="F139" s="672"/>
      <c r="G139" s="672"/>
      <c r="H139" s="672"/>
      <c r="I139" s="209"/>
      <c r="J139" s="209"/>
      <c r="K139" s="214"/>
      <c r="L139" s="25"/>
      <c r="M139" s="25"/>
      <c r="N139" s="25"/>
      <c r="O139" s="25"/>
      <c r="P139" s="25"/>
      <c r="Q139" s="25"/>
      <c r="R139" s="25"/>
      <c r="S139" s="25"/>
      <c r="T139" s="25"/>
      <c r="U139" s="37"/>
      <c r="V139" s="533"/>
      <c r="W139" s="402"/>
      <c r="X139" s="407"/>
      <c r="Y139" s="402"/>
      <c r="Z139" s="402"/>
      <c r="AA139" s="402"/>
      <c r="AB139" s="403"/>
      <c r="AC139" s="403"/>
      <c r="AD139" s="403"/>
      <c r="AE139" s="403"/>
      <c r="AF139" s="403"/>
      <c r="AG139" s="409"/>
      <c r="AH139" s="410"/>
    </row>
    <row r="140" spans="1:34" ht="20.25" customHeight="1" x14ac:dyDescent="0.2">
      <c r="A140" s="34"/>
      <c r="B140" s="672"/>
      <c r="C140" s="672"/>
      <c r="D140" s="672"/>
      <c r="E140" s="672"/>
      <c r="F140" s="672"/>
      <c r="G140" s="672"/>
      <c r="H140" s="672"/>
      <c r="I140" s="209"/>
      <c r="J140" s="209"/>
      <c r="K140" s="3"/>
      <c r="L140" s="72"/>
      <c r="M140" s="72"/>
      <c r="N140" s="72"/>
      <c r="O140" s="72"/>
      <c r="P140" s="72"/>
      <c r="Q140" s="25"/>
      <c r="R140" s="25"/>
      <c r="S140" s="25"/>
      <c r="T140" s="25"/>
      <c r="U140" s="35"/>
      <c r="V140" s="532"/>
      <c r="X140" s="407"/>
    </row>
    <row r="141" spans="1:34" ht="11.25" customHeight="1" x14ac:dyDescent="0.2">
      <c r="A141" s="34"/>
      <c r="B141" s="154"/>
      <c r="C141" s="154"/>
      <c r="D141" s="154"/>
      <c r="E141" s="154"/>
      <c r="F141" s="154"/>
      <c r="G141" s="154"/>
      <c r="H141" s="154"/>
      <c r="I141" s="154"/>
      <c r="J141" s="154"/>
      <c r="K141" s="3"/>
      <c r="L141" s="72"/>
      <c r="M141" s="72"/>
      <c r="N141" s="72"/>
      <c r="O141" s="72"/>
      <c r="P141" s="72"/>
      <c r="Q141" s="25"/>
      <c r="R141" s="25"/>
      <c r="S141" s="25"/>
      <c r="T141" s="25"/>
      <c r="U141" s="35"/>
      <c r="V141" s="532"/>
      <c r="X141" s="407"/>
    </row>
    <row r="142" spans="1:34" ht="11.25" customHeight="1" x14ac:dyDescent="0.2">
      <c r="A142" s="34"/>
      <c r="B142" s="165"/>
      <c r="C142" s="165"/>
      <c r="D142" s="213"/>
      <c r="E142" s="209"/>
      <c r="F142" s="165"/>
      <c r="G142" s="165"/>
      <c r="H142" s="165"/>
      <c r="I142" s="165"/>
      <c r="J142" s="165"/>
      <c r="K142" s="214"/>
      <c r="L142" s="72"/>
      <c r="M142" s="72"/>
      <c r="N142" s="72"/>
      <c r="O142" s="72"/>
      <c r="P142" s="72"/>
      <c r="Q142" s="72"/>
      <c r="R142" s="72"/>
      <c r="S142" s="72"/>
      <c r="T142" s="72"/>
      <c r="U142" s="35"/>
      <c r="V142" s="532"/>
      <c r="X142" s="407"/>
    </row>
    <row r="143" spans="1:34" ht="11.25" customHeight="1" x14ac:dyDescent="0.2">
      <c r="A143" s="48"/>
      <c r="B143" s="165"/>
      <c r="C143" s="165"/>
      <c r="D143" s="67">
        <v>2011</v>
      </c>
      <c r="E143" s="67">
        <v>2012</v>
      </c>
      <c r="F143" s="67">
        <v>2013</v>
      </c>
      <c r="G143" s="67">
        <v>2014</v>
      </c>
      <c r="H143" s="68">
        <v>2015</v>
      </c>
      <c r="I143" s="165"/>
      <c r="J143" s="165"/>
      <c r="K143" s="214"/>
      <c r="L143" s="72"/>
      <c r="M143" s="72"/>
      <c r="N143" s="72"/>
      <c r="O143" s="72"/>
      <c r="P143" s="72"/>
      <c r="Q143" s="72"/>
      <c r="R143" s="72"/>
      <c r="S143" s="72"/>
      <c r="T143" s="72"/>
      <c r="U143" s="35"/>
      <c r="V143" s="532"/>
      <c r="X143" s="407"/>
    </row>
    <row r="144" spans="1:34" ht="11.25" customHeight="1" x14ac:dyDescent="0.2">
      <c r="A144" s="48"/>
      <c r="B144" s="233" t="s">
        <v>2</v>
      </c>
      <c r="C144" s="186"/>
      <c r="D144" s="243">
        <f>IF(ISBLANK(D12),NA(),D12/Referrals!D12)</f>
        <v>0.23470948012232415</v>
      </c>
      <c r="E144" s="243">
        <f>IF(ISBLANK(E12),NA(),E12/Referrals!E12)</f>
        <v>0.23269961977186313</v>
      </c>
      <c r="F144" s="243">
        <f>IF(ISBLANK(F12),NA(),F12/Referrals!F12)</f>
        <v>0.19945355191256831</v>
      </c>
      <c r="G144" s="243">
        <f>IF(ISBLANK(G12),NA(),G12/Referrals!G12)</f>
        <v>0.21126760563380281</v>
      </c>
      <c r="H144" s="244">
        <f>IF(ISBLANK(H12),NA(),H12/Referrals!H12)</f>
        <v>0.20471698113207551</v>
      </c>
      <c r="I144" s="154"/>
      <c r="J144" s="154"/>
      <c r="K144" s="3"/>
      <c r="L144" s="72"/>
      <c r="M144" s="72"/>
      <c r="N144" s="72"/>
      <c r="O144" s="72"/>
      <c r="P144" s="72"/>
      <c r="Q144" s="25"/>
      <c r="R144" s="25"/>
      <c r="S144" s="25"/>
      <c r="T144" s="25"/>
      <c r="U144" s="35"/>
      <c r="V144" s="532"/>
      <c r="X144" s="407"/>
    </row>
    <row r="145" spans="1:34" s="402" customFormat="1" ht="11.25" customHeight="1" x14ac:dyDescent="0.2">
      <c r="A145" s="48"/>
      <c r="B145" s="233" t="s">
        <v>78</v>
      </c>
      <c r="C145" s="186"/>
      <c r="D145" s="243">
        <f>IF(ISBLANK(D13),NA(),D13/Referrals!D13)</f>
        <v>0.2536248048182021</v>
      </c>
      <c r="E145" s="243">
        <f>IF(ISBLANK(E13),NA(),E13/Referrals!E13)</f>
        <v>0.3226972984471389</v>
      </c>
      <c r="F145" s="243">
        <f>IF(ISBLANK(F13),NA(),F13/Referrals!F13)</f>
        <v>0.38248175182481753</v>
      </c>
      <c r="G145" s="243">
        <f>IF(ISBLANK(G13),NA(),G13/Referrals!G13)</f>
        <v>0.32986767485822305</v>
      </c>
      <c r="H145" s="244">
        <f>IF(ISBLANK(H13),NA(),H13/Referrals!H13)</f>
        <v>0.36252908170247694</v>
      </c>
      <c r="I145" s="154"/>
      <c r="J145" s="154"/>
      <c r="K145" s="3"/>
      <c r="L145" s="72"/>
      <c r="M145" s="72"/>
      <c r="N145" s="72"/>
      <c r="O145" s="72"/>
      <c r="P145" s="72"/>
      <c r="Q145" s="25"/>
      <c r="R145" s="25"/>
      <c r="S145" s="25"/>
      <c r="T145" s="25"/>
      <c r="U145" s="35"/>
      <c r="V145" s="532"/>
      <c r="X145" s="407"/>
      <c r="AB145" s="403"/>
      <c r="AC145" s="403"/>
      <c r="AD145" s="403"/>
      <c r="AE145" s="403"/>
      <c r="AF145" s="403"/>
      <c r="AG145" s="404"/>
      <c r="AH145" s="405"/>
    </row>
    <row r="146" spans="1:34" s="402" customFormat="1" ht="11.25" customHeight="1" x14ac:dyDescent="0.2">
      <c r="A146" s="48"/>
      <c r="B146" s="233" t="s">
        <v>12</v>
      </c>
      <c r="C146" s="186"/>
      <c r="D146" s="243">
        <f>IF(ISBLANK(D14),NA(),D14/Referrals!D14)</f>
        <v>0.24865156418554496</v>
      </c>
      <c r="E146" s="243">
        <f>IF(ISBLANK(E14),NA(),E14/Referrals!E14)</f>
        <v>0.2306852306852307</v>
      </c>
      <c r="F146" s="243">
        <f>IF(ISBLANK(F14),NA(),F14/Referrals!F14)</f>
        <v>0.26007243096423721</v>
      </c>
      <c r="G146" s="243">
        <f>IF(ISBLANK(G14),NA(),G14/Referrals!G14)</f>
        <v>0.34631679650129837</v>
      </c>
      <c r="H146" s="244">
        <f>IF(ISBLANK(H14),NA(),H14/Referrals!H14)</f>
        <v>0.27256775199844008</v>
      </c>
      <c r="I146" s="154"/>
      <c r="J146" s="154"/>
      <c r="K146" s="3"/>
      <c r="L146" s="72"/>
      <c r="M146" s="72"/>
      <c r="N146" s="72"/>
      <c r="O146" s="72"/>
      <c r="P146" s="72"/>
      <c r="Q146" s="25"/>
      <c r="R146" s="25"/>
      <c r="S146" s="25"/>
      <c r="T146" s="25"/>
      <c r="U146" s="35"/>
      <c r="V146" s="532"/>
      <c r="X146" s="407"/>
      <c r="AB146" s="403"/>
      <c r="AC146" s="403"/>
      <c r="AD146" s="403"/>
      <c r="AE146" s="403"/>
      <c r="AF146" s="403"/>
      <c r="AG146" s="404"/>
      <c r="AH146" s="405"/>
    </row>
    <row r="147" spans="1:34" s="402" customFormat="1" ht="11.25" customHeight="1" x14ac:dyDescent="0.2">
      <c r="A147" s="48"/>
      <c r="B147" s="233" t="s">
        <v>6</v>
      </c>
      <c r="C147" s="186"/>
      <c r="D147" s="243" t="e">
        <f>IF(ISBLANK(D15),NA(),D15/Referrals!D15)</f>
        <v>#N/A</v>
      </c>
      <c r="E147" s="243">
        <f>IF(ISBLANK(E15),NA(),E15/Referrals!E15)</f>
        <v>0.55281317998134905</v>
      </c>
      <c r="F147" s="243">
        <f>IF(ISBLANK(F15),NA(),F15/Referrals!F15)</f>
        <v>0.41731226113004855</v>
      </c>
      <c r="G147" s="243">
        <f>IF(ISBLANK(G15),NA(),G15/Referrals!G15)</f>
        <v>0.30686406460296095</v>
      </c>
      <c r="H147" s="244">
        <f>IF(ISBLANK(H15),NA(),H15/Referrals!H15)</f>
        <v>0.23558897243107765</v>
      </c>
      <c r="I147" s="154"/>
      <c r="J147" s="154"/>
      <c r="K147" s="3"/>
      <c r="L147" s="72"/>
      <c r="M147" s="72"/>
      <c r="N147" s="72"/>
      <c r="O147" s="72"/>
      <c r="P147" s="72"/>
      <c r="Q147" s="25"/>
      <c r="R147" s="25"/>
      <c r="S147" s="25"/>
      <c r="T147" s="25"/>
      <c r="U147" s="35"/>
      <c r="V147" s="532"/>
      <c r="X147" s="407"/>
      <c r="AB147" s="403"/>
      <c r="AC147" s="403"/>
      <c r="AD147" s="403"/>
      <c r="AE147" s="403"/>
      <c r="AF147" s="403"/>
      <c r="AG147" s="404"/>
      <c r="AH147" s="405"/>
    </row>
    <row r="148" spans="1:34" s="402" customFormat="1" ht="11.25" customHeight="1" x14ac:dyDescent="0.2">
      <c r="A148" s="48"/>
      <c r="B148" s="233" t="s">
        <v>9</v>
      </c>
      <c r="C148" s="186"/>
      <c r="D148" s="243">
        <f>IF(ISBLANK(D16),NA(),D16/Referrals!D16)</f>
        <v>0.20876494023904382</v>
      </c>
      <c r="E148" s="243">
        <f>IF(ISBLANK(E16),NA(),E16/Referrals!E16)</f>
        <v>0.24782951854775059</v>
      </c>
      <c r="F148" s="243">
        <f>IF(ISBLANK(F16),NA(),F16/Referrals!F16)</f>
        <v>0.22462853258230553</v>
      </c>
      <c r="G148" s="243">
        <f>IF(ISBLANK(G16),NA(),G16/Referrals!G16)</f>
        <v>0.27862077473476438</v>
      </c>
      <c r="H148" s="244">
        <f>IF(ISBLANK(H16),NA(),H16/Referrals!H16)</f>
        <v>0.31792942862260426</v>
      </c>
      <c r="I148" s="154"/>
      <c r="J148" s="154"/>
      <c r="K148" s="3"/>
      <c r="L148" s="72"/>
      <c r="M148" s="72"/>
      <c r="N148" s="72"/>
      <c r="O148" s="72"/>
      <c r="P148" s="72"/>
      <c r="Q148" s="25"/>
      <c r="R148" s="25"/>
      <c r="S148" s="25"/>
      <c r="T148" s="25"/>
      <c r="U148" s="35"/>
      <c r="V148" s="532"/>
      <c r="X148" s="407"/>
      <c r="AB148" s="403"/>
      <c r="AC148" s="403"/>
      <c r="AD148" s="403"/>
      <c r="AE148" s="403"/>
      <c r="AF148" s="403"/>
      <c r="AG148" s="404"/>
      <c r="AH148" s="405"/>
    </row>
    <row r="149" spans="1:34" s="402" customFormat="1" ht="11.25" customHeight="1" x14ac:dyDescent="0.2">
      <c r="A149" s="48"/>
      <c r="B149" s="233" t="s">
        <v>3</v>
      </c>
      <c r="C149" s="186"/>
      <c r="D149" s="243" t="e">
        <f>IF(ISBLANK(D17),NA(),D17/Referrals!D17)</f>
        <v>#N/A</v>
      </c>
      <c r="E149" s="243" t="e">
        <f>IF(ISBLANK(E17),NA(),E17/Referrals!E17)</f>
        <v>#N/A</v>
      </c>
      <c r="F149" s="243">
        <f>IF(ISBLANK(F17),NA(),F17/Referrals!F17)</f>
        <v>0.39752176825184193</v>
      </c>
      <c r="G149" s="243">
        <f>IF(ISBLANK(G17),NA(),G17/Referrals!G17)</f>
        <v>0.30529172320217096</v>
      </c>
      <c r="H149" s="244">
        <f>IF(ISBLANK(H17),NA(),H17/Referrals!H17)</f>
        <v>0.34568421052631571</v>
      </c>
      <c r="I149" s="154"/>
      <c r="J149" s="154"/>
      <c r="K149" s="3"/>
      <c r="L149" s="72"/>
      <c r="M149" s="72"/>
      <c r="N149" s="72"/>
      <c r="O149" s="72"/>
      <c r="P149" s="72"/>
      <c r="Q149" s="25"/>
      <c r="R149" s="25"/>
      <c r="S149" s="25"/>
      <c r="T149" s="25"/>
      <c r="U149" s="35"/>
      <c r="V149" s="532"/>
      <c r="X149" s="407"/>
      <c r="AB149" s="403"/>
      <c r="AC149" s="403"/>
      <c r="AD149" s="403"/>
      <c r="AE149" s="403"/>
      <c r="AF149" s="403"/>
      <c r="AG149" s="404"/>
      <c r="AH149" s="405"/>
    </row>
    <row r="150" spans="1:34" s="402" customFormat="1" ht="11.25" customHeight="1" x14ac:dyDescent="0.2">
      <c r="A150" s="48"/>
      <c r="B150" s="233" t="s">
        <v>13</v>
      </c>
      <c r="C150" s="186"/>
      <c r="D150" s="243" t="e">
        <f>IF(ISBLANK(D18),NA(),D18/Referrals!D18)</f>
        <v>#N/A</v>
      </c>
      <c r="E150" s="243">
        <f>IF(ISBLANK(E18),NA(),E18/Referrals!E18)</f>
        <v>0.33107364273712264</v>
      </c>
      <c r="F150" s="243">
        <f>IF(ISBLANK(F18),NA(),F18/Referrals!F18)</f>
        <v>0.24214695438404807</v>
      </c>
      <c r="G150" s="243">
        <f>IF(ISBLANK(G18),NA(),G18/Referrals!G18)</f>
        <v>0.26466290962220829</v>
      </c>
      <c r="H150" s="244">
        <f>IF(ISBLANK(H18),NA(),H18/Referrals!H18)</f>
        <v>0.28332022505898724</v>
      </c>
      <c r="I150" s="154"/>
      <c r="J150" s="154"/>
      <c r="K150" s="3"/>
      <c r="L150" s="72"/>
      <c r="M150" s="72"/>
      <c r="N150" s="72"/>
      <c r="O150" s="72"/>
      <c r="P150" s="72"/>
      <c r="Q150" s="25"/>
      <c r="R150" s="25"/>
      <c r="S150" s="25"/>
      <c r="T150" s="25"/>
      <c r="U150" s="35"/>
      <c r="V150" s="532"/>
      <c r="X150" s="407"/>
      <c r="AB150" s="403"/>
      <c r="AC150" s="403"/>
      <c r="AD150" s="403"/>
      <c r="AE150" s="403"/>
      <c r="AF150" s="403"/>
      <c r="AG150" s="404"/>
      <c r="AH150" s="405"/>
    </row>
    <row r="151" spans="1:34" s="402" customFormat="1" ht="11.25" customHeight="1" x14ac:dyDescent="0.2">
      <c r="A151" s="48"/>
      <c r="B151" s="233" t="s">
        <v>4</v>
      </c>
      <c r="C151" s="186"/>
      <c r="D151" s="243">
        <f>IF(ISBLANK(D19),NA(),D19/Referrals!D19)</f>
        <v>0.24258600237247954</v>
      </c>
      <c r="E151" s="243">
        <f>IF(ISBLANK(E19),NA(),E19/Referrals!E19)</f>
        <v>0.31718548535641922</v>
      </c>
      <c r="F151" s="243">
        <f>IF(ISBLANK(F19),NA(),F19/Referrals!F19)</f>
        <v>0.446542589322103</v>
      </c>
      <c r="G151" s="243">
        <f>IF(ISBLANK(G19),NA(),G19/Referrals!G19)</f>
        <v>0.29983564216952335</v>
      </c>
      <c r="H151" s="244">
        <f>IF(ISBLANK(H19),NA(),H19/Referrals!H19)</f>
        <v>0.19967532467532456</v>
      </c>
      <c r="I151" s="154"/>
      <c r="J151" s="154"/>
      <c r="K151" s="3"/>
      <c r="L151" s="72"/>
      <c r="M151" s="72"/>
      <c r="N151" s="72"/>
      <c r="O151" s="72"/>
      <c r="P151" s="72"/>
      <c r="Q151" s="25"/>
      <c r="R151" s="25"/>
      <c r="S151" s="25"/>
      <c r="T151" s="25"/>
      <c r="U151" s="35"/>
      <c r="V151" s="532"/>
      <c r="X151" s="407"/>
      <c r="AB151" s="403"/>
      <c r="AC151" s="403"/>
      <c r="AD151" s="403"/>
      <c r="AE151" s="403"/>
      <c r="AF151" s="403"/>
      <c r="AG151" s="404"/>
      <c r="AH151" s="405"/>
    </row>
    <row r="152" spans="1:34" s="402" customFormat="1" ht="11.25" customHeight="1" x14ac:dyDescent="0.2">
      <c r="A152" s="48"/>
      <c r="B152" s="233" t="s">
        <v>14</v>
      </c>
      <c r="C152" s="186"/>
      <c r="D152" s="243">
        <f>IF(ISBLANK(D20),NA(),D20/Referrals!D20)</f>
        <v>0.3238879736408567</v>
      </c>
      <c r="E152" s="243">
        <f>IF(ISBLANK(E20),NA(),E20/Referrals!E20)</f>
        <v>0.2598059890341628</v>
      </c>
      <c r="F152" s="243">
        <f>IF(ISBLANK(F20),NA(),F20/Referrals!F20)</f>
        <v>0.29397369226063014</v>
      </c>
      <c r="G152" s="243">
        <f>IF(ISBLANK(G20),NA(),G20/Referrals!G20)</f>
        <v>0.26003824091778205</v>
      </c>
      <c r="H152" s="244">
        <f>IF(ISBLANK(H20),NA(),H20/Referrals!H20)</f>
        <v>0.23160762942779295</v>
      </c>
      <c r="I152" s="154"/>
      <c r="J152" s="154"/>
      <c r="K152" s="3"/>
      <c r="L152" s="72"/>
      <c r="M152" s="72"/>
      <c r="N152" s="72"/>
      <c r="O152" s="72"/>
      <c r="P152" s="72"/>
      <c r="Q152" s="25"/>
      <c r="R152" s="25"/>
      <c r="S152" s="25"/>
      <c r="T152" s="25"/>
      <c r="U152" s="35"/>
      <c r="V152" s="532"/>
      <c r="X152" s="407"/>
      <c r="AB152" s="403"/>
      <c r="AC152" s="403"/>
      <c r="AD152" s="403"/>
      <c r="AE152" s="403"/>
      <c r="AF152" s="403"/>
      <c r="AG152" s="404"/>
      <c r="AH152" s="405"/>
    </row>
    <row r="153" spans="1:34" s="402" customFormat="1" ht="11.25" customHeight="1" x14ac:dyDescent="0.2">
      <c r="A153" s="48"/>
      <c r="B153" s="233" t="s">
        <v>15</v>
      </c>
      <c r="C153" s="186"/>
      <c r="D153" s="243">
        <f>IF(ISBLANK(D21),NA(),D21/Referrals!D21)</f>
        <v>0.24156470152020765</v>
      </c>
      <c r="E153" s="243">
        <f>IF(ISBLANK(E21),NA(),E21/Referrals!E21)</f>
        <v>0.24060386853278817</v>
      </c>
      <c r="F153" s="243">
        <f>IF(ISBLANK(F21),NA(),F21/Referrals!F21)</f>
        <v>0.25877398221806269</v>
      </c>
      <c r="G153" s="243">
        <f>IF(ISBLANK(G21),NA(),G21/Referrals!G21)</f>
        <v>0.22777307366638441</v>
      </c>
      <c r="H153" s="244">
        <f>IF(ISBLANK(H21),NA(),H21/Referrals!H21)</f>
        <v>0.24315733710047682</v>
      </c>
      <c r="I153" s="154"/>
      <c r="J153" s="154"/>
      <c r="K153" s="3"/>
      <c r="L153" s="72"/>
      <c r="M153" s="72"/>
      <c r="N153" s="72"/>
      <c r="O153" s="72"/>
      <c r="P153" s="72"/>
      <c r="Q153" s="25"/>
      <c r="R153" s="25"/>
      <c r="S153" s="25"/>
      <c r="T153" s="25"/>
      <c r="U153" s="35"/>
      <c r="V153" s="532"/>
      <c r="X153" s="407"/>
      <c r="AB153" s="403"/>
      <c r="AC153" s="403"/>
      <c r="AD153" s="403"/>
      <c r="AE153" s="403"/>
      <c r="AF153" s="403"/>
      <c r="AG153" s="404"/>
      <c r="AH153" s="405"/>
    </row>
    <row r="154" spans="1:34" s="402" customFormat="1" ht="11.25" customHeight="1" x14ac:dyDescent="0.2">
      <c r="A154" s="48"/>
      <c r="B154" s="233" t="s">
        <v>16</v>
      </c>
      <c r="C154" s="186"/>
      <c r="D154" s="243">
        <f>IF(ISBLANK(D22),NA(),D22/Referrals!D22)</f>
        <v>0.27759197324414714</v>
      </c>
      <c r="E154" s="243">
        <f>IF(ISBLANK(E22),NA(),E22/Referrals!E22)</f>
        <v>0.2859603789836348</v>
      </c>
      <c r="F154" s="243">
        <f>IF(ISBLANK(F22),NA(),F22/Referrals!F22)</f>
        <v>0.22749590834697217</v>
      </c>
      <c r="G154" s="243">
        <f>IF(ISBLANK(G22),NA(),G22/Referrals!G22)</f>
        <v>0.23984632272228321</v>
      </c>
      <c r="H154" s="244">
        <f>IF(ISBLANK(H22),NA(),H22/Referrals!H22)</f>
        <v>0.19781363872982802</v>
      </c>
      <c r="I154" s="154"/>
      <c r="J154" s="154"/>
      <c r="K154" s="3"/>
      <c r="L154" s="72"/>
      <c r="M154" s="72"/>
      <c r="N154" s="72"/>
      <c r="O154" s="72"/>
      <c r="P154" s="72"/>
      <c r="Q154" s="25"/>
      <c r="R154" s="25"/>
      <c r="S154" s="25"/>
      <c r="T154" s="25"/>
      <c r="U154" s="35"/>
      <c r="V154" s="532"/>
      <c r="X154" s="407"/>
      <c r="AB154" s="403"/>
      <c r="AC154" s="403"/>
      <c r="AD154" s="403"/>
      <c r="AE154" s="403"/>
      <c r="AF154" s="403"/>
      <c r="AG154" s="404"/>
      <c r="AH154" s="405"/>
    </row>
    <row r="155" spans="1:34" s="402" customFormat="1" ht="11.25" customHeight="1" x14ac:dyDescent="0.2">
      <c r="A155" s="48"/>
      <c r="B155" s="233" t="s">
        <v>5</v>
      </c>
      <c r="C155" s="186"/>
      <c r="D155" s="243">
        <f>IF(ISBLANK(D23),NA(),D23/Referrals!D23)</f>
        <v>0.25605095541401274</v>
      </c>
      <c r="E155" s="243">
        <f>IF(ISBLANK(E23),NA(),E23/Referrals!E23)</f>
        <v>0.32231800766283525</v>
      </c>
      <c r="F155" s="243">
        <f>IF(ISBLANK(F23),NA(),F23/Referrals!F23)</f>
        <v>0.18976799524092802</v>
      </c>
      <c r="G155" s="243">
        <f>IF(ISBLANK(G23),NA(),G23/Referrals!G23)</f>
        <v>0.1812933025404157</v>
      </c>
      <c r="H155" s="244">
        <f>IF(ISBLANK(H23),NA(),H23/Referrals!H23)</f>
        <v>0.2109982068141063</v>
      </c>
      <c r="I155" s="154"/>
      <c r="J155" s="154"/>
      <c r="K155" s="3"/>
      <c r="L155" s="72"/>
      <c r="M155" s="72"/>
      <c r="N155" s="72"/>
      <c r="O155" s="72"/>
      <c r="P155" s="72"/>
      <c r="Q155" s="25"/>
      <c r="R155" s="25"/>
      <c r="S155" s="25"/>
      <c r="T155" s="25"/>
      <c r="U155" s="35"/>
      <c r="V155" s="532"/>
      <c r="X155" s="407"/>
      <c r="AB155" s="403"/>
      <c r="AC155" s="403"/>
      <c r="AD155" s="403"/>
      <c r="AE155" s="403"/>
      <c r="AF155" s="403"/>
      <c r="AG155" s="404"/>
      <c r="AH155" s="405"/>
    </row>
    <row r="156" spans="1:34" s="402" customFormat="1" ht="11.25" customHeight="1" x14ac:dyDescent="0.2">
      <c r="A156" s="48"/>
      <c r="B156" s="233" t="s">
        <v>17</v>
      </c>
      <c r="C156" s="186"/>
      <c r="D156" s="243">
        <f>IF(ISBLANK(D24),NA(),D24/Referrals!D24)</f>
        <v>0.22128556375131717</v>
      </c>
      <c r="E156" s="243">
        <f>IF(ISBLANK(E24),NA(),E24/Referrals!E24)</f>
        <v>0.20915380521554017</v>
      </c>
      <c r="F156" s="243">
        <f>IF(ISBLANK(F24),NA(),F24/Referrals!F24)</f>
        <v>0.17976878612716762</v>
      </c>
      <c r="G156" s="243">
        <f>IF(ISBLANK(G24),NA(),G24/Referrals!G24)</f>
        <v>0.18907060231352213</v>
      </c>
      <c r="H156" s="244">
        <f>IF(ISBLANK(H24),NA(),H24/Referrals!H24)</f>
        <v>0.21034180543383005</v>
      </c>
      <c r="I156" s="154"/>
      <c r="J156" s="154"/>
      <c r="K156" s="3"/>
      <c r="L156" s="72"/>
      <c r="M156" s="72"/>
      <c r="N156" s="72"/>
      <c r="O156" s="72"/>
      <c r="P156" s="72"/>
      <c r="Q156" s="25"/>
      <c r="R156" s="25"/>
      <c r="S156" s="25"/>
      <c r="T156" s="25"/>
      <c r="U156" s="35"/>
      <c r="V156" s="532"/>
      <c r="X156" s="407"/>
      <c r="AB156" s="403"/>
      <c r="AC156" s="403"/>
      <c r="AD156" s="403"/>
      <c r="AE156" s="403"/>
      <c r="AF156" s="403"/>
      <c r="AG156" s="404"/>
      <c r="AH156" s="405"/>
    </row>
    <row r="157" spans="1:34" s="402" customFormat="1" ht="11.25" customHeight="1" x14ac:dyDescent="0.2">
      <c r="A157" s="48"/>
      <c r="B157" s="233" t="s">
        <v>191</v>
      </c>
      <c r="C157" s="186"/>
      <c r="D157" s="243">
        <f>IF(ISBLANK(D25),NA(),D25/Referrals!D25)</f>
        <v>0.33821690191173842</v>
      </c>
      <c r="E157" s="243">
        <f>IF(ISBLANK(E25),NA(),E25/Referrals!E25)</f>
        <v>0.26961770623742454</v>
      </c>
      <c r="F157" s="243">
        <f>IF(ISBLANK(F25),NA(),F25/Referrals!F25)</f>
        <v>0.25316045380875202</v>
      </c>
      <c r="G157" s="243">
        <f>IF(ISBLANK(G25),NA(),G25/Referrals!G25)</f>
        <v>0.28618152085036797</v>
      </c>
      <c r="H157" s="244">
        <f>IF(ISBLANK(H25),NA(),H25/Referrals!H25)</f>
        <v>0.26971919155786045</v>
      </c>
      <c r="I157" s="154"/>
      <c r="J157" s="154"/>
      <c r="K157" s="3"/>
      <c r="L157" s="72"/>
      <c r="M157" s="72"/>
      <c r="N157" s="72"/>
      <c r="O157" s="72"/>
      <c r="P157" s="72"/>
      <c r="Q157" s="25"/>
      <c r="R157" s="25"/>
      <c r="S157" s="25"/>
      <c r="T157" s="25"/>
      <c r="U157" s="35"/>
      <c r="V157" s="532"/>
      <c r="X157" s="407"/>
      <c r="AB157" s="403"/>
      <c r="AC157" s="403"/>
      <c r="AD157" s="403"/>
      <c r="AE157" s="403"/>
      <c r="AF157" s="403"/>
      <c r="AG157" s="404"/>
      <c r="AH157" s="405"/>
    </row>
    <row r="158" spans="1:34" s="402" customFormat="1" ht="11.25" customHeight="1" x14ac:dyDescent="0.2">
      <c r="A158" s="48"/>
      <c r="B158" s="233" t="s">
        <v>18</v>
      </c>
      <c r="C158" s="186"/>
      <c r="D158" s="243">
        <f>IF(ISBLANK(D26),NA(),D26/Referrals!D26)</f>
        <v>0.29606299212598369</v>
      </c>
      <c r="E158" s="243">
        <f>IF(ISBLANK(E26),NA(),E26/Referrals!E26)</f>
        <v>0.29275599128540303</v>
      </c>
      <c r="F158" s="243">
        <f>IF(ISBLANK(F26),NA(),F26/Referrals!F26)</f>
        <v>0.30559916274201987</v>
      </c>
      <c r="G158" s="243">
        <f>IF(ISBLANK(G26),NA(),G26/Referrals!G26)</f>
        <v>0.32094497263036587</v>
      </c>
      <c r="H158" s="244">
        <f>IF(ISBLANK(H26),NA(),H26/Referrals!H26)</f>
        <v>0.34555954424847823</v>
      </c>
      <c r="I158" s="154"/>
      <c r="J158" s="154"/>
      <c r="K158" s="3"/>
      <c r="L158" s="72"/>
      <c r="M158" s="72"/>
      <c r="N158" s="72"/>
      <c r="O158" s="72"/>
      <c r="P158" s="72"/>
      <c r="Q158" s="25"/>
      <c r="R158" s="25"/>
      <c r="S158" s="25"/>
      <c r="T158" s="25"/>
      <c r="U158" s="35"/>
      <c r="V158" s="532"/>
      <c r="X158" s="407"/>
      <c r="AB158" s="403"/>
      <c r="AC158" s="403"/>
      <c r="AD158" s="403"/>
      <c r="AE158" s="403"/>
      <c r="AF158" s="403"/>
      <c r="AG158" s="404"/>
      <c r="AH158" s="405"/>
    </row>
    <row r="159" spans="1:34" s="402" customFormat="1" ht="11.25" customHeight="1" x14ac:dyDescent="0.2">
      <c r="A159" s="48"/>
      <c r="B159" s="233" t="s">
        <v>10</v>
      </c>
      <c r="C159" s="186"/>
      <c r="D159" s="243">
        <f>IF(ISBLANK(D27),NA(),D27/Referrals!D27)</f>
        <v>0.2487762018325593</v>
      </c>
      <c r="E159" s="243">
        <f>IF(ISBLANK(E27),NA(),E27/Referrals!E27)</f>
        <v>0.29092518813634349</v>
      </c>
      <c r="F159" s="243">
        <f>IF(ISBLANK(F27),NA(),F27/Referrals!F27)</f>
        <v>0.33097511080804637</v>
      </c>
      <c r="G159" s="243">
        <f>IF(ISBLANK(G27),NA(),G27/Referrals!G27)</f>
        <v>0.32871942934782611</v>
      </c>
      <c r="H159" s="244">
        <f>IF(ISBLANK(H27),NA(),H27/Referrals!H27)</f>
        <v>0.25363262851989149</v>
      </c>
      <c r="I159" s="154"/>
      <c r="J159" s="154"/>
      <c r="K159" s="3"/>
      <c r="L159" s="25"/>
      <c r="M159" s="25"/>
      <c r="N159" s="25"/>
      <c r="O159" s="25"/>
      <c r="P159" s="25"/>
      <c r="Q159" s="25"/>
      <c r="R159" s="25"/>
      <c r="S159" s="25"/>
      <c r="T159" s="25"/>
      <c r="U159" s="35"/>
      <c r="V159" s="532"/>
      <c r="X159" s="407"/>
      <c r="AB159" s="403"/>
      <c r="AC159" s="403"/>
      <c r="AD159" s="403"/>
      <c r="AE159" s="403"/>
      <c r="AF159" s="403"/>
      <c r="AG159" s="404"/>
      <c r="AH159" s="405"/>
    </row>
    <row r="160" spans="1:34" s="402" customFormat="1" ht="11.25" customHeight="1" x14ac:dyDescent="0.2">
      <c r="A160" s="48"/>
      <c r="B160" s="233" t="s">
        <v>19</v>
      </c>
      <c r="C160" s="186"/>
      <c r="D160" s="243">
        <f>IF(ISBLANK(D28),NA(),D28/Referrals!D28)</f>
        <v>0.23643054277828887</v>
      </c>
      <c r="E160" s="243">
        <f>IF(ISBLANK(E28),NA(),E28/Referrals!E28)</f>
        <v>0.17095588235294118</v>
      </c>
      <c r="F160" s="243">
        <f>IF(ISBLANK(F28),NA(),F28/Referrals!F28)</f>
        <v>0.18260038240917781</v>
      </c>
      <c r="G160" s="243">
        <f>IF(ISBLANK(G28),NA(),G28/Referrals!G28)</f>
        <v>0.22204344328238135</v>
      </c>
      <c r="H160" s="244">
        <f>IF(ISBLANK(H28),NA(),H28/Referrals!H28)</f>
        <v>0.24066719618745036</v>
      </c>
      <c r="I160" s="154"/>
      <c r="J160" s="154"/>
      <c r="K160" s="3"/>
      <c r="L160" s="25"/>
      <c r="M160" s="25"/>
      <c r="N160" s="25"/>
      <c r="O160" s="25"/>
      <c r="P160" s="25"/>
      <c r="Q160" s="25"/>
      <c r="R160" s="25"/>
      <c r="S160" s="25"/>
      <c r="T160" s="25"/>
      <c r="U160" s="35"/>
      <c r="V160" s="532"/>
      <c r="X160" s="407"/>
      <c r="AB160" s="403"/>
      <c r="AC160" s="403"/>
      <c r="AD160" s="403"/>
      <c r="AE160" s="403"/>
      <c r="AF160" s="403"/>
      <c r="AG160" s="404"/>
      <c r="AH160" s="405"/>
    </row>
    <row r="161" spans="1:34" ht="11.25" customHeight="1" x14ac:dyDescent="0.2">
      <c r="A161" s="48"/>
      <c r="B161" s="233" t="s">
        <v>8</v>
      </c>
      <c r="C161" s="186"/>
      <c r="D161" s="243">
        <f>IF(ISBLANK(D29),NA(),D29/Referrals!D29)</f>
        <v>0.21221762647152403</v>
      </c>
      <c r="E161" s="243">
        <f>IF(ISBLANK(E29),NA(),E29/Referrals!E29)</f>
        <v>0.29996068667278208</v>
      </c>
      <c r="F161" s="243">
        <f>IF(ISBLANK(F29),NA(),F29/Referrals!F29)</f>
        <v>0.26933551198257083</v>
      </c>
      <c r="G161" s="243">
        <f>IF(ISBLANK(G29),NA(),G29/Referrals!G29)</f>
        <v>0.2425435276305829</v>
      </c>
      <c r="H161" s="244">
        <f>IF(ISBLANK(H29),NA(),H29/Referrals!H29)</f>
        <v>0.21729073297672405</v>
      </c>
      <c r="I161" s="154"/>
      <c r="J161" s="154"/>
      <c r="K161" s="3"/>
      <c r="L161" s="25"/>
      <c r="M161" s="25"/>
      <c r="N161" s="25"/>
      <c r="O161" s="25"/>
      <c r="P161" s="25"/>
      <c r="Q161" s="25"/>
      <c r="R161" s="25"/>
      <c r="S161" s="25"/>
      <c r="T161" s="25"/>
      <c r="U161" s="35"/>
      <c r="V161" s="532"/>
      <c r="X161" s="407"/>
    </row>
    <row r="162" spans="1:34" ht="11.25" customHeight="1" x14ac:dyDescent="0.2">
      <c r="A162" s="48"/>
      <c r="B162" s="233" t="s">
        <v>77</v>
      </c>
      <c r="C162" s="186"/>
      <c r="D162" s="243">
        <f>IF(ISBLANK(D30),NA(),D30/Referrals!D30)</f>
        <v>0.20377358490566039</v>
      </c>
      <c r="E162" s="243">
        <f>IF(ISBLANK(E30),NA(),E30/Referrals!E30)</f>
        <v>0.11460258780036968</v>
      </c>
      <c r="F162" s="243">
        <f>IF(ISBLANK(F30),NA(),F30/Referrals!F30)</f>
        <v>0.17816091954022989</v>
      </c>
      <c r="G162" s="243">
        <f>IF(ISBLANK(G30),NA(),G30/Referrals!G30)</f>
        <v>0.19750719079578141</v>
      </c>
      <c r="H162" s="244">
        <f>IF(ISBLANK(H30),NA(),H30/Referrals!H30)</f>
        <v>0.17938931297709931</v>
      </c>
      <c r="I162" s="154"/>
      <c r="J162" s="154"/>
      <c r="K162" s="3"/>
      <c r="L162" s="25"/>
      <c r="M162" s="25"/>
      <c r="N162" s="25"/>
      <c r="O162" s="25"/>
      <c r="P162" s="25"/>
      <c r="Q162" s="25"/>
      <c r="R162" s="25"/>
      <c r="S162" s="25"/>
      <c r="T162" s="25"/>
      <c r="U162" s="35"/>
      <c r="V162" s="532"/>
      <c r="X162" s="407"/>
    </row>
    <row r="163" spans="1:34" ht="11.25" customHeight="1" x14ac:dyDescent="0.2">
      <c r="A163" s="48"/>
      <c r="B163" s="233" t="s">
        <v>20</v>
      </c>
      <c r="C163" s="186"/>
      <c r="D163" s="243">
        <f>IF(ISBLANK(D31),NA(),D31/Referrals!D31)</f>
        <v>0.2344763670064875</v>
      </c>
      <c r="E163" s="243">
        <f>IF(ISBLANK(E31),NA(),E31/Referrals!E31)</f>
        <v>0.22650375939849623</v>
      </c>
      <c r="F163" s="243">
        <f>IF(ISBLANK(F31),NA(),F31/Referrals!F31)</f>
        <v>0.22962313759859773</v>
      </c>
      <c r="G163" s="243">
        <f>IF(ISBLANK(G31),NA(),G31/Referrals!G31)</f>
        <v>0.2690677966101695</v>
      </c>
      <c r="H163" s="244">
        <f>IF(ISBLANK(H31),NA(),H31/Referrals!H31)</f>
        <v>0.26161616161616169</v>
      </c>
      <c r="I163" s="154"/>
      <c r="J163" s="154"/>
      <c r="K163" s="3"/>
      <c r="L163" s="25"/>
      <c r="M163" s="25"/>
      <c r="N163" s="25"/>
      <c r="O163" s="25"/>
      <c r="P163" s="25"/>
      <c r="Q163" s="25"/>
      <c r="R163" s="25"/>
      <c r="S163" s="25"/>
      <c r="T163" s="25"/>
      <c r="U163" s="35"/>
      <c r="V163" s="532"/>
      <c r="X163" s="407"/>
    </row>
    <row r="164" spans="1:34" ht="11.25" customHeight="1" x14ac:dyDescent="0.2">
      <c r="A164" s="48"/>
      <c r="B164" s="234" t="s">
        <v>112</v>
      </c>
      <c r="C164" s="198"/>
      <c r="D164" s="245">
        <f>IF(ISBLANK(D32),NA(),D32/Referrals!D32)</f>
        <v>0.14586510502450234</v>
      </c>
      <c r="E164" s="246">
        <f>IF(ISBLANK(E32),NA(),E32/Referrals!E32)</f>
        <v>0.32188756408610009</v>
      </c>
      <c r="F164" s="246">
        <f>IF(ISBLANK(F32),NA(),F32/Referrals!F32)</f>
        <v>0.30010484465344173</v>
      </c>
      <c r="G164" s="246">
        <f>IF(ISBLANK(G32),NA(),G32/Referrals!G32)</f>
        <v>0.2807017543859649</v>
      </c>
      <c r="H164" s="247">
        <f>IF(ISBLANK(H32),NA(),H32/Referrals!H32)</f>
        <v>0.27657378740970073</v>
      </c>
      <c r="I164" s="154"/>
      <c r="J164" s="154"/>
      <c r="K164" s="3"/>
      <c r="L164" s="25"/>
      <c r="M164" s="25"/>
      <c r="N164" s="25"/>
      <c r="O164" s="25"/>
      <c r="P164" s="25"/>
      <c r="Q164" s="25"/>
      <c r="R164" s="25"/>
      <c r="S164" s="25"/>
      <c r="T164" s="25"/>
      <c r="U164" s="35"/>
      <c r="V164" s="532"/>
      <c r="X164" s="407"/>
    </row>
    <row r="165" spans="1:34" ht="11.25" customHeight="1" x14ac:dyDescent="0.2">
      <c r="A165" s="34"/>
      <c r="B165" s="235" t="s">
        <v>95</v>
      </c>
      <c r="C165" s="198"/>
      <c r="D165" s="248">
        <f>IF(ISBLANK(D33),NA(),D33/Referrals!D33)</f>
        <v>0.25593495934959348</v>
      </c>
      <c r="E165" s="249">
        <f>IF(ISBLANK(E33),NA(),E33/Referrals!E33)</f>
        <v>0.26061807965625516</v>
      </c>
      <c r="F165" s="249">
        <f>IF(ISBLANK(F33),NA(),F33/Referrals!F33)</f>
        <v>0.24886267902274642</v>
      </c>
      <c r="G165" s="249">
        <f>IF(ISBLANK(G33),NA(),G33/Referrals!G33)</f>
        <v>0.23411371237458195</v>
      </c>
      <c r="H165" s="250">
        <f>IF(ISBLANK(H33),NA(),H33/Referrals!H33)</f>
        <v>0.23977344241661422</v>
      </c>
      <c r="I165" s="154"/>
      <c r="J165" s="154"/>
      <c r="K165" s="3"/>
      <c r="L165" s="25"/>
      <c r="M165" s="25"/>
      <c r="N165" s="25"/>
      <c r="O165" s="25"/>
      <c r="P165" s="25"/>
      <c r="Q165" s="25"/>
      <c r="R165" s="25"/>
      <c r="S165" s="25"/>
      <c r="T165" s="25"/>
      <c r="U165" s="35"/>
      <c r="V165" s="532"/>
      <c r="X165" s="407"/>
    </row>
    <row r="166" spans="1:34" ht="11.25" customHeight="1" x14ac:dyDescent="0.2">
      <c r="A166" s="34"/>
      <c r="B166" s="9"/>
      <c r="C166" s="9"/>
      <c r="D166" s="24"/>
      <c r="E166" s="24"/>
      <c r="F166" s="24"/>
      <c r="G166" s="24"/>
      <c r="H166" s="24"/>
      <c r="I166" s="25"/>
      <c r="J166" s="25"/>
      <c r="K166" s="3"/>
      <c r="L166" s="25"/>
      <c r="M166" s="25"/>
      <c r="N166" s="25"/>
      <c r="O166" s="25"/>
      <c r="P166" s="25"/>
      <c r="Q166" s="25"/>
      <c r="R166" s="25"/>
      <c r="S166" s="25"/>
      <c r="T166" s="25"/>
      <c r="U166" s="35"/>
      <c r="V166" s="532"/>
      <c r="AD166" s="404"/>
      <c r="AE166" s="405"/>
      <c r="AF166" s="406"/>
      <c r="AG166" s="406"/>
      <c r="AH166" s="406"/>
    </row>
    <row r="167" spans="1:34" ht="11.25" customHeight="1" x14ac:dyDescent="0.2">
      <c r="A167" s="34"/>
      <c r="B167" s="9"/>
      <c r="C167" s="9"/>
      <c r="D167" s="27"/>
      <c r="E167" s="27"/>
      <c r="F167" s="25"/>
      <c r="G167" s="25"/>
      <c r="H167" s="25"/>
      <c r="I167" s="25"/>
      <c r="J167" s="25"/>
      <c r="K167" s="3"/>
      <c r="L167" s="25"/>
      <c r="M167" s="25"/>
      <c r="N167" s="25"/>
      <c r="O167" s="25"/>
      <c r="P167" s="25"/>
      <c r="Q167" s="25"/>
      <c r="R167" s="25"/>
      <c r="S167" s="25"/>
      <c r="T167" s="25"/>
      <c r="U167" s="35"/>
      <c r="V167" s="532"/>
      <c r="AD167" s="404"/>
      <c r="AE167" s="405"/>
      <c r="AF167" s="406"/>
      <c r="AG167" s="406"/>
      <c r="AH167" s="406"/>
    </row>
    <row r="168" spans="1:34" ht="11.25" customHeight="1" x14ac:dyDescent="0.2">
      <c r="A168" s="34"/>
      <c r="B168" s="9"/>
      <c r="C168" s="9"/>
      <c r="D168" s="27"/>
      <c r="E168" s="27"/>
      <c r="F168" s="25"/>
      <c r="G168" s="25"/>
      <c r="H168" s="25"/>
      <c r="I168" s="25"/>
      <c r="J168" s="25"/>
      <c r="K168" s="3"/>
      <c r="L168" s="25"/>
      <c r="M168" s="25"/>
      <c r="N168" s="25"/>
      <c r="O168" s="25"/>
      <c r="P168" s="25"/>
      <c r="Q168" s="25"/>
      <c r="R168" s="25"/>
      <c r="S168" s="25"/>
      <c r="T168" s="25"/>
      <c r="U168" s="35"/>
      <c r="V168" s="532"/>
      <c r="W168" s="406"/>
      <c r="X168" s="406"/>
      <c r="Y168" s="406"/>
      <c r="Z168" s="406"/>
      <c r="AA168" s="406"/>
      <c r="AD168" s="404"/>
      <c r="AE168" s="405"/>
      <c r="AF168" s="406"/>
      <c r="AG168" s="406"/>
      <c r="AH168" s="406"/>
    </row>
    <row r="169" spans="1:34" ht="11.25" customHeight="1" x14ac:dyDescent="0.2">
      <c r="A169" s="34"/>
      <c r="B169" s="9"/>
      <c r="C169" s="9"/>
      <c r="D169" s="27"/>
      <c r="E169" s="27"/>
      <c r="F169" s="25"/>
      <c r="G169" s="25"/>
      <c r="H169" s="25"/>
      <c r="I169" s="25"/>
      <c r="J169" s="25"/>
      <c r="K169" s="3"/>
      <c r="L169" s="25"/>
      <c r="M169" s="25"/>
      <c r="N169" s="25"/>
      <c r="O169" s="25"/>
      <c r="P169" s="25"/>
      <c r="Q169" s="25"/>
      <c r="R169" s="25"/>
      <c r="S169" s="25"/>
      <c r="T169" s="25"/>
      <c r="U169" s="35"/>
      <c r="V169" s="532"/>
      <c r="W169" s="406"/>
      <c r="X169" s="406"/>
      <c r="Y169" s="406"/>
      <c r="Z169" s="406"/>
      <c r="AA169" s="406"/>
      <c r="AD169" s="404"/>
      <c r="AE169" s="405"/>
      <c r="AF169" s="406"/>
      <c r="AG169" s="406"/>
      <c r="AH169" s="406"/>
    </row>
    <row r="170" spans="1:34" ht="11.25" customHeight="1" x14ac:dyDescent="0.2">
      <c r="A170" s="34"/>
      <c r="B170" s="9"/>
      <c r="C170" s="9"/>
      <c r="D170" s="27"/>
      <c r="E170" s="27"/>
      <c r="F170" s="25"/>
      <c r="G170" s="25"/>
      <c r="H170" s="25"/>
      <c r="I170" s="25"/>
      <c r="J170" s="25"/>
      <c r="K170" s="3"/>
      <c r="L170" s="25"/>
      <c r="M170" s="25"/>
      <c r="N170" s="25"/>
      <c r="O170" s="25"/>
      <c r="P170" s="25"/>
      <c r="Q170" s="25"/>
      <c r="R170" s="25"/>
      <c r="S170" s="25"/>
      <c r="T170" s="25"/>
      <c r="U170" s="35"/>
      <c r="V170" s="532"/>
      <c r="AD170" s="404"/>
      <c r="AE170" s="405"/>
      <c r="AF170" s="406"/>
      <c r="AG170" s="406"/>
      <c r="AH170" s="406"/>
    </row>
    <row r="171" spans="1:34" ht="11.25" customHeight="1" x14ac:dyDescent="0.2">
      <c r="A171" s="34"/>
      <c r="B171" s="9"/>
      <c r="C171" s="9"/>
      <c r="D171" s="27"/>
      <c r="E171" s="27"/>
      <c r="F171" s="25"/>
      <c r="G171" s="25"/>
      <c r="H171" s="25"/>
      <c r="I171" s="25"/>
      <c r="J171" s="25"/>
      <c r="K171" s="3"/>
      <c r="L171" s="25"/>
      <c r="M171" s="25"/>
      <c r="N171" s="25"/>
      <c r="O171" s="25"/>
      <c r="P171" s="25"/>
      <c r="Q171" s="25"/>
      <c r="R171" s="25"/>
      <c r="S171" s="25"/>
      <c r="T171" s="25"/>
      <c r="U171" s="35"/>
      <c r="V171" s="532"/>
      <c r="W171" s="406"/>
      <c r="X171" s="406"/>
      <c r="Y171" s="406"/>
      <c r="Z171" s="406"/>
      <c r="AA171" s="406"/>
      <c r="AD171" s="404"/>
      <c r="AE171" s="405"/>
      <c r="AF171" s="406"/>
      <c r="AG171" s="406"/>
      <c r="AH171" s="406"/>
    </row>
    <row r="172" spans="1:34" ht="11.25" customHeight="1" x14ac:dyDescent="0.2">
      <c r="A172" s="34"/>
      <c r="B172" s="9"/>
      <c r="C172" s="9"/>
      <c r="D172" s="27"/>
      <c r="E172" s="27"/>
      <c r="F172" s="25"/>
      <c r="G172" s="25"/>
      <c r="H172" s="27"/>
      <c r="I172" s="27"/>
      <c r="J172" s="27"/>
      <c r="K172" s="3"/>
      <c r="L172" s="72"/>
      <c r="M172" s="72"/>
      <c r="N172" s="72"/>
      <c r="O172" s="72"/>
      <c r="P172" s="72"/>
      <c r="Q172" s="25"/>
      <c r="R172" s="25"/>
      <c r="S172" s="25"/>
      <c r="T172" s="25"/>
      <c r="U172" s="35"/>
      <c r="V172" s="532"/>
      <c r="W172" s="406"/>
      <c r="X172" s="406"/>
      <c r="Y172" s="406"/>
      <c r="Z172" s="406"/>
      <c r="AA172" s="406"/>
      <c r="AD172" s="404"/>
      <c r="AE172" s="405"/>
      <c r="AF172" s="406"/>
      <c r="AG172" s="406"/>
      <c r="AH172" s="406"/>
    </row>
    <row r="173" spans="1:34" ht="11.25" customHeight="1" x14ac:dyDescent="0.2">
      <c r="A173" s="34"/>
      <c r="B173" s="9"/>
      <c r="C173" s="9"/>
      <c r="D173" s="27"/>
      <c r="E173" s="27"/>
      <c r="F173" s="27"/>
      <c r="G173" s="27"/>
      <c r="H173" s="27"/>
      <c r="I173" s="27"/>
      <c r="J173" s="27"/>
      <c r="K173" s="3"/>
      <c r="L173" s="72"/>
      <c r="M173" s="72"/>
      <c r="N173" s="72"/>
      <c r="O173" s="72"/>
      <c r="P173" s="72"/>
      <c r="Q173" s="25"/>
      <c r="R173" s="25"/>
      <c r="S173" s="25"/>
      <c r="T173" s="25"/>
      <c r="U173" s="35"/>
      <c r="V173" s="532"/>
      <c r="X173" s="407"/>
    </row>
    <row r="174" spans="1:34" ht="11.25" customHeight="1" x14ac:dyDescent="0.2">
      <c r="A174" s="34"/>
      <c r="B174" s="9"/>
      <c r="C174" s="9"/>
      <c r="D174" s="27"/>
      <c r="E174" s="27"/>
      <c r="F174" s="27"/>
      <c r="G174" s="27"/>
      <c r="H174" s="27"/>
      <c r="I174" s="27"/>
      <c r="J174" s="27"/>
      <c r="K174" s="3"/>
      <c r="L174" s="28"/>
      <c r="M174" s="28"/>
      <c r="N174" s="28"/>
      <c r="O174" s="28"/>
      <c r="P174" s="28"/>
      <c r="Q174" s="28"/>
      <c r="R174" s="28"/>
      <c r="S174" s="29"/>
      <c r="T174" s="29"/>
      <c r="U174" s="35"/>
      <c r="V174" s="532"/>
      <c r="X174" s="407"/>
    </row>
    <row r="175" spans="1:34" ht="16.5" customHeight="1" x14ac:dyDescent="0.2">
      <c r="A175" s="656"/>
      <c r="B175" s="553"/>
      <c r="C175" s="553"/>
      <c r="D175" s="553"/>
      <c r="E175" s="553"/>
      <c r="F175" s="553"/>
      <c r="G175" s="553"/>
      <c r="H175" s="553"/>
      <c r="I175" s="553"/>
      <c r="J175" s="553"/>
      <c r="K175" s="553"/>
      <c r="L175" s="553"/>
      <c r="M175" s="553"/>
      <c r="N175" s="553"/>
      <c r="O175" s="553"/>
      <c r="P175" s="553"/>
      <c r="Q175" s="553"/>
      <c r="R175" s="553"/>
      <c r="S175" s="553"/>
      <c r="T175" s="553"/>
      <c r="U175" s="636"/>
      <c r="V175" s="532"/>
      <c r="W175" s="443">
        <f>D143</f>
        <v>2011</v>
      </c>
      <c r="X175" s="424">
        <f>E143</f>
        <v>2012</v>
      </c>
      <c r="Y175" s="424">
        <f>F143</f>
        <v>2013</v>
      </c>
      <c r="Z175" s="424">
        <f>G143</f>
        <v>2014</v>
      </c>
      <c r="AA175" s="424">
        <f>H143</f>
        <v>2015</v>
      </c>
    </row>
    <row r="176" spans="1:34" ht="11.25" customHeight="1" thickBot="1" x14ac:dyDescent="0.25">
      <c r="A176" s="639" t="str">
        <f>Home!$A$46</f>
        <v xml:space="preserve"> </v>
      </c>
      <c r="B176" s="640"/>
      <c r="C176" s="640"/>
      <c r="D176" s="640"/>
      <c r="E176" s="640"/>
      <c r="F176" s="640"/>
      <c r="G176" s="640"/>
      <c r="H176" s="640"/>
      <c r="I176" s="640"/>
      <c r="J176" s="640"/>
      <c r="K176" s="640"/>
      <c r="L176" s="640"/>
      <c r="M176" s="640"/>
      <c r="N176" s="640"/>
      <c r="O176" s="640"/>
      <c r="P176" s="640"/>
      <c r="Q176" s="640"/>
      <c r="R176" s="640"/>
      <c r="S176" s="640"/>
      <c r="T176" s="640"/>
      <c r="U176" s="641"/>
      <c r="V176" s="532"/>
      <c r="W176" s="531" t="e">
        <f ca="1">IF(OFFSET(D143,$W$5,0)=0,NA(),OFFSET(D143,$W$5,0))</f>
        <v>#N/A</v>
      </c>
      <c r="X176" s="530" t="e">
        <f ca="1">IF(OFFSET(E143,$W$5,0)=0,NA(),OFFSET(E143,$W$5,0))</f>
        <v>#N/A</v>
      </c>
      <c r="Y176" s="530" t="e">
        <f ca="1">IF(OFFSET(F143,$W$5,0)=0,NA(),OFFSET(F143,$W$5,0))</f>
        <v>#N/A</v>
      </c>
      <c r="Z176" s="530" t="e">
        <f ca="1">IF(OFFSET(G143,$W$5,0)=0,NA(),OFFSET(G143,$W$5,0))</f>
        <v>#N/A</v>
      </c>
      <c r="AA176" s="530" t="e">
        <f ca="1">IF(OFFSET(H143,$W$5,0)=0,NA(),OFFSET(H143,$W$5,0))</f>
        <v>#N/A</v>
      </c>
      <c r="AC176" s="429"/>
    </row>
    <row r="177" spans="1:38" s="431" customFormat="1" ht="11.25" customHeight="1" x14ac:dyDescent="0.2">
      <c r="A177" s="80"/>
      <c r="B177" s="80"/>
      <c r="C177" s="80"/>
      <c r="D177" s="80"/>
      <c r="E177" s="80"/>
      <c r="F177" s="80"/>
      <c r="G177" s="80"/>
      <c r="H177" s="80"/>
      <c r="I177" s="80"/>
      <c r="J177" s="80"/>
      <c r="K177" s="80"/>
      <c r="L177" s="80"/>
      <c r="M177" s="80"/>
      <c r="N177" s="80"/>
      <c r="O177" s="80"/>
      <c r="P177" s="435"/>
      <c r="Q177" s="435"/>
      <c r="R177" s="435"/>
      <c r="S177" s="435"/>
      <c r="T177" s="435"/>
      <c r="U177" s="435"/>
      <c r="V177" s="452"/>
      <c r="X177" s="428"/>
      <c r="Y177" s="428"/>
      <c r="Z177" s="428"/>
      <c r="AA177" s="428"/>
      <c r="AB177" s="402"/>
      <c r="AC177" s="428"/>
      <c r="AD177" s="429"/>
      <c r="AE177" s="429"/>
      <c r="AF177" s="429"/>
      <c r="AG177" s="430"/>
      <c r="AH177" s="429"/>
      <c r="AI177" s="429"/>
    </row>
    <row r="178" spans="1:38" s="431" customFormat="1" ht="11.25" customHeight="1" x14ac:dyDescent="0.2">
      <c r="A178" s="79"/>
      <c r="B178" s="79"/>
      <c r="C178" s="79"/>
      <c r="D178" s="79"/>
      <c r="E178" s="79"/>
      <c r="F178" s="79"/>
      <c r="G178" s="79"/>
      <c r="H178" s="79"/>
      <c r="I178" s="79"/>
      <c r="J178" s="79"/>
      <c r="K178" s="79"/>
      <c r="L178" s="79"/>
      <c r="M178" s="79"/>
      <c r="N178" s="79"/>
      <c r="O178" s="79"/>
      <c r="P178" s="435"/>
      <c r="Q178" s="435"/>
      <c r="R178" s="435"/>
      <c r="S178" s="435"/>
      <c r="T178" s="435"/>
      <c r="U178" s="435"/>
      <c r="V178" s="452"/>
      <c r="X178" s="428"/>
      <c r="Y178" s="428"/>
      <c r="Z178" s="428"/>
      <c r="AA178" s="428"/>
      <c r="AB178" s="428"/>
      <c r="AC178" s="428"/>
      <c r="AD178" s="429"/>
      <c r="AE178" s="429"/>
      <c r="AF178" s="429"/>
      <c r="AG178" s="430"/>
      <c r="AH178" s="429"/>
      <c r="AI178" s="429"/>
    </row>
    <row r="179" spans="1:38" s="431" customFormat="1" ht="11.25" customHeight="1" x14ac:dyDescent="0.2">
      <c r="A179" s="79"/>
      <c r="B179" s="599" t="s">
        <v>113</v>
      </c>
      <c r="C179" s="375"/>
      <c r="D179" s="91"/>
      <c r="E179" s="91"/>
      <c r="F179" s="79"/>
      <c r="G179" s="79"/>
      <c r="H179" s="79"/>
      <c r="I179" s="79"/>
      <c r="J179" s="79"/>
      <c r="K179" s="79"/>
      <c r="L179" s="79"/>
      <c r="M179" s="79"/>
      <c r="N179" s="79"/>
      <c r="O179" s="79"/>
      <c r="P179" s="435"/>
      <c r="Q179" s="435"/>
      <c r="R179" s="435"/>
      <c r="S179" s="435"/>
      <c r="T179" s="435"/>
      <c r="U179" s="435"/>
      <c r="V179" s="452"/>
      <c r="X179" s="428"/>
      <c r="Y179" s="428"/>
      <c r="Z179" s="428"/>
      <c r="AA179" s="428"/>
      <c r="AB179" s="428"/>
      <c r="AC179" s="428"/>
      <c r="AD179" s="429"/>
      <c r="AE179" s="429"/>
      <c r="AF179" s="429"/>
      <c r="AG179" s="430"/>
      <c r="AH179" s="429"/>
      <c r="AI179" s="429"/>
    </row>
    <row r="180" spans="1:38" s="431" customFormat="1" ht="11.25" customHeight="1" x14ac:dyDescent="0.2">
      <c r="A180" s="79"/>
      <c r="B180" s="600"/>
      <c r="C180" s="376"/>
      <c r="D180" s="79"/>
      <c r="E180" s="79"/>
      <c r="F180" s="79"/>
      <c r="G180" s="79"/>
      <c r="H180" s="79"/>
      <c r="I180" s="79"/>
      <c r="J180" s="79"/>
      <c r="K180" s="79"/>
      <c r="L180" s="79"/>
      <c r="M180" s="79"/>
      <c r="N180" s="79"/>
      <c r="O180" s="79"/>
      <c r="P180" s="435"/>
      <c r="Q180" s="435"/>
      <c r="R180" s="435"/>
      <c r="S180" s="435"/>
      <c r="T180" s="435"/>
      <c r="U180" s="435"/>
      <c r="V180" s="452"/>
      <c r="X180" s="428"/>
      <c r="Y180" s="428"/>
      <c r="Z180" s="428"/>
      <c r="AA180" s="428"/>
      <c r="AB180" s="428"/>
      <c r="AC180" s="428"/>
      <c r="AD180" s="429"/>
      <c r="AE180" s="429"/>
      <c r="AF180" s="429"/>
      <c r="AG180" s="430"/>
      <c r="AH180" s="429"/>
      <c r="AI180" s="429"/>
    </row>
    <row r="181" spans="1:38" s="431" customFormat="1" ht="11.25" customHeight="1" x14ac:dyDescent="0.2">
      <c r="A181" s="79"/>
      <c r="B181" s="590" t="s">
        <v>114</v>
      </c>
      <c r="C181" s="590"/>
      <c r="D181" s="591"/>
      <c r="E181" s="591"/>
      <c r="F181" s="591"/>
      <c r="G181" s="79"/>
      <c r="H181" s="79"/>
      <c r="I181" s="79"/>
      <c r="J181" s="79"/>
      <c r="K181" s="79"/>
      <c r="L181" s="79"/>
      <c r="M181" s="79"/>
      <c r="N181" s="79"/>
      <c r="O181" s="79"/>
      <c r="P181" s="435"/>
      <c r="Q181" s="435"/>
      <c r="R181" s="435"/>
      <c r="S181" s="435"/>
      <c r="T181" s="435"/>
      <c r="U181" s="435"/>
      <c r="V181" s="452"/>
      <c r="X181" s="428"/>
      <c r="Y181" s="428"/>
      <c r="Z181" s="428"/>
      <c r="AA181" s="428"/>
      <c r="AB181" s="428"/>
      <c r="AC181" s="428"/>
      <c r="AD181" s="429"/>
      <c r="AE181" s="429"/>
      <c r="AF181" s="429"/>
      <c r="AG181" s="430"/>
      <c r="AH181" s="429"/>
      <c r="AI181" s="429"/>
    </row>
    <row r="182" spans="1:38" s="431" customFormat="1" ht="11.25" customHeight="1" x14ac:dyDescent="0.2">
      <c r="A182" s="79"/>
      <c r="B182" s="590"/>
      <c r="C182" s="590"/>
      <c r="D182" s="591"/>
      <c r="E182" s="591"/>
      <c r="F182" s="591"/>
      <c r="G182" s="79"/>
      <c r="H182" s="79"/>
      <c r="I182" s="79"/>
      <c r="J182" s="79"/>
      <c r="K182" s="79"/>
      <c r="L182" s="79"/>
      <c r="M182" s="79"/>
      <c r="N182" s="79"/>
      <c r="O182" s="79"/>
      <c r="P182" s="435"/>
      <c r="Q182" s="435"/>
      <c r="R182" s="435"/>
      <c r="S182" s="435"/>
      <c r="T182" s="435"/>
      <c r="U182" s="435"/>
      <c r="V182" s="452"/>
      <c r="X182" s="428"/>
      <c r="Y182" s="428"/>
      <c r="Z182" s="428"/>
      <c r="AA182" s="428"/>
      <c r="AB182" s="428"/>
      <c r="AC182" s="428"/>
      <c r="AD182" s="429"/>
      <c r="AE182" s="429"/>
      <c r="AF182" s="429"/>
      <c r="AG182" s="430"/>
      <c r="AH182" s="429"/>
      <c r="AI182" s="429"/>
      <c r="AJ182" s="432"/>
      <c r="AK182" s="432"/>
      <c r="AL182" s="432"/>
    </row>
    <row r="183" spans="1:38" s="431" customFormat="1" ht="11.25" customHeight="1" x14ac:dyDescent="0.2">
      <c r="A183" s="79"/>
      <c r="B183" s="590" t="s">
        <v>27</v>
      </c>
      <c r="C183" s="590"/>
      <c r="D183" s="591"/>
      <c r="E183" s="591"/>
      <c r="F183" s="591"/>
      <c r="G183" s="79"/>
      <c r="H183" s="79"/>
      <c r="I183" s="79"/>
      <c r="J183" s="79"/>
      <c r="K183" s="79"/>
      <c r="L183" s="79"/>
      <c r="M183" s="79"/>
      <c r="N183" s="79"/>
      <c r="O183" s="79"/>
      <c r="P183" s="435"/>
      <c r="Q183" s="435"/>
      <c r="R183" s="435"/>
      <c r="S183" s="435"/>
      <c r="T183" s="435"/>
      <c r="U183" s="435"/>
      <c r="V183" s="452"/>
      <c r="X183" s="428"/>
      <c r="Y183" s="428"/>
      <c r="Z183" s="428"/>
      <c r="AA183" s="428"/>
      <c r="AB183" s="428"/>
      <c r="AC183" s="428"/>
      <c r="AD183" s="429"/>
      <c r="AE183" s="429"/>
      <c r="AF183" s="429"/>
      <c r="AG183" s="430"/>
      <c r="AH183" s="429"/>
      <c r="AI183" s="429"/>
    </row>
    <row r="184" spans="1:38" s="431" customFormat="1" ht="11.25" customHeight="1" x14ac:dyDescent="0.2">
      <c r="A184" s="79"/>
      <c r="B184" s="590"/>
      <c r="C184" s="590"/>
      <c r="D184" s="591"/>
      <c r="E184" s="591"/>
      <c r="F184" s="591"/>
      <c r="G184" s="79"/>
      <c r="H184" s="79"/>
      <c r="I184" s="79"/>
      <c r="J184" s="79"/>
      <c r="K184" s="79"/>
      <c r="L184" s="79"/>
      <c r="M184" s="79"/>
      <c r="N184" s="79"/>
      <c r="O184" s="79"/>
      <c r="P184" s="435"/>
      <c r="Q184" s="435"/>
      <c r="R184" s="435"/>
      <c r="S184" s="435"/>
      <c r="T184" s="435"/>
      <c r="U184" s="435"/>
      <c r="V184" s="452"/>
      <c r="X184" s="428"/>
      <c r="Y184" s="428"/>
      <c r="Z184" s="428"/>
      <c r="AA184" s="428"/>
      <c r="AB184" s="428"/>
      <c r="AC184" s="428"/>
      <c r="AD184" s="429"/>
      <c r="AE184" s="429"/>
      <c r="AF184" s="429"/>
      <c r="AG184" s="430"/>
      <c r="AH184" s="429"/>
      <c r="AI184" s="429"/>
    </row>
    <row r="185" spans="1:38" s="431" customFormat="1" ht="11.25" customHeight="1" x14ac:dyDescent="0.2">
      <c r="A185" s="79"/>
      <c r="B185" s="590" t="s">
        <v>28</v>
      </c>
      <c r="C185" s="590"/>
      <c r="D185" s="591"/>
      <c r="E185" s="591"/>
      <c r="F185" s="591"/>
      <c r="G185" s="79"/>
      <c r="H185" s="79"/>
      <c r="I185" s="79"/>
      <c r="J185" s="79"/>
      <c r="K185" s="79"/>
      <c r="L185" s="79"/>
      <c r="M185" s="79"/>
      <c r="N185" s="79"/>
      <c r="O185" s="79"/>
      <c r="P185" s="435"/>
      <c r="Q185" s="435"/>
      <c r="R185" s="435"/>
      <c r="S185" s="435"/>
      <c r="T185" s="435"/>
      <c r="U185" s="435"/>
      <c r="V185" s="452"/>
      <c r="X185" s="428"/>
      <c r="Y185" s="428"/>
      <c r="Z185" s="428"/>
      <c r="AA185" s="428"/>
      <c r="AB185" s="428"/>
      <c r="AC185" s="428"/>
      <c r="AD185" s="429"/>
      <c r="AE185" s="429"/>
      <c r="AF185" s="429"/>
      <c r="AG185" s="430"/>
      <c r="AH185" s="429"/>
      <c r="AI185" s="429"/>
    </row>
    <row r="186" spans="1:38" s="431" customFormat="1" ht="11.25" customHeight="1" x14ac:dyDescent="0.2">
      <c r="A186" s="79"/>
      <c r="B186" s="590"/>
      <c r="C186" s="590"/>
      <c r="D186" s="591"/>
      <c r="E186" s="591"/>
      <c r="F186" s="591"/>
      <c r="G186" s="79"/>
      <c r="H186" s="79"/>
      <c r="I186" s="79"/>
      <c r="J186" s="79"/>
      <c r="K186" s="79"/>
      <c r="L186" s="79"/>
      <c r="M186" s="79"/>
      <c r="N186" s="79"/>
      <c r="O186" s="79"/>
      <c r="P186" s="435"/>
      <c r="Q186" s="435"/>
      <c r="R186" s="435"/>
      <c r="S186" s="435"/>
      <c r="T186" s="435"/>
      <c r="U186" s="435"/>
      <c r="V186" s="452"/>
      <c r="X186" s="428"/>
      <c r="Y186" s="428"/>
      <c r="Z186" s="428"/>
      <c r="AA186" s="428"/>
      <c r="AB186" s="428"/>
      <c r="AC186" s="428"/>
      <c r="AD186" s="429"/>
      <c r="AE186" s="429"/>
      <c r="AF186" s="429"/>
      <c r="AG186" s="430"/>
      <c r="AH186" s="429"/>
      <c r="AI186" s="429"/>
    </row>
    <row r="187" spans="1:38" s="431" customFormat="1" ht="11.25" customHeight="1" x14ac:dyDescent="0.2">
      <c r="A187" s="79"/>
      <c r="B187" s="590" t="s">
        <v>137</v>
      </c>
      <c r="C187" s="590"/>
      <c r="D187" s="591"/>
      <c r="E187" s="591"/>
      <c r="F187" s="591"/>
      <c r="G187" s="79"/>
      <c r="H187" s="79"/>
      <c r="I187" s="79"/>
      <c r="J187" s="79"/>
      <c r="K187" s="79"/>
      <c r="L187" s="79"/>
      <c r="M187" s="79"/>
      <c r="N187" s="79"/>
      <c r="O187" s="79"/>
      <c r="P187" s="435"/>
      <c r="Q187" s="435"/>
      <c r="R187" s="435"/>
      <c r="S187" s="435"/>
      <c r="T187" s="435"/>
      <c r="U187" s="435"/>
      <c r="V187" s="452"/>
      <c r="X187" s="428"/>
      <c r="Y187" s="428"/>
      <c r="Z187" s="428"/>
      <c r="AA187" s="428"/>
      <c r="AB187" s="428"/>
      <c r="AC187" s="428"/>
      <c r="AD187" s="429"/>
      <c r="AE187" s="429"/>
      <c r="AF187" s="429"/>
      <c r="AG187" s="430"/>
      <c r="AH187" s="429"/>
      <c r="AI187" s="429"/>
    </row>
    <row r="188" spans="1:38" s="431" customFormat="1" ht="11.25" customHeight="1" x14ac:dyDescent="0.2">
      <c r="A188" s="79"/>
      <c r="B188" s="590"/>
      <c r="C188" s="590"/>
      <c r="D188" s="591"/>
      <c r="E188" s="591"/>
      <c r="F188" s="591"/>
      <c r="G188" s="79"/>
      <c r="H188" s="79"/>
      <c r="I188" s="79"/>
      <c r="J188" s="79"/>
      <c r="K188" s="79"/>
      <c r="L188" s="79"/>
      <c r="M188" s="79"/>
      <c r="N188" s="79"/>
      <c r="O188" s="79"/>
      <c r="P188" s="435"/>
      <c r="Q188" s="435"/>
      <c r="R188" s="435"/>
      <c r="S188" s="435"/>
      <c r="T188" s="435"/>
      <c r="U188" s="435"/>
      <c r="V188" s="452"/>
      <c r="X188" s="428"/>
      <c r="Y188" s="428"/>
      <c r="Z188" s="428"/>
      <c r="AA188" s="428"/>
      <c r="AB188" s="428"/>
      <c r="AC188" s="428"/>
      <c r="AD188" s="429"/>
      <c r="AE188" s="429"/>
      <c r="AF188" s="429"/>
      <c r="AG188" s="430"/>
      <c r="AH188" s="429"/>
      <c r="AI188" s="429"/>
    </row>
    <row r="189" spans="1:38" s="431" customFormat="1" ht="11.25" customHeight="1" x14ac:dyDescent="0.2">
      <c r="A189" s="79"/>
      <c r="B189" s="590" t="s">
        <v>39</v>
      </c>
      <c r="C189" s="590"/>
      <c r="D189" s="591"/>
      <c r="E189" s="591"/>
      <c r="F189" s="591"/>
      <c r="G189" s="79"/>
      <c r="H189" s="79"/>
      <c r="I189" s="79"/>
      <c r="J189" s="79"/>
      <c r="K189" s="79"/>
      <c r="L189" s="79"/>
      <c r="M189" s="79"/>
      <c r="N189" s="79"/>
      <c r="O189" s="79"/>
      <c r="P189" s="435"/>
      <c r="Q189" s="435"/>
      <c r="R189" s="435"/>
      <c r="S189" s="435"/>
      <c r="T189" s="435"/>
      <c r="U189" s="435"/>
      <c r="V189" s="452"/>
      <c r="X189" s="428"/>
      <c r="Y189" s="428"/>
      <c r="Z189" s="428"/>
      <c r="AA189" s="428"/>
      <c r="AB189" s="428"/>
      <c r="AC189" s="428"/>
      <c r="AD189" s="429"/>
      <c r="AE189" s="429"/>
      <c r="AF189" s="429"/>
      <c r="AG189" s="430"/>
      <c r="AH189" s="429"/>
      <c r="AI189" s="429"/>
    </row>
    <row r="190" spans="1:38" s="431" customFormat="1" ht="11.25" customHeight="1" x14ac:dyDescent="0.2">
      <c r="A190" s="79"/>
      <c r="B190" s="590"/>
      <c r="C190" s="590"/>
      <c r="D190" s="591"/>
      <c r="E190" s="591"/>
      <c r="F190" s="591"/>
      <c r="G190" s="79"/>
      <c r="H190" s="79"/>
      <c r="I190" s="79"/>
      <c r="J190" s="79"/>
      <c r="K190" s="79"/>
      <c r="L190" s="79"/>
      <c r="M190" s="79"/>
      <c r="N190" s="79"/>
      <c r="O190" s="79"/>
      <c r="P190" s="435"/>
      <c r="Q190" s="435"/>
      <c r="R190" s="435"/>
      <c r="S190" s="435"/>
      <c r="T190" s="435"/>
      <c r="U190" s="435"/>
      <c r="V190" s="452"/>
      <c r="X190" s="428"/>
      <c r="Y190" s="428"/>
      <c r="Z190" s="428"/>
      <c r="AA190" s="428"/>
      <c r="AB190" s="428"/>
      <c r="AC190" s="428"/>
      <c r="AD190" s="429"/>
      <c r="AE190" s="429"/>
      <c r="AF190" s="429"/>
      <c r="AG190" s="430"/>
      <c r="AH190" s="429"/>
      <c r="AI190" s="429"/>
    </row>
    <row r="191" spans="1:38" s="431" customFormat="1" ht="11.25" customHeight="1" x14ac:dyDescent="0.2">
      <c r="A191" s="79"/>
      <c r="B191" s="590" t="s">
        <v>33</v>
      </c>
      <c r="C191" s="590"/>
      <c r="D191" s="591"/>
      <c r="E191" s="591"/>
      <c r="F191" s="591"/>
      <c r="G191" s="79"/>
      <c r="H191" s="79"/>
      <c r="I191" s="79"/>
      <c r="J191" s="79"/>
      <c r="K191" s="79"/>
      <c r="L191" s="79"/>
      <c r="M191" s="79"/>
      <c r="N191" s="79"/>
      <c r="O191" s="79"/>
      <c r="P191" s="435"/>
      <c r="Q191" s="435"/>
      <c r="R191" s="435"/>
      <c r="S191" s="435"/>
      <c r="T191" s="435"/>
      <c r="U191" s="435"/>
      <c r="V191" s="452"/>
      <c r="X191" s="428"/>
      <c r="Y191" s="428"/>
      <c r="Z191" s="428"/>
      <c r="AA191" s="428"/>
      <c r="AB191" s="428"/>
      <c r="AC191" s="428"/>
      <c r="AD191" s="429"/>
      <c r="AE191" s="429"/>
      <c r="AF191" s="429"/>
      <c r="AG191" s="430"/>
      <c r="AH191" s="429"/>
      <c r="AI191" s="429"/>
    </row>
    <row r="192" spans="1:38" s="431" customFormat="1" ht="11.25" customHeight="1" x14ac:dyDescent="0.2">
      <c r="A192" s="79"/>
      <c r="B192" s="590"/>
      <c r="C192" s="590"/>
      <c r="D192" s="591"/>
      <c r="E192" s="591"/>
      <c r="F192" s="591"/>
      <c r="G192" s="79"/>
      <c r="H192" s="79"/>
      <c r="I192" s="79"/>
      <c r="J192" s="79"/>
      <c r="K192" s="79"/>
      <c r="L192" s="79"/>
      <c r="M192" s="79"/>
      <c r="N192" s="79"/>
      <c r="O192" s="79"/>
      <c r="P192" s="435"/>
      <c r="Q192" s="435"/>
      <c r="R192" s="435"/>
      <c r="S192" s="435"/>
      <c r="T192" s="435"/>
      <c r="U192" s="435"/>
      <c r="V192" s="452"/>
      <c r="X192" s="428"/>
      <c r="Y192" s="428"/>
      <c r="Z192" s="428"/>
      <c r="AA192" s="428"/>
      <c r="AB192" s="428"/>
      <c r="AC192" s="428"/>
      <c r="AD192" s="429"/>
      <c r="AE192" s="429"/>
      <c r="AF192" s="429"/>
      <c r="AG192" s="430"/>
      <c r="AH192" s="429"/>
      <c r="AI192" s="429"/>
    </row>
    <row r="193" spans="1:35" s="431" customFormat="1" ht="11.25" customHeight="1" x14ac:dyDescent="0.2">
      <c r="A193" s="79"/>
      <c r="B193" s="590" t="s">
        <v>51</v>
      </c>
      <c r="C193" s="590"/>
      <c r="D193" s="591"/>
      <c r="E193" s="591"/>
      <c r="F193" s="591"/>
      <c r="G193" s="79"/>
      <c r="H193" s="79"/>
      <c r="I193" s="79"/>
      <c r="J193" s="79"/>
      <c r="K193" s="79"/>
      <c r="L193" s="79"/>
      <c r="M193" s="79"/>
      <c r="N193" s="79"/>
      <c r="O193" s="79"/>
      <c r="P193" s="435"/>
      <c r="Q193" s="435"/>
      <c r="R193" s="435"/>
      <c r="S193" s="435"/>
      <c r="T193" s="435"/>
      <c r="U193" s="435"/>
      <c r="V193" s="452"/>
      <c r="X193" s="428"/>
      <c r="Y193" s="428"/>
      <c r="Z193" s="428"/>
      <c r="AA193" s="428"/>
      <c r="AB193" s="428"/>
      <c r="AC193" s="428"/>
      <c r="AD193" s="429"/>
      <c r="AE193" s="429"/>
      <c r="AF193" s="429"/>
      <c r="AG193" s="430"/>
      <c r="AH193" s="429"/>
      <c r="AI193" s="429"/>
    </row>
    <row r="194" spans="1:35" s="431" customFormat="1" ht="11.25" customHeight="1" x14ac:dyDescent="0.2">
      <c r="A194" s="79"/>
      <c r="B194" s="590"/>
      <c r="C194" s="590"/>
      <c r="D194" s="591"/>
      <c r="E194" s="591"/>
      <c r="F194" s="591"/>
      <c r="G194" s="79"/>
      <c r="H194" s="79"/>
      <c r="I194" s="79"/>
      <c r="J194" s="79"/>
      <c r="K194" s="79"/>
      <c r="L194" s="79"/>
      <c r="M194" s="79"/>
      <c r="N194" s="79"/>
      <c r="O194" s="79"/>
      <c r="P194" s="435"/>
      <c r="Q194" s="435"/>
      <c r="R194" s="435"/>
      <c r="S194" s="435"/>
      <c r="T194" s="435"/>
      <c r="U194" s="435"/>
      <c r="V194" s="452"/>
      <c r="X194" s="428"/>
      <c r="Y194" s="428"/>
      <c r="Z194" s="428"/>
      <c r="AA194" s="428"/>
      <c r="AB194" s="428"/>
      <c r="AC194" s="428"/>
      <c r="AD194" s="429"/>
      <c r="AE194" s="429"/>
      <c r="AF194" s="429"/>
      <c r="AG194" s="430"/>
      <c r="AH194" s="429"/>
      <c r="AI194" s="429"/>
    </row>
    <row r="195" spans="1:35" s="431" customFormat="1" ht="11.25" customHeight="1" x14ac:dyDescent="0.2">
      <c r="A195" s="79"/>
      <c r="B195" s="590" t="s">
        <v>29</v>
      </c>
      <c r="C195" s="590"/>
      <c r="D195" s="591"/>
      <c r="E195" s="591"/>
      <c r="F195" s="591"/>
      <c r="G195" s="79"/>
      <c r="H195" s="79"/>
      <c r="I195" s="79"/>
      <c r="J195" s="79"/>
      <c r="K195" s="79"/>
      <c r="L195" s="79"/>
      <c r="M195" s="79"/>
      <c r="N195" s="79"/>
      <c r="O195" s="79"/>
      <c r="P195" s="435"/>
      <c r="Q195" s="435"/>
      <c r="R195" s="435"/>
      <c r="S195" s="435"/>
      <c r="T195" s="435"/>
      <c r="U195" s="435"/>
      <c r="V195" s="452"/>
      <c r="X195" s="428"/>
      <c r="Y195" s="428"/>
      <c r="Z195" s="428"/>
      <c r="AA195" s="428"/>
      <c r="AB195" s="428"/>
      <c r="AC195" s="428"/>
      <c r="AD195" s="429"/>
      <c r="AE195" s="429"/>
      <c r="AF195" s="429"/>
      <c r="AG195" s="430"/>
      <c r="AH195" s="429"/>
      <c r="AI195" s="429"/>
    </row>
    <row r="196" spans="1:35" s="431" customFormat="1" ht="11.25" customHeight="1" x14ac:dyDescent="0.2">
      <c r="A196" s="79"/>
      <c r="B196" s="590"/>
      <c r="C196" s="590"/>
      <c r="D196" s="591"/>
      <c r="E196" s="591"/>
      <c r="F196" s="591"/>
      <c r="G196" s="79"/>
      <c r="H196" s="79"/>
      <c r="I196" s="79"/>
      <c r="J196" s="79"/>
      <c r="K196" s="79"/>
      <c r="L196" s="79"/>
      <c r="M196" s="79"/>
      <c r="N196" s="79"/>
      <c r="O196" s="79"/>
      <c r="P196" s="435"/>
      <c r="Q196" s="435"/>
      <c r="R196" s="435"/>
      <c r="S196" s="435"/>
      <c r="T196" s="435"/>
      <c r="U196" s="435"/>
      <c r="V196" s="452"/>
      <c r="X196" s="428"/>
      <c r="Y196" s="428"/>
      <c r="Z196" s="428"/>
      <c r="AA196" s="428"/>
      <c r="AB196" s="428"/>
      <c r="AC196" s="428"/>
      <c r="AD196" s="429"/>
      <c r="AE196" s="429"/>
      <c r="AF196" s="429"/>
      <c r="AG196" s="430"/>
      <c r="AH196" s="429"/>
      <c r="AI196" s="429"/>
    </row>
    <row r="197" spans="1:35" s="431" customFormat="1" ht="11.25" customHeight="1" x14ac:dyDescent="0.2">
      <c r="A197" s="79"/>
      <c r="B197" s="590" t="s">
        <v>30</v>
      </c>
      <c r="C197" s="590"/>
      <c r="D197" s="601"/>
      <c r="E197" s="601"/>
      <c r="F197" s="601"/>
      <c r="G197" s="601"/>
      <c r="H197" s="79"/>
      <c r="I197" s="79"/>
      <c r="J197" s="79"/>
      <c r="K197" s="79"/>
      <c r="L197" s="79"/>
      <c r="M197" s="79"/>
      <c r="N197" s="79"/>
      <c r="O197" s="79"/>
      <c r="P197" s="435"/>
      <c r="Q197" s="435"/>
      <c r="R197" s="435"/>
      <c r="S197" s="435"/>
      <c r="T197" s="435"/>
      <c r="U197" s="435"/>
      <c r="V197" s="452"/>
      <c r="X197" s="428"/>
      <c r="Y197" s="428"/>
      <c r="Z197" s="428"/>
      <c r="AA197" s="428"/>
      <c r="AB197" s="428"/>
      <c r="AC197" s="428"/>
      <c r="AD197" s="429"/>
      <c r="AE197" s="429"/>
      <c r="AF197" s="429"/>
      <c r="AG197" s="430"/>
      <c r="AH197" s="429"/>
      <c r="AI197" s="429"/>
    </row>
    <row r="198" spans="1:35" s="431" customFormat="1" ht="11.25" customHeight="1" x14ac:dyDescent="0.2">
      <c r="A198" s="79"/>
      <c r="B198" s="601"/>
      <c r="C198" s="601"/>
      <c r="D198" s="601"/>
      <c r="E198" s="601"/>
      <c r="F198" s="601"/>
      <c r="G198" s="601"/>
      <c r="H198" s="79"/>
      <c r="I198" s="79"/>
      <c r="J198" s="79"/>
      <c r="K198" s="79"/>
      <c r="L198" s="79"/>
      <c r="M198" s="79"/>
      <c r="N198" s="79"/>
      <c r="O198" s="79"/>
      <c r="P198" s="435"/>
      <c r="Q198" s="435"/>
      <c r="R198" s="435"/>
      <c r="S198" s="435"/>
      <c r="T198" s="435"/>
      <c r="U198" s="435"/>
      <c r="V198" s="452"/>
      <c r="X198" s="428"/>
      <c r="Y198" s="428"/>
      <c r="Z198" s="428"/>
      <c r="AA198" s="428"/>
      <c r="AB198" s="428"/>
      <c r="AC198" s="428"/>
      <c r="AD198" s="429"/>
      <c r="AE198" s="429"/>
      <c r="AF198" s="429"/>
      <c r="AG198" s="430"/>
      <c r="AH198" s="429"/>
      <c r="AI198" s="429"/>
    </row>
    <row r="199" spans="1:35" s="431" customFormat="1" ht="11.25" customHeight="1" x14ac:dyDescent="0.2">
      <c r="A199" s="79"/>
      <c r="B199" s="590" t="s">
        <v>31</v>
      </c>
      <c r="C199" s="590"/>
      <c r="D199" s="591"/>
      <c r="E199" s="591"/>
      <c r="F199" s="591"/>
      <c r="G199" s="79"/>
      <c r="H199" s="79"/>
      <c r="I199" s="79"/>
      <c r="J199" s="79"/>
      <c r="K199" s="79"/>
      <c r="L199" s="79"/>
      <c r="M199" s="79"/>
      <c r="N199" s="79"/>
      <c r="O199" s="79"/>
      <c r="P199" s="435"/>
      <c r="Q199" s="435"/>
      <c r="R199" s="435"/>
      <c r="S199" s="435"/>
      <c r="T199" s="435"/>
      <c r="U199" s="435"/>
      <c r="V199" s="452"/>
      <c r="X199" s="428"/>
      <c r="Y199" s="428"/>
      <c r="Z199" s="428"/>
      <c r="AA199" s="428"/>
      <c r="AB199" s="428"/>
      <c r="AC199" s="428"/>
      <c r="AD199" s="429"/>
      <c r="AE199" s="429"/>
      <c r="AF199" s="429"/>
      <c r="AG199" s="430"/>
      <c r="AH199" s="429"/>
      <c r="AI199" s="429"/>
    </row>
    <row r="200" spans="1:35" s="431" customFormat="1" ht="11.25" customHeight="1" x14ac:dyDescent="0.2">
      <c r="A200" s="79"/>
      <c r="B200" s="590"/>
      <c r="C200" s="590"/>
      <c r="D200" s="591"/>
      <c r="E200" s="591"/>
      <c r="F200" s="591"/>
      <c r="G200" s="79"/>
      <c r="H200" s="79"/>
      <c r="I200" s="79"/>
      <c r="J200" s="79"/>
      <c r="K200" s="79"/>
      <c r="L200" s="79"/>
      <c r="M200" s="79"/>
      <c r="N200" s="79"/>
      <c r="O200" s="79"/>
      <c r="P200" s="435"/>
      <c r="Q200" s="435"/>
      <c r="R200" s="435"/>
      <c r="S200" s="435"/>
      <c r="T200" s="435"/>
      <c r="U200" s="435"/>
      <c r="V200" s="452"/>
      <c r="X200" s="428"/>
      <c r="Y200" s="428"/>
      <c r="Z200" s="428"/>
      <c r="AA200" s="428"/>
      <c r="AB200" s="428"/>
      <c r="AC200" s="428"/>
      <c r="AD200" s="429"/>
      <c r="AE200" s="429"/>
      <c r="AF200" s="429"/>
      <c r="AG200" s="430"/>
      <c r="AH200" s="429"/>
      <c r="AI200" s="429"/>
    </row>
    <row r="201" spans="1:35" s="431" customFormat="1" ht="11.25" customHeight="1" x14ac:dyDescent="0.2">
      <c r="A201" s="79"/>
      <c r="B201" s="590" t="s">
        <v>52</v>
      </c>
      <c r="C201" s="590"/>
      <c r="D201" s="591"/>
      <c r="E201" s="591"/>
      <c r="F201" s="591"/>
      <c r="G201" s="79"/>
      <c r="H201" s="79"/>
      <c r="I201" s="79"/>
      <c r="J201" s="79"/>
      <c r="K201" s="79"/>
      <c r="L201" s="79"/>
      <c r="M201" s="79"/>
      <c r="N201" s="79"/>
      <c r="O201" s="79"/>
      <c r="P201" s="435"/>
      <c r="Q201" s="435"/>
      <c r="R201" s="435"/>
      <c r="S201" s="435"/>
      <c r="T201" s="435"/>
      <c r="U201" s="435"/>
      <c r="V201" s="452"/>
      <c r="X201" s="428"/>
      <c r="Y201" s="428"/>
      <c r="Z201" s="428"/>
      <c r="AA201" s="428"/>
      <c r="AB201" s="428"/>
      <c r="AC201" s="428"/>
      <c r="AD201" s="429"/>
      <c r="AE201" s="429"/>
      <c r="AF201" s="429"/>
      <c r="AG201" s="430"/>
      <c r="AH201" s="429"/>
      <c r="AI201" s="429"/>
    </row>
    <row r="202" spans="1:35" s="431" customFormat="1" ht="11.25" customHeight="1" x14ac:dyDescent="0.2">
      <c r="A202" s="79"/>
      <c r="B202" s="590"/>
      <c r="C202" s="590"/>
      <c r="D202" s="591"/>
      <c r="E202" s="591"/>
      <c r="F202" s="591"/>
      <c r="G202" s="79"/>
      <c r="H202" s="79"/>
      <c r="I202" s="79"/>
      <c r="J202" s="79"/>
      <c r="K202" s="79"/>
      <c r="L202" s="79"/>
      <c r="M202" s="79"/>
      <c r="N202" s="79"/>
      <c r="O202" s="79"/>
      <c r="P202" s="435"/>
      <c r="Q202" s="435"/>
      <c r="R202" s="435"/>
      <c r="S202" s="435"/>
      <c r="T202" s="435"/>
      <c r="U202" s="435"/>
      <c r="V202" s="452"/>
      <c r="X202" s="428"/>
      <c r="Y202" s="428"/>
      <c r="Z202" s="428"/>
      <c r="AA202" s="428"/>
      <c r="AB202" s="428"/>
      <c r="AC202" s="428"/>
      <c r="AD202" s="429"/>
      <c r="AE202" s="429"/>
      <c r="AF202" s="429"/>
      <c r="AG202" s="430"/>
      <c r="AH202" s="429"/>
      <c r="AI202" s="429"/>
    </row>
    <row r="203" spans="1:35" s="431" customFormat="1" ht="11.25" customHeight="1" x14ac:dyDescent="0.2">
      <c r="A203" s="79"/>
      <c r="B203" s="590" t="s">
        <v>32</v>
      </c>
      <c r="C203" s="590"/>
      <c r="D203" s="591"/>
      <c r="E203" s="591"/>
      <c r="F203" s="591"/>
      <c r="G203" s="79"/>
      <c r="H203" s="79"/>
      <c r="I203" s="79"/>
      <c r="J203" s="79"/>
      <c r="K203" s="79"/>
      <c r="L203" s="79"/>
      <c r="M203" s="79"/>
      <c r="N203" s="79"/>
      <c r="O203" s="79"/>
      <c r="P203" s="435"/>
      <c r="Q203" s="435"/>
      <c r="R203" s="435"/>
      <c r="S203" s="435"/>
      <c r="T203" s="435"/>
      <c r="U203" s="435"/>
      <c r="V203" s="452"/>
      <c r="X203" s="428"/>
      <c r="Y203" s="428"/>
      <c r="Z203" s="428"/>
      <c r="AA203" s="428"/>
      <c r="AB203" s="428"/>
      <c r="AC203" s="428"/>
      <c r="AD203" s="429"/>
      <c r="AE203" s="429"/>
      <c r="AF203" s="429"/>
      <c r="AG203" s="430"/>
      <c r="AH203" s="429"/>
      <c r="AI203" s="429"/>
    </row>
    <row r="204" spans="1:35" s="431" customFormat="1" ht="11.25" customHeight="1" x14ac:dyDescent="0.2">
      <c r="A204" s="79"/>
      <c r="B204" s="590"/>
      <c r="C204" s="590"/>
      <c r="D204" s="591"/>
      <c r="E204" s="591"/>
      <c r="F204" s="591"/>
      <c r="G204" s="79"/>
      <c r="H204" s="79"/>
      <c r="I204" s="79"/>
      <c r="J204" s="79"/>
      <c r="K204" s="79"/>
      <c r="L204" s="79"/>
      <c r="M204" s="79"/>
      <c r="N204" s="79"/>
      <c r="O204" s="79"/>
      <c r="P204" s="435"/>
      <c r="Q204" s="435"/>
      <c r="R204" s="435"/>
      <c r="S204" s="435"/>
      <c r="T204" s="435"/>
      <c r="U204" s="435"/>
      <c r="V204" s="452"/>
      <c r="X204" s="428"/>
      <c r="Y204" s="428"/>
      <c r="Z204" s="428"/>
      <c r="AA204" s="428"/>
      <c r="AB204" s="428"/>
      <c r="AC204" s="428"/>
      <c r="AD204" s="429"/>
      <c r="AE204" s="429"/>
      <c r="AF204" s="429"/>
      <c r="AG204" s="430"/>
      <c r="AH204" s="429"/>
      <c r="AI204" s="429"/>
    </row>
    <row r="205" spans="1:35" s="431" customFormat="1" ht="11.25" hidden="1" customHeight="1" x14ac:dyDescent="0.2">
      <c r="A205" s="79"/>
      <c r="B205" s="590" t="s">
        <v>98</v>
      </c>
      <c r="C205" s="590"/>
      <c r="D205" s="591"/>
      <c r="E205" s="591"/>
      <c r="F205" s="591"/>
      <c r="G205" s="79"/>
      <c r="H205" s="79"/>
      <c r="I205" s="79"/>
      <c r="J205" s="79"/>
      <c r="K205" s="79"/>
      <c r="L205" s="79"/>
      <c r="M205" s="79"/>
      <c r="N205" s="79"/>
      <c r="O205" s="79"/>
      <c r="P205" s="435"/>
      <c r="Q205" s="435"/>
      <c r="R205" s="435"/>
      <c r="S205" s="435"/>
      <c r="T205" s="435"/>
      <c r="U205" s="435"/>
      <c r="V205" s="452"/>
      <c r="X205" s="428"/>
      <c r="Y205" s="428"/>
      <c r="Z205" s="428"/>
      <c r="AA205" s="428"/>
      <c r="AB205" s="428"/>
      <c r="AC205" s="428"/>
      <c r="AD205" s="429"/>
      <c r="AE205" s="429"/>
      <c r="AF205" s="429"/>
      <c r="AG205" s="430"/>
      <c r="AH205" s="429"/>
      <c r="AI205" s="429"/>
    </row>
    <row r="206" spans="1:35" s="431" customFormat="1" ht="11.25" hidden="1" customHeight="1" x14ac:dyDescent="0.2">
      <c r="A206" s="79"/>
      <c r="B206" s="590"/>
      <c r="C206" s="590"/>
      <c r="D206" s="591"/>
      <c r="E206" s="591"/>
      <c r="F206" s="591"/>
      <c r="G206" s="79"/>
      <c r="H206" s="79"/>
      <c r="I206" s="79"/>
      <c r="J206" s="79"/>
      <c r="K206" s="79"/>
      <c r="L206" s="79"/>
      <c r="M206" s="79"/>
      <c r="N206" s="79"/>
      <c r="O206" s="79"/>
      <c r="P206" s="435"/>
      <c r="Q206" s="435"/>
      <c r="R206" s="435"/>
      <c r="S206" s="435"/>
      <c r="T206" s="435"/>
      <c r="U206" s="435"/>
      <c r="V206" s="452"/>
      <c r="X206" s="428"/>
      <c r="Y206" s="428"/>
      <c r="Z206" s="428"/>
      <c r="AA206" s="428"/>
      <c r="AB206" s="428"/>
      <c r="AC206" s="428"/>
      <c r="AD206" s="429"/>
      <c r="AE206" s="429"/>
      <c r="AF206" s="429"/>
      <c r="AG206" s="430"/>
      <c r="AH206" s="429"/>
      <c r="AI206" s="429"/>
    </row>
    <row r="207" spans="1:35" s="431" customFormat="1" ht="11.25" hidden="1" customHeight="1" x14ac:dyDescent="0.2">
      <c r="A207" s="79"/>
      <c r="B207" s="590" t="s">
        <v>99</v>
      </c>
      <c r="C207" s="590"/>
      <c r="D207" s="591"/>
      <c r="E207" s="591"/>
      <c r="F207" s="591"/>
      <c r="G207" s="79"/>
      <c r="H207" s="79"/>
      <c r="I207" s="79"/>
      <c r="J207" s="79"/>
      <c r="K207" s="79"/>
      <c r="L207" s="79"/>
      <c r="M207" s="79"/>
      <c r="N207" s="79"/>
      <c r="O207" s="79"/>
      <c r="P207" s="435"/>
      <c r="Q207" s="435"/>
      <c r="R207" s="435"/>
      <c r="S207" s="435"/>
      <c r="T207" s="435"/>
      <c r="U207" s="435"/>
      <c r="V207" s="453"/>
      <c r="X207" s="433"/>
      <c r="Y207" s="433"/>
      <c r="Z207" s="433"/>
      <c r="AA207" s="433"/>
      <c r="AB207" s="433"/>
      <c r="AC207" s="433"/>
    </row>
    <row r="208" spans="1:35" s="431" customFormat="1" ht="11.25" hidden="1" customHeight="1" x14ac:dyDescent="0.2">
      <c r="A208" s="79"/>
      <c r="B208" s="590"/>
      <c r="C208" s="590"/>
      <c r="D208" s="591"/>
      <c r="E208" s="591"/>
      <c r="F208" s="591"/>
      <c r="G208" s="79"/>
      <c r="H208" s="79"/>
      <c r="I208" s="79"/>
      <c r="J208" s="79"/>
      <c r="K208" s="79"/>
      <c r="L208" s="79"/>
      <c r="M208" s="79"/>
      <c r="N208" s="79"/>
      <c r="O208" s="79"/>
      <c r="P208" s="435"/>
      <c r="Q208" s="435"/>
      <c r="R208" s="435"/>
      <c r="S208" s="435"/>
      <c r="T208" s="435"/>
      <c r="U208" s="435"/>
      <c r="V208" s="453"/>
      <c r="X208" s="433"/>
      <c r="Y208" s="433"/>
      <c r="Z208" s="433"/>
      <c r="AA208" s="433"/>
      <c r="AB208" s="433"/>
      <c r="AC208" s="433"/>
    </row>
    <row r="209" spans="1:37" s="434" customFormat="1" ht="11.25" customHeight="1" x14ac:dyDescent="0.2">
      <c r="A209" s="86"/>
      <c r="B209" s="590" t="s">
        <v>53</v>
      </c>
      <c r="C209" s="590"/>
      <c r="D209" s="591"/>
      <c r="E209" s="591"/>
      <c r="F209" s="591"/>
      <c r="G209" s="86"/>
      <c r="H209" s="86"/>
      <c r="I209" s="86"/>
      <c r="J209" s="86"/>
      <c r="K209" s="86"/>
      <c r="L209" s="86"/>
      <c r="M209" s="86"/>
      <c r="N209" s="86"/>
      <c r="O209" s="86"/>
      <c r="P209" s="436"/>
      <c r="Q209" s="436"/>
      <c r="R209" s="436"/>
      <c r="S209" s="436"/>
      <c r="T209" s="436"/>
      <c r="U209" s="436"/>
      <c r="V209" s="454"/>
      <c r="X209" s="433"/>
      <c r="Y209" s="433"/>
      <c r="Z209" s="433"/>
      <c r="AA209" s="433"/>
      <c r="AB209" s="433"/>
      <c r="AC209" s="433"/>
    </row>
    <row r="210" spans="1:37" ht="11.25" customHeight="1" x14ac:dyDescent="0.2">
      <c r="A210" s="25"/>
      <c r="B210" s="590"/>
      <c r="C210" s="590"/>
      <c r="D210" s="591"/>
      <c r="E210" s="591"/>
      <c r="F210" s="591"/>
      <c r="G210" s="25"/>
      <c r="H210" s="25"/>
      <c r="I210" s="25"/>
      <c r="J210" s="25"/>
      <c r="K210" s="25"/>
      <c r="L210" s="25"/>
      <c r="M210" s="25"/>
      <c r="N210" s="25"/>
      <c r="O210" s="25"/>
      <c r="P210" s="160"/>
      <c r="Q210" s="160"/>
      <c r="R210" s="160"/>
      <c r="S210" s="160"/>
      <c r="T210" s="160"/>
      <c r="U210" s="160"/>
      <c r="V210" s="448"/>
      <c r="W210" s="406"/>
      <c r="AB210" s="402"/>
      <c r="AC210" s="402"/>
      <c r="AG210" s="403"/>
      <c r="AH210" s="403"/>
      <c r="AI210" s="403"/>
      <c r="AJ210" s="404"/>
      <c r="AK210" s="405"/>
    </row>
    <row r="211" spans="1:37" ht="11.25" customHeight="1" x14ac:dyDescent="0.2">
      <c r="A211" s="71"/>
      <c r="B211" s="71"/>
      <c r="C211" s="71"/>
      <c r="D211" s="71"/>
      <c r="E211" s="71"/>
      <c r="F211" s="71"/>
      <c r="G211" s="71"/>
      <c r="H211" s="71"/>
      <c r="I211" s="71"/>
      <c r="J211" s="71"/>
      <c r="K211" s="71"/>
      <c r="L211" s="71"/>
      <c r="M211" s="71"/>
      <c r="N211" s="71"/>
      <c r="O211" s="71"/>
      <c r="P211" s="174"/>
      <c r="Q211" s="174"/>
      <c r="R211" s="174"/>
      <c r="S211" s="174"/>
      <c r="T211" s="174"/>
      <c r="U211" s="174"/>
      <c r="V211" s="455"/>
      <c r="W211" s="406"/>
      <c r="AB211" s="402"/>
      <c r="AC211" s="402"/>
      <c r="AG211" s="403"/>
      <c r="AH211" s="403"/>
      <c r="AI211" s="403"/>
      <c r="AJ211" s="404"/>
      <c r="AK211" s="405"/>
    </row>
  </sheetData>
  <sheetProtection sheet="1" objects="1" scenarios="1"/>
  <mergeCells count="44">
    <mergeCell ref="B209:F210"/>
    <mergeCell ref="B199:F200"/>
    <mergeCell ref="B201:F202"/>
    <mergeCell ref="B203:F204"/>
    <mergeCell ref="B205:F206"/>
    <mergeCell ref="B207:F208"/>
    <mergeCell ref="B179:B180"/>
    <mergeCell ref="B181:F182"/>
    <mergeCell ref="B193:F194"/>
    <mergeCell ref="B195:F196"/>
    <mergeCell ref="B197:G198"/>
    <mergeCell ref="B183:F184"/>
    <mergeCell ref="B187:F188"/>
    <mergeCell ref="B189:F190"/>
    <mergeCell ref="B191:F192"/>
    <mergeCell ref="B185:F186"/>
    <mergeCell ref="Z52:Z53"/>
    <mergeCell ref="A44:U44"/>
    <mergeCell ref="AA52:AA53"/>
    <mergeCell ref="B7:T8"/>
    <mergeCell ref="D9:H10"/>
    <mergeCell ref="I9:I11"/>
    <mergeCell ref="K9:O10"/>
    <mergeCell ref="P9:P11"/>
    <mergeCell ref="R9:T10"/>
    <mergeCell ref="X82:X83"/>
    <mergeCell ref="Y82:Y83"/>
    <mergeCell ref="L84:O84"/>
    <mergeCell ref="Q84:T84"/>
    <mergeCell ref="X84:X85"/>
    <mergeCell ref="Y84:Y85"/>
    <mergeCell ref="L85:T85"/>
    <mergeCell ref="A88:U88"/>
    <mergeCell ref="A132:U132"/>
    <mergeCell ref="A87:U87"/>
    <mergeCell ref="A43:U43"/>
    <mergeCell ref="B51:H52"/>
    <mergeCell ref="B53:H53"/>
    <mergeCell ref="A176:U176"/>
    <mergeCell ref="B95:H96"/>
    <mergeCell ref="D98:E99"/>
    <mergeCell ref="A131:U131"/>
    <mergeCell ref="B139:H140"/>
    <mergeCell ref="A175:U175"/>
  </mergeCells>
  <conditionalFormatting sqref="D12:I31 S12:T31 B12:B31 D144:H163 B144:B163 K12:P31 R12:R31">
    <cfRule type="expression" dxfId="23" priority="18">
      <formula>$B12=$X$5</formula>
    </cfRule>
  </conditionalFormatting>
  <conditionalFormatting sqref="K26:O31 B12:B31 S12:T31 D12:I31 B144:B163 D144:H163 K12:P25 P13:P31">
    <cfRule type="containsErrors" dxfId="22" priority="17">
      <formula>ISERROR(B12)</formula>
    </cfRule>
  </conditionalFormatting>
  <conditionalFormatting sqref="P26:P31">
    <cfRule type="containsErrors" dxfId="21" priority="11">
      <formula>ISERROR(P26)</formula>
    </cfRule>
  </conditionalFormatting>
  <conditionalFormatting sqref="P26:P31">
    <cfRule type="containsErrors" dxfId="20" priority="1">
      <formula>ISERROR(P26)</formula>
    </cfRule>
  </conditionalFormatting>
  <hyperlinks>
    <hyperlink ref="B181:B182" location="Coverage!A1" display="Participating LA's"/>
    <hyperlink ref="B203:B204" location="'Looked After Children'!A1" display="Looked After Children"/>
    <hyperlink ref="B201:B202" location="'Court Applications'!A1" display="Court Applications"/>
    <hyperlink ref="B199:B200" location="'Child Protection Plans'!A1" display="Child Protection Plans"/>
    <hyperlink ref="B197:B198" location="'Initial CP Conferences'!A1" display="Initial Child Protection Conferences"/>
    <hyperlink ref="B195:B196" location="'Section 47 Enquiries'!A1" display="Section 47 Enquiries"/>
    <hyperlink ref="B193:B194" location="'Children in Need'!A1" display="Children in Need"/>
    <hyperlink ref="B191:B192" location="Assessments!A1" display="Assessments"/>
    <hyperlink ref="B189:B190" location="'Re-referrals'!A1" display="Re-referrals"/>
    <hyperlink ref="B185:B186" location="Referrals!A1" display="Referrals"/>
    <hyperlink ref="B183:B184" location="Population!A1" display="Population"/>
    <hyperlink ref="B207:B208" location="Adoption!A1" display="Adoption"/>
    <hyperlink ref="B205:B206" location="Adoption!A1" display="Adoption"/>
    <hyperlink ref="B205:F206" location="Ofsted!A1" display="Ofsted"/>
    <hyperlink ref="B207:F208" location="Education!A1" display="Education"/>
    <hyperlink ref="B209:B210" location="Adoption!A1" display="Adoption"/>
    <hyperlink ref="B209:F210" location="Sources!A1" display="Sources"/>
    <hyperlink ref="B187:F188"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39"/>
  </sheetPr>
  <dimension ref="A1:AL211"/>
  <sheetViews>
    <sheetView showRowColHeaders="0" zoomScaleNormal="100" zoomScaleSheetLayoutView="70" workbookViewId="0"/>
  </sheetViews>
  <sheetFormatPr defaultRowHeight="11.25" customHeight="1" x14ac:dyDescent="0.2"/>
  <cols>
    <col min="1" max="1" width="2.85546875" style="406" customWidth="1"/>
    <col min="2" max="2" width="19.28515625" style="406" customWidth="1"/>
    <col min="3" max="3" width="0.85546875" style="406" customWidth="1"/>
    <col min="4" max="8" width="7.42578125" style="406" customWidth="1"/>
    <col min="9" max="9" width="7.85546875" style="406" customWidth="1"/>
    <col min="10" max="10" width="0.85546875" style="406" customWidth="1"/>
    <col min="11" max="11" width="7.42578125" style="493" customWidth="1"/>
    <col min="12" max="15" width="7.42578125" style="406" customWidth="1"/>
    <col min="16" max="16" width="6.28515625" style="406" customWidth="1"/>
    <col min="17" max="17" width="0.85546875" style="406" customWidth="1"/>
    <col min="18" max="18" width="6.140625" style="406" customWidth="1"/>
    <col min="19" max="19" width="8" style="406" customWidth="1"/>
    <col min="20" max="20" width="7.7109375" style="406" customWidth="1"/>
    <col min="21" max="21" width="2.85546875" style="406" customWidth="1"/>
    <col min="22" max="22" width="10.140625" style="404" customWidth="1"/>
    <col min="23" max="23" width="21.85546875" style="402" hidden="1" customWidth="1"/>
    <col min="24" max="24" width="14.7109375" style="402" hidden="1" customWidth="1"/>
    <col min="25" max="25" width="21.42578125" style="402" hidden="1" customWidth="1"/>
    <col min="26" max="26" width="17" style="402" hidden="1" customWidth="1"/>
    <col min="27" max="27" width="13.7109375" style="402" hidden="1" customWidth="1"/>
    <col min="28" max="28" width="9.7109375" style="403" customWidth="1"/>
    <col min="29" max="29" width="15.7109375" style="403" customWidth="1"/>
    <col min="30" max="30" width="16.85546875" style="403" customWidth="1"/>
    <col min="31" max="31" width="17" style="403" customWidth="1"/>
    <col min="32" max="32" width="6.140625" style="403" customWidth="1"/>
    <col min="33" max="33" width="10.140625" style="404" customWidth="1"/>
    <col min="34" max="34" width="10.140625" style="405" customWidth="1"/>
    <col min="35" max="35" width="9.140625" style="406" customWidth="1"/>
    <col min="36" max="16384" width="9.140625" style="406"/>
  </cols>
  <sheetData>
    <row r="1" spans="1:34" ht="15" customHeight="1" x14ac:dyDescent="0.2">
      <c r="A1" s="24"/>
      <c r="B1" s="24"/>
      <c r="C1" s="24"/>
      <c r="D1" s="24"/>
      <c r="E1" s="24"/>
      <c r="F1" s="24"/>
      <c r="G1" s="24"/>
      <c r="H1" s="24"/>
      <c r="I1" s="24"/>
      <c r="J1" s="24"/>
      <c r="K1" s="2"/>
      <c r="L1" s="25"/>
      <c r="M1" s="25"/>
      <c r="N1" s="25"/>
      <c r="O1" s="25"/>
      <c r="P1" s="25"/>
      <c r="Q1" s="25"/>
      <c r="R1" s="25"/>
      <c r="S1" s="25"/>
      <c r="T1" s="25"/>
      <c r="U1" s="24"/>
      <c r="V1" s="532"/>
    </row>
    <row r="2" spans="1:34" ht="18.75" thickBot="1" x14ac:dyDescent="0.3">
      <c r="A2" s="40" t="s">
        <v>1</v>
      </c>
      <c r="B2" s="38"/>
      <c r="C2" s="38"/>
      <c r="D2" s="38"/>
      <c r="E2" s="38"/>
      <c r="F2" s="38"/>
      <c r="G2" s="38"/>
      <c r="H2" s="38"/>
      <c r="I2" s="38"/>
      <c r="J2" s="38"/>
      <c r="K2" s="39"/>
      <c r="L2" s="38"/>
      <c r="M2" s="38"/>
      <c r="N2" s="38"/>
      <c r="O2" s="38"/>
      <c r="P2" s="38"/>
      <c r="Q2" s="38"/>
      <c r="R2" s="38"/>
      <c r="S2" s="38"/>
      <c r="T2" s="38"/>
      <c r="U2" s="25"/>
      <c r="V2" s="532"/>
    </row>
    <row r="3" spans="1:34" ht="11.25" customHeight="1" x14ac:dyDescent="0.2">
      <c r="A3" s="25"/>
      <c r="B3" s="25"/>
      <c r="C3" s="25"/>
      <c r="D3" s="25"/>
      <c r="E3" s="25"/>
      <c r="F3" s="25"/>
      <c r="G3" s="25"/>
      <c r="H3" s="25"/>
      <c r="I3" s="25"/>
      <c r="J3" s="25"/>
      <c r="K3" s="3"/>
      <c r="L3" s="25"/>
      <c r="M3" s="25"/>
      <c r="N3" s="25"/>
      <c r="O3" s="25"/>
      <c r="P3" s="25"/>
      <c r="Q3" s="25"/>
      <c r="R3" s="25"/>
      <c r="S3" s="25"/>
      <c r="T3" s="25"/>
      <c r="U3" s="24"/>
      <c r="V3" s="532"/>
    </row>
    <row r="4" spans="1:34" ht="21" customHeight="1" thickBot="1" x14ac:dyDescent="0.25">
      <c r="A4" s="24"/>
      <c r="B4" s="24"/>
      <c r="C4" s="24"/>
      <c r="D4" s="24"/>
      <c r="E4" s="24"/>
      <c r="F4" s="24"/>
      <c r="G4" s="24"/>
      <c r="H4" s="24"/>
      <c r="I4" s="24"/>
      <c r="J4" s="24"/>
      <c r="K4" s="2"/>
      <c r="L4" s="24"/>
      <c r="M4" s="24"/>
      <c r="N4" s="24"/>
      <c r="O4" s="24"/>
      <c r="P4" s="24"/>
      <c r="Q4" s="24"/>
      <c r="R4" s="24"/>
      <c r="S4" s="24"/>
      <c r="T4" s="24"/>
      <c r="U4" s="24"/>
      <c r="V4" s="532"/>
      <c r="X4" s="407"/>
    </row>
    <row r="5" spans="1:34" ht="11.25" customHeight="1" x14ac:dyDescent="0.2">
      <c r="A5" s="30"/>
      <c r="B5" s="31"/>
      <c r="C5" s="31"/>
      <c r="D5" s="31"/>
      <c r="E5" s="31"/>
      <c r="F5" s="31"/>
      <c r="G5" s="31"/>
      <c r="H5" s="31"/>
      <c r="I5" s="31"/>
      <c r="J5" s="31"/>
      <c r="K5" s="32"/>
      <c r="L5" s="46"/>
      <c r="M5" s="46"/>
      <c r="N5" s="46"/>
      <c r="O5" s="46"/>
      <c r="P5" s="46"/>
      <c r="Q5" s="46"/>
      <c r="R5" s="46"/>
      <c r="S5" s="46"/>
      <c r="T5" s="46"/>
      <c r="U5" s="47"/>
      <c r="V5" s="532"/>
      <c r="W5" s="437" t="e">
        <f>VLOOKUP(X5,$W$12:$X$31,2,FALSE)</f>
        <v>#N/A</v>
      </c>
      <c r="X5" s="408" t="str">
        <f>Home!B12</f>
        <v>(none)</v>
      </c>
      <c r="Y5" s="408" t="str">
        <f>"Selected LA- "&amp;X5</f>
        <v>Selected LA- (none)</v>
      </c>
    </row>
    <row r="6" spans="1:34" ht="11.25" customHeight="1" x14ac:dyDescent="0.2">
      <c r="A6" s="34"/>
      <c r="B6" s="25"/>
      <c r="C6" s="25"/>
      <c r="D6" s="25"/>
      <c r="E6" s="25"/>
      <c r="F6" s="25"/>
      <c r="G6" s="25"/>
      <c r="H6" s="25"/>
      <c r="I6" s="25"/>
      <c r="J6" s="25"/>
      <c r="K6" s="87"/>
      <c r="L6" s="114"/>
      <c r="M6" s="114"/>
      <c r="N6" s="114"/>
      <c r="O6" s="114"/>
      <c r="P6" s="114"/>
      <c r="Q6" s="91"/>
      <c r="R6" s="91"/>
      <c r="S6" s="91"/>
      <c r="T6" s="91"/>
      <c r="U6" s="93"/>
      <c r="V6" s="532"/>
    </row>
    <row r="7" spans="1:34" s="411" customFormat="1" ht="11.25" customHeight="1" x14ac:dyDescent="0.2">
      <c r="A7" s="36"/>
      <c r="B7" s="642" t="s">
        <v>157</v>
      </c>
      <c r="C7" s="642"/>
      <c r="D7" s="643"/>
      <c r="E7" s="643"/>
      <c r="F7" s="643"/>
      <c r="G7" s="643"/>
      <c r="H7" s="643"/>
      <c r="I7" s="643"/>
      <c r="J7" s="643"/>
      <c r="K7" s="643"/>
      <c r="L7" s="643"/>
      <c r="M7" s="643"/>
      <c r="N7" s="643"/>
      <c r="O7" s="643"/>
      <c r="P7" s="643"/>
      <c r="Q7" s="643"/>
      <c r="R7" s="643"/>
      <c r="S7" s="643"/>
      <c r="T7" s="643"/>
      <c r="U7" s="92"/>
      <c r="V7" s="533"/>
      <c r="W7" s="402"/>
      <c r="X7" s="402"/>
      <c r="Y7" s="402"/>
      <c r="Z7" s="402"/>
      <c r="AA7" s="402"/>
      <c r="AB7" s="403"/>
      <c r="AC7" s="403"/>
      <c r="AD7" s="403"/>
      <c r="AE7" s="403"/>
      <c r="AF7" s="403"/>
      <c r="AG7" s="409"/>
      <c r="AH7" s="410"/>
    </row>
    <row r="8" spans="1:34" ht="20.25" customHeight="1" x14ac:dyDescent="0.2">
      <c r="A8" s="34"/>
      <c r="B8" s="643"/>
      <c r="C8" s="643"/>
      <c r="D8" s="643"/>
      <c r="E8" s="643"/>
      <c r="F8" s="643"/>
      <c r="G8" s="643"/>
      <c r="H8" s="643"/>
      <c r="I8" s="643"/>
      <c r="J8" s="643"/>
      <c r="K8" s="643"/>
      <c r="L8" s="643"/>
      <c r="M8" s="643"/>
      <c r="N8" s="643"/>
      <c r="O8" s="643"/>
      <c r="P8" s="643"/>
      <c r="Q8" s="643"/>
      <c r="R8" s="643"/>
      <c r="S8" s="643"/>
      <c r="T8" s="643"/>
      <c r="U8" s="93"/>
      <c r="V8" s="532"/>
      <c r="X8" s="407"/>
    </row>
    <row r="9" spans="1:34" ht="11.25" customHeight="1" x14ac:dyDescent="0.2">
      <c r="A9" s="34"/>
      <c r="B9" s="203"/>
      <c r="C9" s="203"/>
      <c r="D9" s="644" t="s">
        <v>121</v>
      </c>
      <c r="E9" s="645"/>
      <c r="F9" s="645"/>
      <c r="G9" s="645"/>
      <c r="H9" s="645"/>
      <c r="I9" s="660" t="s">
        <v>138</v>
      </c>
      <c r="J9" s="204"/>
      <c r="K9" s="647" t="s">
        <v>122</v>
      </c>
      <c r="L9" s="648"/>
      <c r="M9" s="648"/>
      <c r="N9" s="648"/>
      <c r="O9" s="648"/>
      <c r="P9" s="657" t="str">
        <f>"SE Rank"&amp;" "&amp;O11</f>
        <v>SE Rank 2015</v>
      </c>
      <c r="Q9" s="206"/>
      <c r="R9" s="650" t="s">
        <v>210</v>
      </c>
      <c r="S9" s="651"/>
      <c r="T9" s="652"/>
      <c r="U9" s="93"/>
      <c r="V9" s="532"/>
    </row>
    <row r="10" spans="1:34" ht="11.25" customHeight="1" x14ac:dyDescent="0.2">
      <c r="A10" s="34"/>
      <c r="B10" s="154"/>
      <c r="C10" s="203"/>
      <c r="D10" s="646"/>
      <c r="E10" s="646"/>
      <c r="F10" s="646"/>
      <c r="G10" s="646"/>
      <c r="H10" s="646"/>
      <c r="I10" s="661"/>
      <c r="J10" s="205"/>
      <c r="K10" s="649"/>
      <c r="L10" s="649"/>
      <c r="M10" s="649"/>
      <c r="N10" s="649"/>
      <c r="O10" s="649"/>
      <c r="P10" s="658"/>
      <c r="Q10" s="196"/>
      <c r="R10" s="653"/>
      <c r="S10" s="654"/>
      <c r="T10" s="655"/>
      <c r="U10" s="93"/>
      <c r="V10" s="532"/>
    </row>
    <row r="11" spans="1:34" ht="11.25" customHeight="1" x14ac:dyDescent="0.2">
      <c r="A11" s="48"/>
      <c r="B11" s="154"/>
      <c r="C11" s="203"/>
      <c r="D11" s="195">
        <v>2011</v>
      </c>
      <c r="E11" s="195">
        <v>2012</v>
      </c>
      <c r="F11" s="195">
        <v>2013</v>
      </c>
      <c r="G11" s="195">
        <v>2014</v>
      </c>
      <c r="H11" s="195">
        <v>2015</v>
      </c>
      <c r="I11" s="662"/>
      <c r="J11" s="205"/>
      <c r="K11" s="218">
        <f>D11</f>
        <v>2011</v>
      </c>
      <c r="L11" s="218">
        <f>E11</f>
        <v>2012</v>
      </c>
      <c r="M11" s="218">
        <f>F11</f>
        <v>2013</v>
      </c>
      <c r="N11" s="218">
        <f>G11</f>
        <v>2014</v>
      </c>
      <c r="O11" s="218">
        <f>H11</f>
        <v>2015</v>
      </c>
      <c r="P11" s="659"/>
      <c r="Q11" s="196"/>
      <c r="R11" s="301" t="s">
        <v>123</v>
      </c>
      <c r="S11" s="252" t="s">
        <v>124</v>
      </c>
      <c r="T11" s="253" t="s">
        <v>88</v>
      </c>
      <c r="U11" s="93"/>
      <c r="V11" s="532"/>
      <c r="AA11" s="413"/>
      <c r="AB11" s="413"/>
      <c r="AC11" s="414"/>
      <c r="AF11" s="406"/>
      <c r="AG11" s="406"/>
      <c r="AH11" s="406"/>
    </row>
    <row r="12" spans="1:34" ht="11.25" customHeight="1" x14ac:dyDescent="0.2">
      <c r="A12" s="48"/>
      <c r="B12" s="233" t="s">
        <v>2</v>
      </c>
      <c r="C12" s="203"/>
      <c r="D12" s="219">
        <v>1270</v>
      </c>
      <c r="E12" s="219">
        <v>1377</v>
      </c>
      <c r="F12" s="219">
        <v>1268</v>
      </c>
      <c r="G12" s="219">
        <v>985</v>
      </c>
      <c r="H12" s="219">
        <v>986</v>
      </c>
      <c r="I12" s="242">
        <f t="shared" ref="I12:I33" si="0">IF(H12=0,"",(H12-E12)/E12)</f>
        <v>-0.2839506172839506</v>
      </c>
      <c r="J12" s="220"/>
      <c r="K12" s="221">
        <f>IF(ISBLANK(D12),NA(),D12/Population!C12*10000)</f>
        <v>467.08348657594706</v>
      </c>
      <c r="L12" s="221">
        <f>IF(ISBLANK(E12),NA(),E12/Population!D12*10000)</f>
        <v>517.66917293233075</v>
      </c>
      <c r="M12" s="221">
        <f>IF(ISBLANK(F12),NA(),F12/Population!E12*10000)</f>
        <v>476.69172932330827</v>
      </c>
      <c r="N12" s="221">
        <f>IF(ISBLANK(G12),NA(),G12/Population!F12*10000)</f>
        <v>363.46863468634689</v>
      </c>
      <c r="O12" s="221">
        <f>IF(ISBLANK(H12),NA(),H12/Population!G12*10000)</f>
        <v>354.67625899280574</v>
      </c>
      <c r="P12" s="287">
        <f>RANK(O12,($O$26:$O$31,$O$12:$O$24))</f>
        <v>9</v>
      </c>
      <c r="Q12" s="222"/>
      <c r="R12" s="238">
        <f>IDACI!C12</f>
        <v>11</v>
      </c>
      <c r="S12" s="223">
        <f t="shared" ref="S12:S32" si="1">(R12*$X$82)+$Y$82</f>
        <v>386.0752</v>
      </c>
      <c r="T12" s="224">
        <f t="shared" ref="T12:T32" si="2">O12-S12</f>
        <v>-31.398941007194253</v>
      </c>
      <c r="U12" s="93"/>
      <c r="V12" s="532"/>
      <c r="W12" s="438" t="str">
        <f>B12</f>
        <v>Bracknell Forest</v>
      </c>
      <c r="X12" s="194">
        <v>1</v>
      </c>
      <c r="AA12" s="413"/>
      <c r="AB12" s="413"/>
      <c r="AF12" s="406"/>
      <c r="AG12" s="406"/>
      <c r="AH12" s="406"/>
    </row>
    <row r="13" spans="1:34" ht="11.25" customHeight="1" x14ac:dyDescent="0.2">
      <c r="A13" s="48"/>
      <c r="B13" s="233" t="s">
        <v>78</v>
      </c>
      <c r="C13" s="203"/>
      <c r="D13" s="219">
        <v>5286</v>
      </c>
      <c r="E13" s="219">
        <v>4827</v>
      </c>
      <c r="F13" s="219">
        <v>4121</v>
      </c>
      <c r="G13" s="219">
        <v>2594</v>
      </c>
      <c r="H13" s="219">
        <v>2770</v>
      </c>
      <c r="I13" s="242">
        <f t="shared" si="0"/>
        <v>-0.4261446032732546</v>
      </c>
      <c r="J13" s="220"/>
      <c r="K13" s="221">
        <f>IF(ISBLANK(D13),NA(),D13/Population!C13*10000)</f>
        <v>1125.8785942492013</v>
      </c>
      <c r="L13" s="221">
        <f>IF(ISBLANK(E13),NA(),E13/Population!D13*10000)</f>
        <v>967.33466933867737</v>
      </c>
      <c r="M13" s="221">
        <f>IF(ISBLANK(F13),NA(),F13/Population!E13*10000)</f>
        <v>820.91633466135465</v>
      </c>
      <c r="N13" s="221">
        <f>IF(ISBLANK(G13),NA(),G13/Population!F13*10000)</f>
        <v>513.66336633663366</v>
      </c>
      <c r="O13" s="221">
        <f>IF(ISBLANK(H13),NA(),H13/Population!G13*10000)</f>
        <v>543.13725490196077</v>
      </c>
      <c r="P13" s="287">
        <f>RANK(O13,($O$26:$O$31,$O$12:$O$24))</f>
        <v>4</v>
      </c>
      <c r="Q13" s="222"/>
      <c r="R13" s="238">
        <f>IDACI!C13</f>
        <v>18.3</v>
      </c>
      <c r="S13" s="223">
        <f t="shared" si="1"/>
        <v>455.59456</v>
      </c>
      <c r="T13" s="224">
        <f t="shared" si="2"/>
        <v>87.542694901960772</v>
      </c>
      <c r="U13" s="93"/>
      <c r="V13" s="532"/>
      <c r="W13" s="438" t="str">
        <f t="shared" ref="W13:W31" si="3">B13</f>
        <v>Brighton &amp; Hove</v>
      </c>
      <c r="X13" s="194">
        <v>2</v>
      </c>
      <c r="AA13" s="413"/>
      <c r="AB13" s="413"/>
      <c r="AF13" s="406"/>
      <c r="AG13" s="406"/>
      <c r="AH13" s="406"/>
    </row>
    <row r="14" spans="1:34" ht="11.25" customHeight="1" x14ac:dyDescent="0.2">
      <c r="A14" s="48"/>
      <c r="B14" s="233" t="s">
        <v>12</v>
      </c>
      <c r="C14" s="203"/>
      <c r="D14" s="219">
        <v>4778</v>
      </c>
      <c r="E14" s="219">
        <v>4884</v>
      </c>
      <c r="F14" s="219">
        <v>4233</v>
      </c>
      <c r="G14" s="219">
        <v>4505</v>
      </c>
      <c r="H14" s="219">
        <v>6180</v>
      </c>
      <c r="I14" s="242">
        <f t="shared" si="0"/>
        <v>0.26535626535626533</v>
      </c>
      <c r="J14" s="220"/>
      <c r="K14" s="221">
        <f>IF(ISBLANK(D14),NA(),D14/Population!C14*10000)</f>
        <v>414.50507504120759</v>
      </c>
      <c r="L14" s="221">
        <f>IF(ISBLANK(E14),NA(),E14/Population!D14*10000)</f>
        <v>422.85714285714289</v>
      </c>
      <c r="M14" s="221">
        <f>IF(ISBLANK(F14),NA(),F14/Population!E14*10000)</f>
        <v>363.9724849527085</v>
      </c>
      <c r="N14" s="221">
        <f>IF(ISBLANK(G14),NA(),G14/Population!F14*10000)</f>
        <v>383.07823129251699</v>
      </c>
      <c r="O14" s="221">
        <f>IF(ISBLANK(H14),NA(),H14/Population!G14*10000)</f>
        <v>519.76450798990754</v>
      </c>
      <c r="P14" s="287">
        <f>RANK(O14,($O$26:$O$31,$O$12:$O$24))</f>
        <v>5</v>
      </c>
      <c r="Q14" s="222"/>
      <c r="R14" s="238">
        <f>IDACI!C14</f>
        <v>9.8000000000000007</v>
      </c>
      <c r="S14" s="223">
        <f t="shared" si="1"/>
        <v>374.64735999999999</v>
      </c>
      <c r="T14" s="224">
        <f t="shared" si="2"/>
        <v>145.11714798990755</v>
      </c>
      <c r="U14" s="93"/>
      <c r="V14" s="532"/>
      <c r="W14" s="438" t="str">
        <f t="shared" si="3"/>
        <v>Buckinghamshire</v>
      </c>
      <c r="X14" s="194">
        <v>3</v>
      </c>
      <c r="AA14" s="413"/>
      <c r="AB14" s="413"/>
      <c r="AF14" s="406"/>
      <c r="AG14" s="406"/>
      <c r="AH14" s="406"/>
    </row>
    <row r="15" spans="1:34" ht="11.25" customHeight="1" x14ac:dyDescent="0.2">
      <c r="A15" s="48"/>
      <c r="B15" s="233" t="s">
        <v>6</v>
      </c>
      <c r="C15" s="203"/>
      <c r="D15" s="219">
        <v>9471</v>
      </c>
      <c r="E15" s="219">
        <v>9431</v>
      </c>
      <c r="F15" s="219">
        <v>5181</v>
      </c>
      <c r="G15" s="219">
        <v>3602</v>
      </c>
      <c r="H15" s="219">
        <v>2684</v>
      </c>
      <c r="I15" s="242">
        <f t="shared" si="0"/>
        <v>-0.71540663768423285</v>
      </c>
      <c r="J15" s="220"/>
      <c r="K15" s="221">
        <f>IF(ISBLANK(D15),NA(),D15/Population!C15*10000)</f>
        <v>911.90063547082616</v>
      </c>
      <c r="L15" s="221">
        <f>IF(ISBLANK(E15),NA(),E15/Population!D15*10000)</f>
        <v>904.2186001917546</v>
      </c>
      <c r="M15" s="221">
        <f>IF(ISBLANK(F15),NA(),F15/Population!E15*10000)</f>
        <v>496.26436781609198</v>
      </c>
      <c r="N15" s="221">
        <f>IF(ISBLANK(G15),NA(),G15/Population!F15*10000)</f>
        <v>343.70229007633588</v>
      </c>
      <c r="O15" s="221">
        <f>IF(ISBLANK(H15),NA(),H15/Population!G15*10000)</f>
        <v>254.64895635673622</v>
      </c>
      <c r="P15" s="287">
        <f>RANK(O15,($O$26:$O$31,$O$12:$O$24))</f>
        <v>16</v>
      </c>
      <c r="Q15" s="222"/>
      <c r="R15" s="238">
        <f>IDACI!C15</f>
        <v>17.399999999999999</v>
      </c>
      <c r="S15" s="223">
        <f t="shared" si="1"/>
        <v>447.02367999999996</v>
      </c>
      <c r="T15" s="224">
        <f t="shared" si="2"/>
        <v>-192.37472364326374</v>
      </c>
      <c r="U15" s="93"/>
      <c r="V15" s="532"/>
      <c r="W15" s="438" t="str">
        <f t="shared" si="3"/>
        <v>East Sussex</v>
      </c>
      <c r="X15" s="194">
        <v>4</v>
      </c>
      <c r="AA15" s="413"/>
      <c r="AB15" s="413"/>
      <c r="AF15" s="406"/>
      <c r="AG15" s="406"/>
      <c r="AH15" s="406"/>
    </row>
    <row r="16" spans="1:34" ht="11.25" customHeight="1" x14ac:dyDescent="0.2">
      <c r="A16" s="48"/>
      <c r="B16" s="233" t="s">
        <v>9</v>
      </c>
      <c r="C16" s="203"/>
      <c r="D16" s="219">
        <v>11968</v>
      </c>
      <c r="E16" s="219">
        <v>13761</v>
      </c>
      <c r="F16" s="219">
        <v>14034</v>
      </c>
      <c r="G16" s="219">
        <v>17211</v>
      </c>
      <c r="H16" s="219">
        <v>17096</v>
      </c>
      <c r="I16" s="242">
        <f t="shared" si="0"/>
        <v>0.24235157328682508</v>
      </c>
      <c r="J16" s="220"/>
      <c r="K16" s="221">
        <f>IF(ISBLANK(D16),NA(),D16/Population!C16*10000)</f>
        <v>434.50479233226832</v>
      </c>
      <c r="L16" s="221">
        <f>IF(ISBLANK(E16),NA(),E16/Population!D16*10000)</f>
        <v>491.11349036402567</v>
      </c>
      <c r="M16" s="221">
        <f>IF(ISBLANK(F16),NA(),F16/Population!E16*10000)</f>
        <v>499.60840156639375</v>
      </c>
      <c r="N16" s="221">
        <f>IF(ISBLANK(G16),NA(),G16/Population!F16*10000)</f>
        <v>610.53565094004966</v>
      </c>
      <c r="O16" s="221">
        <f>IF(ISBLANK(H16),NA(),H16/Population!G16*10000)</f>
        <v>607.31793960923619</v>
      </c>
      <c r="P16" s="287">
        <f>RANK(O16,($O$26:$O$31,$O$12:$O$24))</f>
        <v>2</v>
      </c>
      <c r="Q16" s="222"/>
      <c r="R16" s="238">
        <f>IDACI!C16</f>
        <v>11.799999999999999</v>
      </c>
      <c r="S16" s="223">
        <f t="shared" si="1"/>
        <v>393.69376</v>
      </c>
      <c r="T16" s="224">
        <f t="shared" si="2"/>
        <v>213.62417960923619</v>
      </c>
      <c r="U16" s="93"/>
      <c r="V16" s="532"/>
      <c r="W16" s="438" t="str">
        <f t="shared" si="3"/>
        <v>Hampshire</v>
      </c>
      <c r="X16" s="194">
        <v>5</v>
      </c>
      <c r="AA16" s="413"/>
      <c r="AB16" s="413"/>
      <c r="AF16" s="406"/>
      <c r="AG16" s="406"/>
      <c r="AH16" s="406"/>
    </row>
    <row r="17" spans="1:34" ht="11.25" customHeight="1" x14ac:dyDescent="0.2">
      <c r="A17" s="48"/>
      <c r="B17" s="233" t="s">
        <v>3</v>
      </c>
      <c r="C17" s="203"/>
      <c r="D17" s="219">
        <v>1400</v>
      </c>
      <c r="E17" s="219">
        <v>963</v>
      </c>
      <c r="F17" s="219">
        <v>1409</v>
      </c>
      <c r="G17" s="219">
        <v>1775</v>
      </c>
      <c r="H17" s="219">
        <v>2048</v>
      </c>
      <c r="I17" s="242">
        <f t="shared" si="0"/>
        <v>1.12668743509865</v>
      </c>
      <c r="J17" s="220"/>
      <c r="K17" s="221">
        <f>IF(ISBLANK(D17),NA(),D17/Population!C17*10000)</f>
        <v>533.13023610053312</v>
      </c>
      <c r="L17" s="221">
        <f>IF(ISBLANK(E17),NA(),E17/Population!D17*10000)</f>
        <v>368.9655172413793</v>
      </c>
      <c r="M17" s="221">
        <f>IF(ISBLANK(F17),NA(),F17/Population!E17*10000)</f>
        <v>541.92307692307691</v>
      </c>
      <c r="N17" s="221">
        <f>IF(ISBLANK(G17),NA(),G17/Population!F17*10000)</f>
        <v>687.98449612403101</v>
      </c>
      <c r="O17" s="221">
        <f>IF(ISBLANK(H17),NA(),H17/Population!G17*10000)</f>
        <v>803.13725490196077</v>
      </c>
      <c r="P17" s="287">
        <f>RANK(O17,($O$26:$O$31,$O$12:$O$24))</f>
        <v>1</v>
      </c>
      <c r="Q17" s="222"/>
      <c r="R17" s="238">
        <f>IDACI!C17</f>
        <v>20.399999999999999</v>
      </c>
      <c r="S17" s="223">
        <f t="shared" si="1"/>
        <v>475.59327999999994</v>
      </c>
      <c r="T17" s="224">
        <f t="shared" si="2"/>
        <v>327.54397490196084</v>
      </c>
      <c r="U17" s="93"/>
      <c r="V17" s="532"/>
      <c r="W17" s="438" t="str">
        <f t="shared" si="3"/>
        <v>Isle of Wight</v>
      </c>
      <c r="X17" s="194">
        <v>6</v>
      </c>
      <c r="AA17" s="413"/>
      <c r="AB17" s="413"/>
      <c r="AF17" s="406"/>
      <c r="AG17" s="406"/>
      <c r="AH17" s="406"/>
    </row>
    <row r="18" spans="1:34" ht="11.25" customHeight="1" x14ac:dyDescent="0.2">
      <c r="A18" s="48"/>
      <c r="B18" s="233" t="s">
        <v>13</v>
      </c>
      <c r="C18" s="203"/>
      <c r="D18" s="219">
        <v>19668</v>
      </c>
      <c r="E18" s="219">
        <v>27384</v>
      </c>
      <c r="F18" s="219">
        <v>20823</v>
      </c>
      <c r="G18" s="219">
        <v>20946</v>
      </c>
      <c r="H18" s="219">
        <v>15802</v>
      </c>
      <c r="I18" s="242">
        <f t="shared" si="0"/>
        <v>-0.42294770669003801</v>
      </c>
      <c r="J18" s="220"/>
      <c r="K18" s="221">
        <f>IF(ISBLANK(D18),NA(),D18/Population!C18*10000)</f>
        <v>628.55134064107892</v>
      </c>
      <c r="L18" s="221">
        <f>IF(ISBLANK(E18),NA(),E18/Population!D18*10000)</f>
        <v>848.5900216919739</v>
      </c>
      <c r="M18" s="221">
        <f>IF(ISBLANK(F18),NA(),F18/Population!E18*10000)</f>
        <v>642.88360605125035</v>
      </c>
      <c r="N18" s="221">
        <f>IF(ISBLANK(G18),NA(),G18/Population!F18*10000)</f>
        <v>643.30466830466833</v>
      </c>
      <c r="O18" s="221">
        <f>IF(ISBLANK(H18),NA(),H18/Population!G18*10000)</f>
        <v>481.32805360950351</v>
      </c>
      <c r="P18" s="287">
        <f>RANK(O18,($O$26:$O$31,$O$12:$O$24))</f>
        <v>6</v>
      </c>
      <c r="Q18" s="222"/>
      <c r="R18" s="238">
        <f>IDACI!C18</f>
        <v>17.8</v>
      </c>
      <c r="S18" s="223">
        <f t="shared" si="1"/>
        <v>450.83295999999996</v>
      </c>
      <c r="T18" s="224">
        <f t="shared" si="2"/>
        <v>30.495093609503556</v>
      </c>
      <c r="U18" s="93"/>
      <c r="V18" s="532"/>
      <c r="W18" s="438" t="str">
        <f t="shared" si="3"/>
        <v>Kent</v>
      </c>
      <c r="X18" s="194">
        <v>7</v>
      </c>
      <c r="AA18" s="413"/>
      <c r="AB18" s="413"/>
      <c r="AF18" s="406"/>
      <c r="AG18" s="406"/>
      <c r="AH18" s="406"/>
    </row>
    <row r="19" spans="1:34" ht="11.25" customHeight="1" x14ac:dyDescent="0.2">
      <c r="A19" s="48"/>
      <c r="B19" s="233" t="s">
        <v>4</v>
      </c>
      <c r="C19" s="203"/>
      <c r="D19" s="219">
        <v>3178</v>
      </c>
      <c r="E19" s="219">
        <v>4694</v>
      </c>
      <c r="F19" s="219">
        <v>4571</v>
      </c>
      <c r="G19" s="219">
        <v>3801</v>
      </c>
      <c r="H19" s="219">
        <v>3699</v>
      </c>
      <c r="I19" s="242">
        <f t="shared" si="0"/>
        <v>-0.21197273114614401</v>
      </c>
      <c r="J19" s="220"/>
      <c r="K19" s="221">
        <f>IF(ISBLANK(D19),NA(),D19/Population!C19*10000)</f>
        <v>541.12038140643619</v>
      </c>
      <c r="L19" s="221">
        <f>IF(ISBLANK(E19),NA(),E19/Population!D19*10000)</f>
        <v>769.50819672131149</v>
      </c>
      <c r="M19" s="221">
        <f>IF(ISBLANK(F19),NA(),F19/Population!E19*10000)</f>
        <v>750.57471264367825</v>
      </c>
      <c r="N19" s="221">
        <f>IF(ISBLANK(G19),NA(),G19/Population!F19*10000)</f>
        <v>617.04545454545462</v>
      </c>
      <c r="O19" s="221">
        <f>IF(ISBLANK(H19),NA(),H19/Population!G19*10000)</f>
        <v>591.84</v>
      </c>
      <c r="P19" s="287">
        <f>RANK(O19,($O$26:$O$31,$O$12:$O$24))</f>
        <v>3</v>
      </c>
      <c r="Q19" s="222"/>
      <c r="R19" s="238">
        <f>IDACI!C19</f>
        <v>22</v>
      </c>
      <c r="S19" s="223">
        <f t="shared" si="1"/>
        <v>490.83039999999994</v>
      </c>
      <c r="T19" s="224">
        <f t="shared" si="2"/>
        <v>101.00960000000009</v>
      </c>
      <c r="U19" s="93"/>
      <c r="V19" s="532"/>
      <c r="W19" s="438" t="str">
        <f t="shared" si="3"/>
        <v>Medway</v>
      </c>
      <c r="X19" s="194">
        <v>8</v>
      </c>
      <c r="AA19" s="413"/>
      <c r="AB19" s="413"/>
      <c r="AF19" s="406"/>
      <c r="AG19" s="406"/>
      <c r="AH19" s="406"/>
    </row>
    <row r="20" spans="1:34" ht="11.25" customHeight="1" x14ac:dyDescent="0.2">
      <c r="A20" s="48"/>
      <c r="B20" s="233" t="s">
        <v>14</v>
      </c>
      <c r="C20" s="203"/>
      <c r="D20" s="219">
        <v>1988</v>
      </c>
      <c r="E20" s="219">
        <v>2130</v>
      </c>
      <c r="F20" s="219">
        <v>2221</v>
      </c>
      <c r="G20" s="219">
        <v>2737</v>
      </c>
      <c r="H20" s="219">
        <v>2000</v>
      </c>
      <c r="I20" s="242">
        <f t="shared" si="0"/>
        <v>-6.1032863849765258E-2</v>
      </c>
      <c r="J20" s="220"/>
      <c r="K20" s="221">
        <f>IF(ISBLANK(D20),NA(),D20/Population!C20*10000)</f>
        <v>339.01773533424284</v>
      </c>
      <c r="L20" s="221">
        <f>IF(ISBLANK(E20),NA(),E20/Population!D20*10000)</f>
        <v>343.54838709677421</v>
      </c>
      <c r="M20" s="221">
        <f>IF(ISBLANK(F20),NA(),F20/Population!E20*10000)</f>
        <v>350.31545741324925</v>
      </c>
      <c r="N20" s="221">
        <f>IF(ISBLANK(G20),NA(),G20/Population!F20*10000)</f>
        <v>427.65625</v>
      </c>
      <c r="O20" s="221">
        <f>IF(ISBLANK(H20),NA(),H20/Population!G20*10000)</f>
        <v>306.74846625766872</v>
      </c>
      <c r="P20" s="287">
        <f>RANK(O20,($O$26:$O$31,$O$12:$O$24))</f>
        <v>14</v>
      </c>
      <c r="Q20" s="222"/>
      <c r="R20" s="238">
        <f>IDACI!C20</f>
        <v>19.7</v>
      </c>
      <c r="S20" s="223">
        <f t="shared" si="1"/>
        <v>468.92703999999998</v>
      </c>
      <c r="T20" s="224">
        <f t="shared" si="2"/>
        <v>-162.17857374233125</v>
      </c>
      <c r="U20" s="93"/>
      <c r="V20" s="532"/>
      <c r="W20" s="438" t="str">
        <f t="shared" si="3"/>
        <v>Milton Keynes</v>
      </c>
      <c r="X20" s="194">
        <v>9</v>
      </c>
      <c r="AA20" s="413"/>
      <c r="AB20" s="413"/>
      <c r="AF20" s="406"/>
      <c r="AG20" s="406"/>
      <c r="AH20" s="406"/>
    </row>
    <row r="21" spans="1:34" ht="11.25" customHeight="1" x14ac:dyDescent="0.2">
      <c r="A21" s="48"/>
      <c r="B21" s="233" t="s">
        <v>15</v>
      </c>
      <c r="C21" s="203"/>
      <c r="D21" s="219">
        <v>5295</v>
      </c>
      <c r="E21" s="219">
        <v>5846</v>
      </c>
      <c r="F21" s="219">
        <v>6147</v>
      </c>
      <c r="G21" s="219">
        <v>5202</v>
      </c>
      <c r="H21" s="219">
        <v>3767</v>
      </c>
      <c r="I21" s="242">
        <f t="shared" si="0"/>
        <v>-0.35562777967841258</v>
      </c>
      <c r="J21" s="220"/>
      <c r="K21" s="221">
        <f>IF(ISBLANK(D21),NA(),D21/Population!C21*10000)</f>
        <v>382.3104693140794</v>
      </c>
      <c r="L21" s="221">
        <f>IF(ISBLANK(E21),NA(),E21/Population!D21*10000)</f>
        <v>423.62318840579712</v>
      </c>
      <c r="M21" s="221">
        <f>IF(ISBLANK(F21),NA(),F21/Population!E21*10000)</f>
        <v>441.59482758620686</v>
      </c>
      <c r="N21" s="221">
        <f>IF(ISBLANK(G21),NA(),G21/Population!F21*10000)</f>
        <v>370.77690662865285</v>
      </c>
      <c r="O21" s="221">
        <f>IF(ISBLANK(H21),NA(),H21/Population!G21*10000)</f>
        <v>266.78470254957506</v>
      </c>
      <c r="P21" s="287">
        <f>RANK(O21,($O$26:$O$31,$O$12:$O$24))</f>
        <v>15</v>
      </c>
      <c r="Q21" s="222"/>
      <c r="R21" s="238">
        <f>IDACI!C21</f>
        <v>11.799999999999999</v>
      </c>
      <c r="S21" s="223">
        <f t="shared" si="1"/>
        <v>393.69376</v>
      </c>
      <c r="T21" s="224">
        <f t="shared" si="2"/>
        <v>-126.90905745042494</v>
      </c>
      <c r="U21" s="93"/>
      <c r="V21" s="532"/>
      <c r="W21" s="438" t="str">
        <f t="shared" si="3"/>
        <v>Oxfordshire</v>
      </c>
      <c r="X21" s="194">
        <v>10</v>
      </c>
      <c r="AA21" s="413"/>
      <c r="AB21" s="413"/>
      <c r="AF21" s="406"/>
      <c r="AG21" s="406"/>
      <c r="AH21" s="406"/>
    </row>
    <row r="22" spans="1:34" ht="11.25" customHeight="1" x14ac:dyDescent="0.2">
      <c r="A22" s="48"/>
      <c r="B22" s="233" t="s">
        <v>16</v>
      </c>
      <c r="C22" s="203"/>
      <c r="D22" s="219">
        <v>2285</v>
      </c>
      <c r="E22" s="219">
        <v>2360</v>
      </c>
      <c r="F22" s="219">
        <v>2658</v>
      </c>
      <c r="G22" s="219">
        <v>3160</v>
      </c>
      <c r="H22" s="219">
        <v>1453</v>
      </c>
      <c r="I22" s="242">
        <f t="shared" si="0"/>
        <v>-0.3843220338983051</v>
      </c>
      <c r="J22" s="220"/>
      <c r="K22" s="221">
        <f>IF(ISBLANK(D22),NA(),D22/Population!C22*10000)</f>
        <v>592.73670557717253</v>
      </c>
      <c r="L22" s="221">
        <f>IF(ISBLANK(E22),NA(),E22/Population!D22*10000)</f>
        <v>555.29411764705878</v>
      </c>
      <c r="M22" s="221">
        <f>IF(ISBLANK(F22),NA(),F22/Population!E22*10000)</f>
        <v>628.36879432624119</v>
      </c>
      <c r="N22" s="221">
        <f>IF(ISBLANK(G22),NA(),G22/Population!F22*10000)</f>
        <v>741.78403755868533</v>
      </c>
      <c r="O22" s="221">
        <f>IF(ISBLANK(H22),NA(),H22/Population!G22*10000)</f>
        <v>334.79262672811058</v>
      </c>
      <c r="P22" s="287">
        <f>RANK(O22,($O$26:$O$31,$O$12:$O$24))</f>
        <v>11</v>
      </c>
      <c r="Q22" s="222"/>
      <c r="R22" s="238">
        <f>IDACI!C22</f>
        <v>23.799999999999997</v>
      </c>
      <c r="S22" s="223">
        <f t="shared" si="1"/>
        <v>507.97215999999992</v>
      </c>
      <c r="T22" s="224">
        <f t="shared" si="2"/>
        <v>-173.17953327188934</v>
      </c>
      <c r="U22" s="93"/>
      <c r="V22" s="532"/>
      <c r="W22" s="438" t="str">
        <f t="shared" si="3"/>
        <v>Portsmouth</v>
      </c>
      <c r="X22" s="194">
        <v>11</v>
      </c>
      <c r="AA22" s="413"/>
      <c r="AB22" s="413"/>
      <c r="AF22" s="406"/>
      <c r="AG22" s="406"/>
      <c r="AH22" s="406"/>
    </row>
    <row r="23" spans="1:34" ht="11.25" customHeight="1" x14ac:dyDescent="0.2">
      <c r="A23" s="48"/>
      <c r="B23" s="233" t="s">
        <v>5</v>
      </c>
      <c r="C23" s="203"/>
      <c r="D23" s="219">
        <v>3172</v>
      </c>
      <c r="E23" s="219">
        <v>3051</v>
      </c>
      <c r="F23" s="219">
        <v>2365</v>
      </c>
      <c r="G23" s="219">
        <v>2129</v>
      </c>
      <c r="H23" s="219">
        <v>1197</v>
      </c>
      <c r="I23" s="242">
        <f t="shared" si="0"/>
        <v>-0.60766961651917406</v>
      </c>
      <c r="J23" s="220"/>
      <c r="K23" s="221">
        <f>IF(ISBLANK(D23),NA(),D23/Population!C23*10000)</f>
        <v>1027.5348234531909</v>
      </c>
      <c r="L23" s="221">
        <f>IF(ISBLANK(E23),NA(),E23/Population!D23*10000)</f>
        <v>913.4730538922156</v>
      </c>
      <c r="M23" s="221">
        <f>IF(ISBLANK(F23),NA(),F23/Population!E23*10000)</f>
        <v>695.58823529411768</v>
      </c>
      <c r="N23" s="221">
        <f>IF(ISBLANK(G23),NA(),G23/Population!F23*10000)</f>
        <v>613.54466858789624</v>
      </c>
      <c r="O23" s="221">
        <f>IF(ISBLANK(H23),NA(),H23/Population!G23*10000)</f>
        <v>333.42618384401112</v>
      </c>
      <c r="P23" s="287">
        <f>RANK(O23,($O$26:$O$31,$O$12:$O$24))</f>
        <v>12</v>
      </c>
      <c r="Q23" s="222"/>
      <c r="R23" s="238">
        <f>IDACI!C23</f>
        <v>19.8</v>
      </c>
      <c r="S23" s="223">
        <f t="shared" si="1"/>
        <v>469.87936000000002</v>
      </c>
      <c r="T23" s="224">
        <f t="shared" si="2"/>
        <v>-136.4531761559889</v>
      </c>
      <c r="U23" s="93"/>
      <c r="V23" s="532"/>
      <c r="W23" s="438" t="str">
        <f t="shared" si="3"/>
        <v>Reading</v>
      </c>
      <c r="X23" s="194">
        <v>12</v>
      </c>
      <c r="AA23" s="413"/>
      <c r="AB23" s="413"/>
      <c r="AF23" s="406"/>
      <c r="AG23" s="406"/>
      <c r="AH23" s="406"/>
    </row>
    <row r="24" spans="1:34" ht="11.25" customHeight="1" x14ac:dyDescent="0.2">
      <c r="A24" s="48"/>
      <c r="B24" s="233" t="s">
        <v>17</v>
      </c>
      <c r="C24" s="203"/>
      <c r="D24" s="219">
        <v>2158</v>
      </c>
      <c r="E24" s="219">
        <v>2558</v>
      </c>
      <c r="F24" s="219">
        <v>2448</v>
      </c>
      <c r="G24" s="219">
        <v>3455</v>
      </c>
      <c r="H24" s="219">
        <v>1879</v>
      </c>
      <c r="I24" s="242">
        <f t="shared" si="0"/>
        <v>-0.26544175136825643</v>
      </c>
      <c r="J24" s="220"/>
      <c r="K24" s="221">
        <f>IF(ISBLANK(D24),NA(),D24/Population!C24*10000)</f>
        <v>680.11345729593438</v>
      </c>
      <c r="L24" s="221">
        <f>IF(ISBLANK(E24),NA(),E24/Population!D24*10000)</f>
        <v>683.95721925133682</v>
      </c>
      <c r="M24" s="221">
        <f>IF(ISBLANK(F24),NA(),F24/Population!E24*10000)</f>
        <v>644.21052631578948</v>
      </c>
      <c r="N24" s="221">
        <f>IF(ISBLANK(G24),NA(),G24/Population!F24*10000)</f>
        <v>888.17480719794344</v>
      </c>
      <c r="O24" s="221">
        <f>IF(ISBLANK(H24),NA(),H24/Population!G24*10000)</f>
        <v>470.92731829573938</v>
      </c>
      <c r="P24" s="287">
        <f>RANK(O24,($O$26:$O$31,$O$12:$O$24))</f>
        <v>7</v>
      </c>
      <c r="Q24" s="222"/>
      <c r="R24" s="238">
        <f>IDACI!C24</f>
        <v>19.5</v>
      </c>
      <c r="S24" s="223">
        <f t="shared" si="1"/>
        <v>467.02239999999995</v>
      </c>
      <c r="T24" s="224">
        <f t="shared" si="2"/>
        <v>3.9049182957394351</v>
      </c>
      <c r="U24" s="93"/>
      <c r="V24" s="532"/>
      <c r="W24" s="438" t="str">
        <f t="shared" si="3"/>
        <v>Slough</v>
      </c>
      <c r="X24" s="194">
        <v>13</v>
      </c>
      <c r="AA24" s="413"/>
      <c r="AB24" s="413"/>
      <c r="AF24" s="406"/>
      <c r="AG24" s="406"/>
      <c r="AH24" s="406"/>
    </row>
    <row r="25" spans="1:34" ht="11.25" customHeight="1" x14ac:dyDescent="0.2">
      <c r="A25" s="48"/>
      <c r="B25" s="233" t="s">
        <v>191</v>
      </c>
      <c r="C25" s="203"/>
      <c r="D25" s="219">
        <v>5254</v>
      </c>
      <c r="E25" s="219">
        <v>5550</v>
      </c>
      <c r="F25" s="219">
        <v>6760</v>
      </c>
      <c r="G25" s="219">
        <v>6536</v>
      </c>
      <c r="H25" s="219">
        <v>4524</v>
      </c>
      <c r="I25" s="242">
        <f>IF(H25=0,"",(H25-E25)/E25)</f>
        <v>-0.18486486486486486</v>
      </c>
      <c r="J25" s="220"/>
      <c r="K25" s="221">
        <f>IF(ISBLANK(D25),NA(),D25/Population!C25*10000)</f>
        <v>476.76950998185123</v>
      </c>
      <c r="L25" s="221">
        <f>IF(ISBLANK(E25),NA(),E25/Population!D25*10000)</f>
        <v>510.11029411764707</v>
      </c>
      <c r="M25" s="221">
        <f>IF(ISBLANK(F25),NA(),F25/Population!E25*10000)</f>
        <v>621.32352941176475</v>
      </c>
      <c r="N25" s="221">
        <f>IF(ISBLANK(G25),NA(),G25/Population!F25*10000)</f>
        <v>600.73529411764707</v>
      </c>
      <c r="O25" s="221">
        <f>IF(ISBLANK(H25),NA(),H25/Population!G25*10000)</f>
        <v>415.42699724517905</v>
      </c>
      <c r="P25" s="393" t="s">
        <v>128</v>
      </c>
      <c r="Q25" s="222"/>
      <c r="R25" s="238">
        <f>IDACI!C25</f>
        <v>14.8</v>
      </c>
      <c r="S25" s="223">
        <f t="shared" si="1"/>
        <v>422.26335999999998</v>
      </c>
      <c r="T25" s="224">
        <f>O25-S25</f>
        <v>-6.8363627548209251</v>
      </c>
      <c r="U25" s="93"/>
      <c r="V25" s="532"/>
      <c r="W25" s="438" t="str">
        <f t="shared" si="3"/>
        <v>Somerset</v>
      </c>
      <c r="X25" s="194">
        <v>14</v>
      </c>
      <c r="AA25" s="413"/>
      <c r="AB25" s="413"/>
      <c r="AF25" s="406"/>
      <c r="AG25" s="406"/>
      <c r="AH25" s="406"/>
    </row>
    <row r="26" spans="1:34" ht="11.25" customHeight="1" x14ac:dyDescent="0.2">
      <c r="A26" s="48"/>
      <c r="B26" s="233" t="s">
        <v>18</v>
      </c>
      <c r="C26" s="203"/>
      <c r="D26" s="219">
        <v>3684</v>
      </c>
      <c r="E26" s="219">
        <v>3742</v>
      </c>
      <c r="F26" s="219">
        <v>4536</v>
      </c>
      <c r="G26" s="219"/>
      <c r="H26" s="219">
        <v>2109</v>
      </c>
      <c r="I26" s="242">
        <f t="shared" si="0"/>
        <v>-0.43639764831640832</v>
      </c>
      <c r="J26" s="220"/>
      <c r="K26" s="221">
        <f>IF(ISBLANK(D26),NA(),D26/Population!C26*10000)</f>
        <v>850.41551246537392</v>
      </c>
      <c r="L26" s="221">
        <f>IF(ISBLANK(E26),NA(),E26/Population!D26*10000)</f>
        <v>809.95670995670991</v>
      </c>
      <c r="M26" s="221">
        <f>IF(ISBLANK(F26),NA(),F26/Population!E26*10000)</f>
        <v>975.48387096774195</v>
      </c>
      <c r="N26" s="221" t="e">
        <f>IF(ISBLANK(G26),NA(),G26/Population!F26*10000)</f>
        <v>#N/A</v>
      </c>
      <c r="O26" s="221">
        <f>IF(ISBLANK(H26),NA(),H26/Population!G26*10000)</f>
        <v>433.95061728395063</v>
      </c>
      <c r="P26" s="287">
        <f>RANK(O26,($O$26:$O$31,$O$12:$O$24))</f>
        <v>8</v>
      </c>
      <c r="Q26" s="222"/>
      <c r="R26" s="238">
        <f>IDACI!C26</f>
        <v>25</v>
      </c>
      <c r="S26" s="223">
        <f t="shared" si="1"/>
        <v>519.4</v>
      </c>
      <c r="T26" s="224">
        <f t="shared" si="2"/>
        <v>-85.449382716049342</v>
      </c>
      <c r="U26" s="93"/>
      <c r="V26" s="532"/>
      <c r="W26" s="438" t="str">
        <f t="shared" si="3"/>
        <v>Southampton</v>
      </c>
      <c r="X26" s="194">
        <v>15</v>
      </c>
      <c r="AA26" s="413"/>
      <c r="AB26" s="413"/>
      <c r="AF26" s="406"/>
      <c r="AG26" s="406"/>
      <c r="AH26" s="406"/>
    </row>
    <row r="27" spans="1:34" ht="11.25" customHeight="1" x14ac:dyDescent="0.2">
      <c r="A27" s="48"/>
      <c r="B27" s="233" t="s">
        <v>10</v>
      </c>
      <c r="C27" s="203"/>
      <c r="D27" s="219">
        <v>7217</v>
      </c>
      <c r="E27" s="219">
        <v>12080</v>
      </c>
      <c r="F27" s="219">
        <v>11776</v>
      </c>
      <c r="G27" s="219">
        <v>11426</v>
      </c>
      <c r="H27" s="219">
        <v>8993</v>
      </c>
      <c r="I27" s="242">
        <f t="shared" si="0"/>
        <v>-0.25554635761589406</v>
      </c>
      <c r="J27" s="220"/>
      <c r="K27" s="221">
        <f>IF(ISBLANK(D27),NA(),D27/Population!C27*10000)</f>
        <v>293.26669104799061</v>
      </c>
      <c r="L27" s="221">
        <f>IF(ISBLANK(E27),NA(),E27/Population!D27*10000)</f>
        <v>489.0688259109312</v>
      </c>
      <c r="M27" s="221">
        <f>IF(ISBLANK(F27),NA(),F27/Population!E27*10000)</f>
        <v>471.79487179487182</v>
      </c>
      <c r="N27" s="221">
        <f>IF(ISBLANK(G27),NA(),G27/Population!F27*10000)</f>
        <v>453.41269841269843</v>
      </c>
      <c r="O27" s="221">
        <f>IF(ISBLANK(H27),NA(),H27/Population!G27*10000)</f>
        <v>353.22073841319718</v>
      </c>
      <c r="P27" s="287">
        <f>RANK(O27,($O$26:$O$31,$O$12:$O$24))</f>
        <v>10</v>
      </c>
      <c r="Q27" s="222"/>
      <c r="R27" s="238">
        <f>IDACI!C27</f>
        <v>9.7000000000000011</v>
      </c>
      <c r="S27" s="223">
        <f t="shared" si="1"/>
        <v>373.69504000000001</v>
      </c>
      <c r="T27" s="224">
        <f t="shared" si="2"/>
        <v>-20.474301586802824</v>
      </c>
      <c r="U27" s="93"/>
      <c r="V27" s="532"/>
      <c r="W27" s="438" t="str">
        <f t="shared" si="3"/>
        <v>Surrey</v>
      </c>
      <c r="X27" s="194">
        <v>16</v>
      </c>
      <c r="AA27" s="413"/>
      <c r="AB27" s="413"/>
      <c r="AF27" s="406"/>
      <c r="AG27" s="406"/>
      <c r="AH27" s="406"/>
    </row>
    <row r="28" spans="1:34" ht="11.25" customHeight="1" x14ac:dyDescent="0.2">
      <c r="A28" s="48"/>
      <c r="B28" s="233" t="s">
        <v>19</v>
      </c>
      <c r="C28" s="203"/>
      <c r="D28" s="219">
        <v>1359</v>
      </c>
      <c r="E28" s="219">
        <v>1309</v>
      </c>
      <c r="F28" s="219">
        <v>1439</v>
      </c>
      <c r="G28" s="219">
        <v>1497</v>
      </c>
      <c r="H28" s="219">
        <v>887</v>
      </c>
      <c r="I28" s="242">
        <f t="shared" si="0"/>
        <v>-0.32238349885408707</v>
      </c>
      <c r="J28" s="220"/>
      <c r="K28" s="221">
        <f>IF(ISBLANK(D28),NA(),D28/Population!C28*10000)</f>
        <v>369.89657049537288</v>
      </c>
      <c r="L28" s="221">
        <f>IF(ISBLANK(E28),NA(),E28/Population!D28*10000)</f>
        <v>369.77401129943502</v>
      </c>
      <c r="M28" s="221">
        <f>IF(ISBLANK(F28),NA(),F28/Population!E28*10000)</f>
        <v>400.83565459610026</v>
      </c>
      <c r="N28" s="221">
        <f>IF(ISBLANK(G28),NA(),G28/Population!F28*10000)</f>
        <v>419.32773109243698</v>
      </c>
      <c r="O28" s="221">
        <f>IF(ISBLANK(H28),NA(),H28/Population!G28*10000)</f>
        <v>249.15730337078651</v>
      </c>
      <c r="P28" s="287">
        <f>RANK(O28,($O$26:$O$31,$O$12:$O$24))</f>
        <v>17</v>
      </c>
      <c r="Q28" s="222"/>
      <c r="R28" s="238">
        <f>IDACI!C28</f>
        <v>10.4</v>
      </c>
      <c r="S28" s="223">
        <f t="shared" si="1"/>
        <v>380.36127999999997</v>
      </c>
      <c r="T28" s="224">
        <f t="shared" si="2"/>
        <v>-131.20397662921346</v>
      </c>
      <c r="U28" s="93"/>
      <c r="V28" s="532"/>
      <c r="W28" s="438" t="str">
        <f t="shared" si="3"/>
        <v>West Berkshire</v>
      </c>
      <c r="X28" s="194">
        <v>17</v>
      </c>
      <c r="AA28" s="413"/>
      <c r="AB28" s="413"/>
      <c r="AF28" s="406"/>
      <c r="AG28" s="406"/>
      <c r="AH28" s="406"/>
    </row>
    <row r="29" spans="1:34" ht="11.25" customHeight="1" x14ac:dyDescent="0.2">
      <c r="A29" s="48"/>
      <c r="B29" s="233" t="s">
        <v>8</v>
      </c>
      <c r="C29" s="203"/>
      <c r="D29" s="219">
        <v>8894</v>
      </c>
      <c r="E29" s="219">
        <v>11429</v>
      </c>
      <c r="F29" s="219">
        <v>11224</v>
      </c>
      <c r="G29" s="219">
        <v>7222</v>
      </c>
      <c r="H29" s="219">
        <v>5185</v>
      </c>
      <c r="I29" s="242">
        <f t="shared" si="0"/>
        <v>-0.54632951264327589</v>
      </c>
      <c r="J29" s="220"/>
      <c r="K29" s="221">
        <f>IF(ISBLANK(D29),NA(),D29/Population!C29*10000)</f>
        <v>538.47551008052312</v>
      </c>
      <c r="L29" s="221">
        <f>IF(ISBLANK(E29),NA(),E29/Population!D29*10000)</f>
        <v>695.1946472019464</v>
      </c>
      <c r="M29" s="221">
        <f>IF(ISBLANK(F29),NA(),F29/Population!E29*10000)</f>
        <v>677.77777777777783</v>
      </c>
      <c r="N29" s="221">
        <f>IF(ISBLANK(G29),NA(),G29/Population!F29*10000)</f>
        <v>432.45508982035926</v>
      </c>
      <c r="O29" s="221">
        <f>IF(ISBLANK(H29),NA(),H29/Population!G29*10000)</f>
        <v>307.16824644549763</v>
      </c>
      <c r="P29" s="287">
        <f>RANK(O29,($O$26:$O$31,$O$12:$O$24))</f>
        <v>13</v>
      </c>
      <c r="Q29" s="222"/>
      <c r="R29" s="238">
        <f>IDACI!C29</f>
        <v>12.9</v>
      </c>
      <c r="S29" s="223">
        <f t="shared" si="1"/>
        <v>404.16927999999996</v>
      </c>
      <c r="T29" s="224">
        <f t="shared" si="2"/>
        <v>-97.001033554502328</v>
      </c>
      <c r="U29" s="93"/>
      <c r="V29" s="532"/>
      <c r="W29" s="438" t="str">
        <f t="shared" si="3"/>
        <v>West Sussex</v>
      </c>
      <c r="X29" s="194">
        <v>18</v>
      </c>
      <c r="AA29" s="414"/>
      <c r="AB29" s="406"/>
      <c r="AF29" s="406"/>
      <c r="AG29" s="406"/>
      <c r="AH29" s="406"/>
    </row>
    <row r="30" spans="1:34" ht="11.25" customHeight="1" x14ac:dyDescent="0.2">
      <c r="A30" s="48"/>
      <c r="B30" s="233" t="s">
        <v>77</v>
      </c>
      <c r="C30" s="203"/>
      <c r="D30" s="219">
        <v>864</v>
      </c>
      <c r="E30" s="219">
        <v>1124</v>
      </c>
      <c r="F30" s="219">
        <v>974</v>
      </c>
      <c r="G30" s="219">
        <v>845</v>
      </c>
      <c r="H30" s="219">
        <v>779</v>
      </c>
      <c r="I30" s="242">
        <f t="shared" si="0"/>
        <v>-0.30693950177935941</v>
      </c>
      <c r="J30" s="220"/>
      <c r="K30" s="221">
        <f>IF(ISBLANK(D30),NA(),D30/Population!C30*10000)</f>
        <v>254.2672160094173</v>
      </c>
      <c r="L30" s="221">
        <f>IF(ISBLANK(E30),NA(),E30/Population!D30*10000)</f>
        <v>344.78527607361963</v>
      </c>
      <c r="M30" s="221">
        <f>IF(ISBLANK(F30),NA(),F30/Population!E30*10000)</f>
        <v>294.25981873111783</v>
      </c>
      <c r="N30" s="221">
        <f>IF(ISBLANK(G30),NA(),G30/Population!F30*10000)</f>
        <v>253.75375375375376</v>
      </c>
      <c r="O30" s="221">
        <f>IF(ISBLANK(H30),NA(),H30/Population!G30*10000)</f>
        <v>233.23353293413174</v>
      </c>
      <c r="P30" s="287">
        <f>RANK(O30,($O$26:$O$31,$O$12:$O$24))</f>
        <v>19</v>
      </c>
      <c r="Q30" s="222"/>
      <c r="R30" s="238">
        <f>IDACI!C30</f>
        <v>8.4</v>
      </c>
      <c r="S30" s="223">
        <f t="shared" si="1"/>
        <v>361.31488000000002</v>
      </c>
      <c r="T30" s="224">
        <f t="shared" si="2"/>
        <v>-128.08134706586827</v>
      </c>
      <c r="U30" s="93"/>
      <c r="V30" s="532"/>
      <c r="W30" s="438" t="str">
        <f t="shared" si="3"/>
        <v>Windsor &amp; Maidenhead</v>
      </c>
      <c r="X30" s="194">
        <v>19</v>
      </c>
      <c r="AA30" s="414"/>
      <c r="AB30" s="406"/>
      <c r="AF30" s="406"/>
      <c r="AG30" s="406"/>
      <c r="AH30" s="406"/>
    </row>
    <row r="31" spans="1:34" ht="11.25" customHeight="1" x14ac:dyDescent="0.2">
      <c r="A31" s="48"/>
      <c r="B31" s="233" t="s">
        <v>20</v>
      </c>
      <c r="C31" s="203"/>
      <c r="D31" s="219">
        <v>1406</v>
      </c>
      <c r="E31" s="219">
        <v>1572</v>
      </c>
      <c r="F31" s="219">
        <v>1498</v>
      </c>
      <c r="G31" s="219">
        <v>1199</v>
      </c>
      <c r="H31" s="219">
        <v>887</v>
      </c>
      <c r="I31" s="242">
        <f t="shared" si="0"/>
        <v>-0.43575063613231552</v>
      </c>
      <c r="J31" s="220"/>
      <c r="K31" s="221">
        <f>IF(ISBLANK(D31),NA(),D31/Population!C31*10000)</f>
        <v>388.8274336283186</v>
      </c>
      <c r="L31" s="221">
        <f>IF(ISBLANK(E31),NA(),E31/Population!D31*10000)</f>
        <v>441.57303370786514</v>
      </c>
      <c r="M31" s="221">
        <f>IF(ISBLANK(F31),NA(),F31/Population!E31*10000)</f>
        <v>418.43575418994419</v>
      </c>
      <c r="N31" s="221">
        <f>IF(ISBLANK(G31),NA(),G31/Population!F31*10000)</f>
        <v>331.21546961325964</v>
      </c>
      <c r="O31" s="221">
        <f>IF(ISBLANK(H31),NA(),H31/Population!G31*10000)</f>
        <v>240.37940379403793</v>
      </c>
      <c r="P31" s="287">
        <f>RANK(O31,($O$26:$O$31,$O$12:$O$24))</f>
        <v>18</v>
      </c>
      <c r="Q31" s="222"/>
      <c r="R31" s="238">
        <f>IDACI!C31</f>
        <v>6.8000000000000007</v>
      </c>
      <c r="S31" s="223">
        <f t="shared" si="1"/>
        <v>346.07776000000001</v>
      </c>
      <c r="T31" s="224">
        <f t="shared" si="2"/>
        <v>-105.69835620596209</v>
      </c>
      <c r="U31" s="93"/>
      <c r="V31" s="532"/>
      <c r="W31" s="438" t="str">
        <f t="shared" si="3"/>
        <v>Wokingham</v>
      </c>
      <c r="X31" s="194">
        <v>20</v>
      </c>
      <c r="AA31" s="414"/>
      <c r="AB31" s="406"/>
      <c r="AF31" s="406"/>
      <c r="AG31" s="406"/>
      <c r="AH31" s="406"/>
    </row>
    <row r="32" spans="1:34" ht="11.25" customHeight="1" x14ac:dyDescent="0.2">
      <c r="A32" s="48"/>
      <c r="B32" s="234" t="s">
        <v>112</v>
      </c>
      <c r="C32" s="203"/>
      <c r="D32" s="225">
        <f>SUM(D26:D31,D12:D24)</f>
        <v>95341</v>
      </c>
      <c r="E32" s="225">
        <f>SUM(E26:E31,E12:E24)</f>
        <v>114522</v>
      </c>
      <c r="F32" s="225">
        <f>SUM(F26:F31,F12:F24)</f>
        <v>102926</v>
      </c>
      <c r="G32" s="225">
        <v>94290</v>
      </c>
      <c r="H32" s="225">
        <v>80400</v>
      </c>
      <c r="I32" s="231">
        <f t="shared" si="0"/>
        <v>-0.29795148530413368</v>
      </c>
      <c r="J32" s="220"/>
      <c r="K32" s="226">
        <f>IF(ISBLANK(D32),NA(),D32/Population!C32*10000)</f>
        <v>522.04457099052729</v>
      </c>
      <c r="L32" s="226">
        <f>IF(ISBLANK(E32),NA(),E32/Population!D32*10000)</f>
        <v>615.444969905417</v>
      </c>
      <c r="M32" s="226">
        <f>IF(ISBLANK(F32),NA(),F32/Population!E32*10000)</f>
        <v>549.64220869379471</v>
      </c>
      <c r="N32" s="226">
        <f>IF(ISBLANK(G32),NA(),G32/Population!F32*10000)</f>
        <v>499.73500105999574</v>
      </c>
      <c r="O32" s="226">
        <f>IF(ISBLANK(H32),NA(),H32/Population!G32*10000)</f>
        <v>422.22455624409201</v>
      </c>
      <c r="P32" s="236" t="s">
        <v>128</v>
      </c>
      <c r="Q32" s="222"/>
      <c r="R32" s="239">
        <f>IDACI!C32</f>
        <v>14.452234633847041</v>
      </c>
      <c r="S32" s="227">
        <f t="shared" si="1"/>
        <v>418.95152086505209</v>
      </c>
      <c r="T32" s="228">
        <f t="shared" si="2"/>
        <v>3.2730353790399249</v>
      </c>
      <c r="U32" s="93"/>
      <c r="V32" s="532"/>
      <c r="W32" s="438" t="str">
        <f>B32</f>
        <v>South East</v>
      </c>
      <c r="X32" s="536"/>
      <c r="AA32" s="414"/>
      <c r="AB32" s="406"/>
      <c r="AF32" s="406"/>
      <c r="AG32" s="406"/>
      <c r="AH32" s="406"/>
    </row>
    <row r="33" spans="1:34" ht="11.25" customHeight="1" x14ac:dyDescent="0.2">
      <c r="A33" s="34"/>
      <c r="B33" s="235" t="s">
        <v>95</v>
      </c>
      <c r="C33" s="203"/>
      <c r="D33" s="229">
        <v>625600</v>
      </c>
      <c r="E33" s="229">
        <v>672170</v>
      </c>
      <c r="F33" s="229">
        <v>674220</v>
      </c>
      <c r="G33" s="229">
        <v>654450</v>
      </c>
      <c r="H33" s="229">
        <v>550810</v>
      </c>
      <c r="I33" s="232">
        <f t="shared" si="0"/>
        <v>-0.18054956335450853</v>
      </c>
      <c r="J33" s="220"/>
      <c r="K33" s="230">
        <f>IF(ISBLANK(D33),NA(),D33/Population!C33*10000)</f>
        <v>566.38962826153875</v>
      </c>
      <c r="L33" s="230">
        <f>IF(ISBLANK(E33),NA(),E33/Population!D33*10000)</f>
        <v>592.70069130925503</v>
      </c>
      <c r="M33" s="230">
        <f>IF(ISBLANK(F33),NA(),F33/Population!E33*10000)</f>
        <v>591.55077867953503</v>
      </c>
      <c r="N33" s="230">
        <f>IF(ISBLANK(G33),NA(),G33/Population!F33*10000)</f>
        <v>570.13302668374149</v>
      </c>
      <c r="O33" s="230">
        <f>IF(ISBLANK(H33),NA(),H33/Population!G33*10000)</f>
        <v>475.17620366296575</v>
      </c>
      <c r="P33" s="237" t="s">
        <v>128</v>
      </c>
      <c r="Q33" s="222"/>
      <c r="R33" s="240">
        <f>IDACI!C33</f>
        <v>16.383347604252442</v>
      </c>
      <c r="S33" s="207" t="s">
        <v>128</v>
      </c>
      <c r="T33" s="208" t="s">
        <v>128</v>
      </c>
      <c r="U33" s="93"/>
      <c r="V33" s="532"/>
      <c r="W33" s="414"/>
      <c r="X33" s="414"/>
      <c r="Y33" s="414"/>
      <c r="AA33" s="414"/>
      <c r="AB33" s="406"/>
      <c r="AC33" s="406"/>
      <c r="AF33" s="406"/>
      <c r="AG33" s="406"/>
      <c r="AH33" s="406"/>
    </row>
    <row r="34" spans="1:34" ht="11.25" customHeight="1" x14ac:dyDescent="0.2">
      <c r="A34" s="34"/>
      <c r="B34" s="1"/>
      <c r="C34" s="202"/>
      <c r="D34" s="27"/>
      <c r="E34" s="27"/>
      <c r="F34" s="27"/>
      <c r="G34" s="27"/>
      <c r="H34" s="27"/>
      <c r="I34" s="27"/>
      <c r="J34" s="27"/>
      <c r="K34" s="87"/>
      <c r="L34" s="79"/>
      <c r="M34" s="79"/>
      <c r="N34" s="79"/>
      <c r="O34" s="79"/>
      <c r="P34" s="79"/>
      <c r="Q34" s="79"/>
      <c r="R34" s="79"/>
      <c r="S34" s="79"/>
      <c r="T34" s="79"/>
      <c r="U34" s="93"/>
      <c r="V34" s="532"/>
      <c r="W34" s="418"/>
      <c r="X34" s="418"/>
      <c r="Y34" s="414"/>
      <c r="AA34" s="414"/>
      <c r="AB34" s="406"/>
      <c r="AC34" s="406"/>
      <c r="AF34" s="406"/>
      <c r="AG34" s="406"/>
      <c r="AH34" s="406"/>
    </row>
    <row r="35" spans="1:34" ht="11.25" customHeight="1" x14ac:dyDescent="0.2">
      <c r="A35" s="34"/>
      <c r="B35" s="24"/>
      <c r="C35" s="24"/>
      <c r="D35" s="24"/>
      <c r="E35" s="24"/>
      <c r="F35" s="24"/>
      <c r="G35" s="24"/>
      <c r="H35" s="24"/>
      <c r="I35" s="24"/>
      <c r="J35" s="24"/>
      <c r="K35" s="87"/>
      <c r="L35" s="79"/>
      <c r="M35" s="79"/>
      <c r="N35" s="79"/>
      <c r="O35" s="79"/>
      <c r="P35" s="299" t="s">
        <v>203</v>
      </c>
      <c r="Q35" s="79"/>
      <c r="R35" s="79"/>
      <c r="S35" s="368"/>
      <c r="T35" s="79"/>
      <c r="U35" s="93"/>
      <c r="V35" s="532"/>
      <c r="W35" s="418"/>
      <c r="X35" s="418"/>
      <c r="Y35" s="414"/>
      <c r="AA35" s="414"/>
      <c r="AB35" s="406"/>
      <c r="AC35" s="406"/>
      <c r="AF35" s="406"/>
      <c r="AG35" s="406"/>
      <c r="AH35" s="406"/>
    </row>
    <row r="36" spans="1:34" ht="11.25" customHeight="1" x14ac:dyDescent="0.2">
      <c r="A36" s="34"/>
      <c r="B36" s="24"/>
      <c r="C36" s="24"/>
      <c r="D36" s="24"/>
      <c r="E36" s="24"/>
      <c r="F36" s="24"/>
      <c r="G36" s="24"/>
      <c r="H36" s="24"/>
      <c r="I36" s="24"/>
      <c r="J36" s="24"/>
      <c r="K36" s="87"/>
      <c r="L36" s="79"/>
      <c r="M36" s="79"/>
      <c r="N36" s="79"/>
      <c r="O36" s="79"/>
      <c r="P36" s="79"/>
      <c r="Q36" s="79"/>
      <c r="R36" s="79"/>
      <c r="S36" s="79"/>
      <c r="T36" s="79"/>
      <c r="U36" s="93"/>
      <c r="V36" s="532"/>
      <c r="W36" s="418"/>
      <c r="X36" s="418"/>
      <c r="Y36" s="414"/>
      <c r="AA36" s="414"/>
      <c r="AB36" s="406"/>
      <c r="AC36" s="406"/>
      <c r="AF36" s="406"/>
      <c r="AG36" s="406"/>
      <c r="AH36" s="406"/>
    </row>
    <row r="37" spans="1:34" ht="11.25" customHeight="1" x14ac:dyDescent="0.2">
      <c r="A37" s="34"/>
      <c r="B37" s="24"/>
      <c r="C37" s="24"/>
      <c r="D37" s="24"/>
      <c r="E37" s="24"/>
      <c r="F37" s="24"/>
      <c r="G37" s="24"/>
      <c r="H37" s="24"/>
      <c r="I37" s="24"/>
      <c r="J37" s="24"/>
      <c r="K37" s="87"/>
      <c r="L37" s="79"/>
      <c r="M37" s="79"/>
      <c r="N37" s="79"/>
      <c r="O37" s="79"/>
      <c r="P37" s="79"/>
      <c r="Q37" s="79"/>
      <c r="R37" s="79"/>
      <c r="S37" s="79"/>
      <c r="T37" s="79"/>
      <c r="U37" s="93"/>
      <c r="V37" s="532"/>
      <c r="W37" s="418"/>
      <c r="X37" s="418"/>
      <c r="Y37" s="414"/>
      <c r="AA37" s="414"/>
      <c r="AB37" s="406"/>
      <c r="AC37" s="406"/>
      <c r="AF37" s="406"/>
      <c r="AG37" s="406"/>
      <c r="AH37" s="406"/>
    </row>
    <row r="38" spans="1:34" ht="11.25" customHeight="1" x14ac:dyDescent="0.2">
      <c r="A38" s="34"/>
      <c r="B38" s="24"/>
      <c r="C38" s="24"/>
      <c r="D38" s="24"/>
      <c r="E38" s="24"/>
      <c r="F38" s="24"/>
      <c r="G38" s="24"/>
      <c r="H38" s="24"/>
      <c r="I38" s="24"/>
      <c r="J38" s="24"/>
      <c r="K38" s="87"/>
      <c r="L38" s="79"/>
      <c r="M38" s="79"/>
      <c r="N38" s="79"/>
      <c r="O38" s="79"/>
      <c r="P38" s="79"/>
      <c r="Q38" s="79"/>
      <c r="R38" s="79"/>
      <c r="S38" s="79"/>
      <c r="T38" s="79"/>
      <c r="U38" s="93"/>
      <c r="V38" s="532"/>
      <c r="W38" s="418"/>
      <c r="X38" s="418"/>
      <c r="Y38" s="414"/>
      <c r="AA38" s="414"/>
      <c r="AB38" s="406"/>
      <c r="AC38" s="406"/>
      <c r="AF38" s="406"/>
      <c r="AG38" s="406"/>
      <c r="AH38" s="406"/>
    </row>
    <row r="39" spans="1:34" ht="11.25" customHeight="1" x14ac:dyDescent="0.2">
      <c r="A39" s="34"/>
      <c r="B39" s="24"/>
      <c r="C39" s="24"/>
      <c r="D39" s="24"/>
      <c r="E39" s="24"/>
      <c r="F39" s="24"/>
      <c r="G39" s="24"/>
      <c r="H39" s="24"/>
      <c r="I39" s="24"/>
      <c r="J39" s="24"/>
      <c r="K39" s="87"/>
      <c r="L39" s="79"/>
      <c r="M39" s="79"/>
      <c r="N39" s="79"/>
      <c r="O39" s="79"/>
      <c r="P39" s="79"/>
      <c r="Q39" s="79"/>
      <c r="R39" s="79"/>
      <c r="S39" s="79"/>
      <c r="T39" s="79"/>
      <c r="U39" s="93"/>
      <c r="V39" s="532"/>
      <c r="W39" s="418"/>
      <c r="X39" s="418"/>
      <c r="Y39" s="414"/>
      <c r="AA39" s="414"/>
      <c r="AB39" s="406"/>
      <c r="AC39" s="406"/>
      <c r="AD39" s="406"/>
      <c r="AE39" s="406"/>
      <c r="AF39" s="406"/>
      <c r="AG39" s="406"/>
      <c r="AH39" s="406"/>
    </row>
    <row r="40" spans="1:34" ht="11.25" customHeight="1" x14ac:dyDescent="0.2">
      <c r="A40" s="34"/>
      <c r="B40" s="24"/>
      <c r="C40" s="24"/>
      <c r="D40" s="24"/>
      <c r="E40" s="24"/>
      <c r="F40" s="24"/>
      <c r="G40" s="24"/>
      <c r="H40" s="24"/>
      <c r="I40" s="24"/>
      <c r="J40" s="24"/>
      <c r="K40" s="87"/>
      <c r="L40" s="91"/>
      <c r="M40" s="91"/>
      <c r="N40" s="91"/>
      <c r="O40" s="91"/>
      <c r="P40" s="91"/>
      <c r="Q40" s="79"/>
      <c r="R40" s="79"/>
      <c r="S40" s="79"/>
      <c r="T40" s="79"/>
      <c r="U40" s="93"/>
      <c r="V40" s="532"/>
      <c r="X40" s="407"/>
    </row>
    <row r="41" spans="1:34" ht="11.25" customHeight="1" x14ac:dyDescent="0.2">
      <c r="A41" s="34"/>
      <c r="B41" s="24"/>
      <c r="C41" s="24"/>
      <c r="D41" s="24"/>
      <c r="E41" s="24"/>
      <c r="F41" s="24"/>
      <c r="G41" s="24"/>
      <c r="H41" s="24"/>
      <c r="I41" s="24"/>
      <c r="J41" s="24"/>
      <c r="K41" s="87"/>
      <c r="L41" s="91"/>
      <c r="M41" s="91"/>
      <c r="N41" s="91"/>
      <c r="O41" s="91"/>
      <c r="P41" s="91"/>
      <c r="Q41" s="79"/>
      <c r="R41" s="79"/>
      <c r="S41" s="79"/>
      <c r="T41" s="79"/>
      <c r="U41" s="93"/>
      <c r="V41" s="532"/>
      <c r="X41" s="407"/>
    </row>
    <row r="42" spans="1:34" ht="11.25" customHeight="1" x14ac:dyDescent="0.2">
      <c r="A42" s="34"/>
      <c r="B42" s="9"/>
      <c r="C42" s="9"/>
      <c r="D42" s="27"/>
      <c r="E42" s="27"/>
      <c r="F42" s="27"/>
      <c r="G42" s="27"/>
      <c r="H42" s="27"/>
      <c r="I42" s="27"/>
      <c r="J42" s="27"/>
      <c r="K42" s="87"/>
      <c r="L42" s="116"/>
      <c r="M42" s="116"/>
      <c r="N42" s="116"/>
      <c r="O42" s="116"/>
      <c r="P42" s="116"/>
      <c r="Q42" s="116"/>
      <c r="R42" s="116"/>
      <c r="S42" s="117"/>
      <c r="T42" s="117"/>
      <c r="U42" s="93"/>
      <c r="V42" s="532"/>
      <c r="X42" s="407"/>
    </row>
    <row r="43" spans="1:34" ht="16.5" customHeight="1" x14ac:dyDescent="0.2">
      <c r="A43" s="656"/>
      <c r="B43" s="553"/>
      <c r="C43" s="553"/>
      <c r="D43" s="553"/>
      <c r="E43" s="553"/>
      <c r="F43" s="553"/>
      <c r="G43" s="553"/>
      <c r="H43" s="553"/>
      <c r="I43" s="553"/>
      <c r="J43" s="553"/>
      <c r="K43" s="553"/>
      <c r="L43" s="553"/>
      <c r="M43" s="553"/>
      <c r="N43" s="553"/>
      <c r="O43" s="553"/>
      <c r="P43" s="553"/>
      <c r="Q43" s="553"/>
      <c r="R43" s="553"/>
      <c r="S43" s="553"/>
      <c r="T43" s="553"/>
      <c r="U43" s="636"/>
      <c r="V43" s="532"/>
      <c r="X43" s="407"/>
    </row>
    <row r="44" spans="1:34" ht="11.25" customHeight="1" thickBot="1" x14ac:dyDescent="0.25">
      <c r="A44" s="639" t="str">
        <f>Home!$A$46</f>
        <v xml:space="preserve"> </v>
      </c>
      <c r="B44" s="640"/>
      <c r="C44" s="640"/>
      <c r="D44" s="640"/>
      <c r="E44" s="640"/>
      <c r="F44" s="640"/>
      <c r="G44" s="640"/>
      <c r="H44" s="640"/>
      <c r="I44" s="640"/>
      <c r="J44" s="640"/>
      <c r="K44" s="640"/>
      <c r="L44" s="640"/>
      <c r="M44" s="640"/>
      <c r="N44" s="640"/>
      <c r="O44" s="640"/>
      <c r="P44" s="640"/>
      <c r="Q44" s="640"/>
      <c r="R44" s="640"/>
      <c r="S44" s="640"/>
      <c r="T44" s="640"/>
      <c r="U44" s="641"/>
      <c r="V44" s="532"/>
      <c r="X44" s="407"/>
    </row>
    <row r="45" spans="1:34" ht="15" customHeight="1" x14ac:dyDescent="0.2">
      <c r="A45" s="24"/>
      <c r="B45" s="24"/>
      <c r="C45" s="24"/>
      <c r="D45" s="24"/>
      <c r="E45" s="24"/>
      <c r="F45" s="24"/>
      <c r="G45" s="24"/>
      <c r="H45" s="24"/>
      <c r="I45" s="24"/>
      <c r="J45" s="24"/>
      <c r="K45" s="2"/>
      <c r="L45" s="25"/>
      <c r="M45" s="25"/>
      <c r="N45" s="25"/>
      <c r="O45" s="25"/>
      <c r="P45" s="25"/>
      <c r="Q45" s="25"/>
      <c r="R45" s="25"/>
      <c r="S45" s="25"/>
      <c r="T45" s="25"/>
      <c r="U45" s="24"/>
      <c r="V45" s="532"/>
      <c r="X45" s="407"/>
    </row>
    <row r="46" spans="1:34" ht="18.75" thickBot="1" x14ac:dyDescent="0.3">
      <c r="A46" s="40" t="s">
        <v>1</v>
      </c>
      <c r="B46" s="38"/>
      <c r="C46" s="38"/>
      <c r="D46" s="38"/>
      <c r="E46" s="38"/>
      <c r="F46" s="38"/>
      <c r="G46" s="38"/>
      <c r="H46" s="38"/>
      <c r="I46" s="38"/>
      <c r="J46" s="38"/>
      <c r="K46" s="39"/>
      <c r="L46" s="38"/>
      <c r="M46" s="38"/>
      <c r="N46" s="38"/>
      <c r="O46" s="38"/>
      <c r="P46" s="38"/>
      <c r="Q46" s="38"/>
      <c r="R46" s="38"/>
      <c r="S46" s="38"/>
      <c r="T46" s="38"/>
      <c r="U46" s="25"/>
      <c r="V46" s="532"/>
      <c r="X46" s="407"/>
    </row>
    <row r="47" spans="1:34" ht="11.25" customHeight="1" x14ac:dyDescent="0.2">
      <c r="A47" s="24"/>
      <c r="B47" s="24"/>
      <c r="C47" s="24"/>
      <c r="D47" s="24"/>
      <c r="E47" s="24"/>
      <c r="F47" s="24"/>
      <c r="G47" s="24"/>
      <c r="H47" s="24"/>
      <c r="I47" s="24"/>
      <c r="J47" s="24"/>
      <c r="K47" s="2"/>
      <c r="L47" s="24"/>
      <c r="M47" s="24"/>
      <c r="N47" s="24"/>
      <c r="O47" s="24"/>
      <c r="P47" s="24"/>
      <c r="Q47" s="25"/>
      <c r="R47" s="25"/>
      <c r="S47" s="25"/>
      <c r="T47" s="25"/>
      <c r="U47" s="24"/>
      <c r="V47" s="532"/>
      <c r="X47" s="407"/>
    </row>
    <row r="48" spans="1:34" ht="21" customHeight="1" thickBot="1" x14ac:dyDescent="0.25">
      <c r="A48" s="24"/>
      <c r="B48" s="24"/>
      <c r="C48" s="24"/>
      <c r="D48" s="24"/>
      <c r="E48" s="24"/>
      <c r="F48" s="24"/>
      <c r="G48" s="24"/>
      <c r="H48" s="24"/>
      <c r="I48" s="24"/>
      <c r="J48" s="24"/>
      <c r="K48" s="2"/>
      <c r="L48" s="24"/>
      <c r="M48" s="24"/>
      <c r="N48" s="24"/>
      <c r="O48" s="24"/>
      <c r="P48" s="24"/>
      <c r="Q48" s="24"/>
      <c r="R48" s="24"/>
      <c r="S48" s="24"/>
      <c r="T48" s="24"/>
      <c r="U48" s="24"/>
      <c r="V48" s="532"/>
      <c r="X48" s="407"/>
    </row>
    <row r="49" spans="1:34" ht="15" customHeight="1" x14ac:dyDescent="0.2">
      <c r="A49" s="30"/>
      <c r="B49" s="31"/>
      <c r="C49" s="31"/>
      <c r="D49" s="31"/>
      <c r="E49" s="31"/>
      <c r="F49" s="31"/>
      <c r="G49" s="31"/>
      <c r="H49" s="31"/>
      <c r="I49" s="31"/>
      <c r="J49" s="31"/>
      <c r="K49" s="31"/>
      <c r="L49" s="31"/>
      <c r="M49" s="31"/>
      <c r="N49" s="31"/>
      <c r="O49" s="31"/>
      <c r="P49" s="31"/>
      <c r="Q49" s="46"/>
      <c r="R49" s="46"/>
      <c r="S49" s="46"/>
      <c r="T49" s="46"/>
      <c r="U49" s="47"/>
      <c r="V49" s="534"/>
      <c r="X49" s="407"/>
    </row>
    <row r="50" spans="1:34" ht="7.5" customHeight="1" x14ac:dyDescent="0.2">
      <c r="A50" s="34"/>
      <c r="B50" s="25"/>
      <c r="C50" s="25"/>
      <c r="D50" s="25"/>
      <c r="E50" s="25"/>
      <c r="F50" s="25"/>
      <c r="G50" s="25"/>
      <c r="H50" s="25"/>
      <c r="I50" s="25"/>
      <c r="J50" s="25"/>
      <c r="K50" s="87"/>
      <c r="L50" s="114"/>
      <c r="M50" s="114"/>
      <c r="N50" s="114"/>
      <c r="O50" s="114"/>
      <c r="P50" s="114"/>
      <c r="Q50" s="91"/>
      <c r="R50" s="91"/>
      <c r="S50" s="91"/>
      <c r="T50" s="91"/>
      <c r="U50" s="93"/>
      <c r="V50" s="534"/>
      <c r="X50" s="407"/>
    </row>
    <row r="51" spans="1:34" s="411" customFormat="1" ht="11.25" customHeight="1" x14ac:dyDescent="0.2">
      <c r="A51" s="36"/>
      <c r="B51" s="671"/>
      <c r="C51" s="671"/>
      <c r="D51" s="672"/>
      <c r="E51" s="672"/>
      <c r="F51" s="672"/>
      <c r="G51" s="672"/>
      <c r="H51" s="672"/>
      <c r="I51" s="264"/>
      <c r="J51" s="264"/>
      <c r="K51" s="115"/>
      <c r="L51" s="79"/>
      <c r="M51" s="79"/>
      <c r="N51" s="79"/>
      <c r="O51" s="79"/>
      <c r="P51" s="79"/>
      <c r="Q51" s="79"/>
      <c r="R51" s="79"/>
      <c r="S51" s="79"/>
      <c r="T51" s="79"/>
      <c r="U51" s="92"/>
      <c r="V51" s="535"/>
      <c r="W51" s="402"/>
      <c r="X51" s="407"/>
      <c r="Y51" s="402"/>
      <c r="Z51" s="402"/>
      <c r="AA51" s="402"/>
      <c r="AB51" s="403"/>
      <c r="AC51" s="403"/>
      <c r="AD51" s="403"/>
      <c r="AE51" s="403"/>
      <c r="AF51" s="403"/>
      <c r="AG51" s="409"/>
      <c r="AH51" s="410"/>
    </row>
    <row r="52" spans="1:34" ht="20.25" customHeight="1" x14ac:dyDescent="0.2">
      <c r="A52" s="34"/>
      <c r="B52" s="672"/>
      <c r="C52" s="672"/>
      <c r="D52" s="672"/>
      <c r="E52" s="672"/>
      <c r="F52" s="672"/>
      <c r="G52" s="672"/>
      <c r="H52" s="672"/>
      <c r="I52" s="264"/>
      <c r="J52" s="264"/>
      <c r="K52" s="87"/>
      <c r="L52" s="91"/>
      <c r="M52" s="91"/>
      <c r="N52" s="91"/>
      <c r="O52" s="91"/>
      <c r="P52" s="91"/>
      <c r="Q52" s="79"/>
      <c r="R52" s="79"/>
      <c r="S52" s="79"/>
      <c r="T52" s="79"/>
      <c r="U52" s="93"/>
      <c r="V52" s="532"/>
      <c r="W52" s="439" t="s">
        <v>76</v>
      </c>
      <c r="X52" s="346" t="s">
        <v>206</v>
      </c>
      <c r="Y52" s="347" t="s">
        <v>197</v>
      </c>
      <c r="Z52" s="673" t="s">
        <v>194</v>
      </c>
      <c r="AA52" s="673" t="s">
        <v>195</v>
      </c>
    </row>
    <row r="53" spans="1:34" ht="11.25" customHeight="1" x14ac:dyDescent="0.2">
      <c r="A53" s="34"/>
      <c r="B53" s="675"/>
      <c r="C53" s="675"/>
      <c r="D53" s="676"/>
      <c r="E53" s="676"/>
      <c r="F53" s="676"/>
      <c r="G53" s="676"/>
      <c r="H53" s="676"/>
      <c r="I53" s="265"/>
      <c r="J53" s="265"/>
      <c r="K53" s="87"/>
      <c r="L53" s="91"/>
      <c r="M53" s="91"/>
      <c r="N53" s="91"/>
      <c r="O53" s="91"/>
      <c r="P53" s="91"/>
      <c r="Q53" s="79"/>
      <c r="R53" s="79"/>
      <c r="S53" s="79"/>
      <c r="T53" s="79"/>
      <c r="U53" s="93"/>
      <c r="V53" s="532"/>
      <c r="W53" s="440" t="e">
        <f ca="1">OFFSET(B11,$W$5,0)</f>
        <v>#N/A</v>
      </c>
      <c r="X53" s="419" t="e">
        <f ca="1">OFFSET(R9,(VLOOKUP(W53,$X$54:$Y$73,2,FALSE)),0)</f>
        <v>#N/A</v>
      </c>
      <c r="Y53" s="420" t="e">
        <f ca="1">(OFFSET(O9,(VLOOKUP(W53,$X$54:$Y$73,2,FALSE)),0))</f>
        <v>#N/A</v>
      </c>
      <c r="Z53" s="674"/>
      <c r="AA53" s="674"/>
    </row>
    <row r="54" spans="1:34" ht="11.25" customHeight="1" x14ac:dyDescent="0.2">
      <c r="A54" s="34"/>
      <c r="B54" s="154"/>
      <c r="C54" s="154"/>
      <c r="D54" s="154"/>
      <c r="E54" s="154"/>
      <c r="F54" s="154"/>
      <c r="G54" s="154"/>
      <c r="H54" s="154"/>
      <c r="I54" s="154"/>
      <c r="J54" s="154"/>
      <c r="K54" s="87"/>
      <c r="L54" s="91"/>
      <c r="M54" s="91"/>
      <c r="N54" s="91"/>
      <c r="O54" s="91"/>
      <c r="P54" s="91"/>
      <c r="Q54" s="79"/>
      <c r="R54" s="79"/>
      <c r="S54" s="79"/>
      <c r="T54" s="79"/>
      <c r="U54" s="93"/>
      <c r="V54" s="532"/>
      <c r="W54" s="440">
        <v>1</v>
      </c>
      <c r="X54" s="345" t="str">
        <f>B12</f>
        <v>Bracknell Forest</v>
      </c>
      <c r="Y54" s="348">
        <v>3</v>
      </c>
      <c r="Z54" s="349">
        <f>IF(H12&gt;0,IDACI!D12,0)</f>
        <v>23799</v>
      </c>
      <c r="AA54" s="349">
        <f>IF(H12&gt;0,IDACI!E12,0)</f>
        <v>2617.89</v>
      </c>
    </row>
    <row r="55" spans="1:34" ht="11.25" customHeight="1" x14ac:dyDescent="0.2">
      <c r="A55" s="48"/>
      <c r="B55" s="154"/>
      <c r="C55" s="154"/>
      <c r="D55" s="187"/>
      <c r="E55" s="187"/>
      <c r="F55" s="187"/>
      <c r="G55" s="187"/>
      <c r="H55" s="187"/>
      <c r="I55" s="187"/>
      <c r="J55" s="187"/>
      <c r="K55" s="87"/>
      <c r="L55" s="91"/>
      <c r="M55" s="91"/>
      <c r="N55" s="91"/>
      <c r="O55" s="91"/>
      <c r="P55" s="91"/>
      <c r="Q55" s="79"/>
      <c r="R55" s="79"/>
      <c r="S55" s="79"/>
      <c r="T55" s="79"/>
      <c r="U55" s="93"/>
      <c r="V55" s="532"/>
      <c r="W55" s="440">
        <v>2</v>
      </c>
      <c r="X55" s="345" t="str">
        <f t="shared" ref="X55:X74" si="4">B13</f>
        <v>Brighton &amp; Hove</v>
      </c>
      <c r="Y55" s="348">
        <v>4</v>
      </c>
      <c r="Z55" s="349">
        <f>IF(H13&gt;0,IDACI!D13,0)</f>
        <v>44814</v>
      </c>
      <c r="AA55" s="350">
        <f>IF(H13&gt;0,IDACI!E13,0)</f>
        <v>8200.9619999999995</v>
      </c>
    </row>
    <row r="56" spans="1:34" ht="11.25" customHeight="1" x14ac:dyDescent="0.2">
      <c r="A56" s="48"/>
      <c r="B56" s="186"/>
      <c r="C56" s="186"/>
      <c r="D56" s="154"/>
      <c r="E56" s="154"/>
      <c r="F56" s="154"/>
      <c r="G56" s="154"/>
      <c r="H56" s="154"/>
      <c r="I56" s="154"/>
      <c r="J56" s="154"/>
      <c r="K56" s="87"/>
      <c r="L56" s="91"/>
      <c r="M56" s="91"/>
      <c r="N56" s="91"/>
      <c r="O56" s="91"/>
      <c r="P56" s="91"/>
      <c r="Q56" s="79"/>
      <c r="R56" s="79"/>
      <c r="S56" s="79"/>
      <c r="T56" s="79"/>
      <c r="U56" s="93"/>
      <c r="V56" s="532"/>
      <c r="W56" s="440">
        <v>3</v>
      </c>
      <c r="X56" s="345" t="str">
        <f t="shared" si="4"/>
        <v>Buckinghamshire</v>
      </c>
      <c r="Y56" s="348">
        <v>5</v>
      </c>
      <c r="Z56" s="349">
        <f>IF(H14&gt;0,IDACI!D14,0)</f>
        <v>103548</v>
      </c>
      <c r="AA56" s="350">
        <f>IF(H14&gt;0,IDACI!E14,0)</f>
        <v>10147.704</v>
      </c>
    </row>
    <row r="57" spans="1:34" ht="11.25" customHeight="1" x14ac:dyDescent="0.2">
      <c r="A57" s="48"/>
      <c r="B57" s="186"/>
      <c r="C57" s="186"/>
      <c r="D57" s="154"/>
      <c r="E57" s="154"/>
      <c r="F57" s="154"/>
      <c r="G57" s="154"/>
      <c r="H57" s="154"/>
      <c r="I57" s="154"/>
      <c r="J57" s="154"/>
      <c r="K57" s="87"/>
      <c r="L57" s="91"/>
      <c r="M57" s="91"/>
      <c r="N57" s="91"/>
      <c r="O57" s="91"/>
      <c r="P57" s="91"/>
      <c r="Q57" s="79"/>
      <c r="R57" s="79"/>
      <c r="S57" s="79"/>
      <c r="T57" s="79"/>
      <c r="U57" s="93"/>
      <c r="V57" s="532"/>
      <c r="W57" s="440">
        <v>4</v>
      </c>
      <c r="X57" s="345" t="str">
        <f t="shared" si="4"/>
        <v>East Sussex</v>
      </c>
      <c r="Y57" s="348">
        <v>6</v>
      </c>
      <c r="Z57" s="349">
        <f>IF(H15&gt;0,IDACI!D15,0)</f>
        <v>91917</v>
      </c>
      <c r="AA57" s="350">
        <f>IF(H15&gt;0,IDACI!E15,0)</f>
        <v>15993.557999999999</v>
      </c>
    </row>
    <row r="58" spans="1:34" ht="11.25" customHeight="1" x14ac:dyDescent="0.2">
      <c r="A58" s="48"/>
      <c r="B58" s="186"/>
      <c r="C58" s="186"/>
      <c r="D58" s="154"/>
      <c r="E58" s="154"/>
      <c r="F58" s="154"/>
      <c r="G58" s="154"/>
      <c r="H58" s="154"/>
      <c r="I58" s="154"/>
      <c r="J58" s="154"/>
      <c r="K58" s="87"/>
      <c r="L58" s="91"/>
      <c r="M58" s="91"/>
      <c r="N58" s="91"/>
      <c r="O58" s="91"/>
      <c r="P58" s="91"/>
      <c r="Q58" s="79"/>
      <c r="R58" s="79"/>
      <c r="S58" s="79"/>
      <c r="T58" s="79"/>
      <c r="U58" s="93"/>
      <c r="V58" s="532"/>
      <c r="W58" s="440">
        <v>5</v>
      </c>
      <c r="X58" s="345" t="str">
        <f t="shared" si="4"/>
        <v>Hampshire</v>
      </c>
      <c r="Y58" s="348">
        <v>7</v>
      </c>
      <c r="Z58" s="349">
        <f>IF(H16&gt;0,IDACI!D16,0)</f>
        <v>247800</v>
      </c>
      <c r="AA58" s="350">
        <f>IF(H16&gt;0,IDACI!E16,0)</f>
        <v>29240.399999999998</v>
      </c>
    </row>
    <row r="59" spans="1:34" ht="11.25" customHeight="1" x14ac:dyDescent="0.2">
      <c r="A59" s="48"/>
      <c r="B59" s="186"/>
      <c r="C59" s="186"/>
      <c r="D59" s="154"/>
      <c r="E59" s="154"/>
      <c r="F59" s="154"/>
      <c r="G59" s="154"/>
      <c r="H59" s="154"/>
      <c r="I59" s="154"/>
      <c r="J59" s="154"/>
      <c r="K59" s="87"/>
      <c r="L59" s="91"/>
      <c r="M59" s="91"/>
      <c r="N59" s="91"/>
      <c r="O59" s="91"/>
      <c r="P59" s="91"/>
      <c r="Q59" s="79"/>
      <c r="R59" s="79"/>
      <c r="S59" s="79"/>
      <c r="T59" s="79"/>
      <c r="U59" s="93"/>
      <c r="V59" s="532"/>
      <c r="W59" s="440">
        <v>6</v>
      </c>
      <c r="X59" s="345" t="str">
        <f t="shared" si="4"/>
        <v>Isle of Wight</v>
      </c>
      <c r="Y59" s="348">
        <v>8</v>
      </c>
      <c r="Z59" s="349">
        <f>IF(H17&gt;0,IDACI!D17,0)</f>
        <v>22502</v>
      </c>
      <c r="AA59" s="350">
        <f>IF(H17&gt;0,IDACI!E17,0)</f>
        <v>4590.4079999999994</v>
      </c>
    </row>
    <row r="60" spans="1:34" ht="11.25" customHeight="1" x14ac:dyDescent="0.2">
      <c r="A60" s="48"/>
      <c r="B60" s="186"/>
      <c r="C60" s="186"/>
      <c r="D60" s="154"/>
      <c r="E60" s="154"/>
      <c r="F60" s="154"/>
      <c r="G60" s="154"/>
      <c r="H60" s="154"/>
      <c r="I60" s="154"/>
      <c r="J60" s="154"/>
      <c r="K60" s="87"/>
      <c r="L60" s="91"/>
      <c r="M60" s="91"/>
      <c r="N60" s="91"/>
      <c r="O60" s="91"/>
      <c r="P60" s="91"/>
      <c r="Q60" s="79"/>
      <c r="R60" s="79"/>
      <c r="S60" s="79"/>
      <c r="T60" s="79"/>
      <c r="U60" s="93"/>
      <c r="V60" s="532"/>
      <c r="W60" s="440">
        <v>7</v>
      </c>
      <c r="X60" s="345" t="str">
        <f t="shared" si="4"/>
        <v>Kent</v>
      </c>
      <c r="Y60" s="348">
        <v>9</v>
      </c>
      <c r="Z60" s="349">
        <f>IF(H18&gt;0,IDACI!D18,0)</f>
        <v>286168</v>
      </c>
      <c r="AA60" s="350">
        <f>IF(H18&gt;0,IDACI!E18,0)</f>
        <v>50937.904000000002</v>
      </c>
    </row>
    <row r="61" spans="1:34" ht="11.25" customHeight="1" x14ac:dyDescent="0.2">
      <c r="A61" s="48"/>
      <c r="B61" s="186"/>
      <c r="C61" s="186"/>
      <c r="D61" s="154"/>
      <c r="E61" s="154"/>
      <c r="F61" s="154"/>
      <c r="G61" s="154"/>
      <c r="H61" s="154"/>
      <c r="I61" s="154"/>
      <c r="J61" s="154"/>
      <c r="K61" s="87"/>
      <c r="L61" s="91"/>
      <c r="M61" s="91"/>
      <c r="N61" s="91"/>
      <c r="O61" s="91"/>
      <c r="P61" s="91"/>
      <c r="Q61" s="79"/>
      <c r="R61" s="79"/>
      <c r="S61" s="79"/>
      <c r="T61" s="79"/>
      <c r="U61" s="93"/>
      <c r="V61" s="532"/>
      <c r="W61" s="440">
        <v>8</v>
      </c>
      <c r="X61" s="345" t="str">
        <f t="shared" si="4"/>
        <v>Medway</v>
      </c>
      <c r="Y61" s="348">
        <v>10</v>
      </c>
      <c r="Z61" s="349">
        <f>IF(H19&gt;0,IDACI!D19,0)</f>
        <v>54280</v>
      </c>
      <c r="AA61" s="350">
        <f>IF(H19&gt;0,IDACI!E19,0)</f>
        <v>11941.6</v>
      </c>
    </row>
    <row r="62" spans="1:34" ht="11.25" customHeight="1" x14ac:dyDescent="0.2">
      <c r="A62" s="48"/>
      <c r="B62" s="186"/>
      <c r="C62" s="186"/>
      <c r="D62" s="154"/>
      <c r="E62" s="154"/>
      <c r="F62" s="154"/>
      <c r="G62" s="154"/>
      <c r="H62" s="154"/>
      <c r="I62" s="154"/>
      <c r="J62" s="154"/>
      <c r="K62" s="87"/>
      <c r="L62" s="91"/>
      <c r="M62" s="91"/>
      <c r="N62" s="91"/>
      <c r="O62" s="91"/>
      <c r="P62" s="91"/>
      <c r="Q62" s="79"/>
      <c r="R62" s="79"/>
      <c r="S62" s="79"/>
      <c r="T62" s="79"/>
      <c r="U62" s="93"/>
      <c r="V62" s="532"/>
      <c r="W62" s="440">
        <v>9</v>
      </c>
      <c r="X62" s="345" t="str">
        <f t="shared" si="4"/>
        <v>Milton Keynes</v>
      </c>
      <c r="Y62" s="348">
        <v>11</v>
      </c>
      <c r="Z62" s="349">
        <f>IF(H20&gt;0,IDACI!D20,0)</f>
        <v>56637</v>
      </c>
      <c r="AA62" s="350">
        <f>IF(H20&gt;0,IDACI!E20,0)</f>
        <v>11157.489</v>
      </c>
    </row>
    <row r="63" spans="1:34" ht="11.25" customHeight="1" x14ac:dyDescent="0.2">
      <c r="A63" s="48"/>
      <c r="B63" s="186"/>
      <c r="C63" s="186"/>
      <c r="D63" s="154"/>
      <c r="E63" s="154"/>
      <c r="F63" s="154"/>
      <c r="G63" s="154"/>
      <c r="H63" s="154"/>
      <c r="I63" s="154"/>
      <c r="J63" s="154"/>
      <c r="K63" s="87"/>
      <c r="L63" s="91"/>
      <c r="M63" s="91"/>
      <c r="N63" s="91"/>
      <c r="O63" s="91"/>
      <c r="P63" s="91"/>
      <c r="Q63" s="79"/>
      <c r="R63" s="79"/>
      <c r="S63" s="79"/>
      <c r="T63" s="79"/>
      <c r="U63" s="93"/>
      <c r="V63" s="532"/>
      <c r="W63" s="440">
        <v>10</v>
      </c>
      <c r="X63" s="345" t="str">
        <f t="shared" si="4"/>
        <v>Oxfordshire</v>
      </c>
      <c r="Y63" s="348">
        <v>12</v>
      </c>
      <c r="Z63" s="349">
        <f>IF(H21&gt;0,IDACI!D21,0)</f>
        <v>123975</v>
      </c>
      <c r="AA63" s="350">
        <f>IF(H21&gt;0,IDACI!E21,0)</f>
        <v>14629.05</v>
      </c>
    </row>
    <row r="64" spans="1:34" ht="11.25" customHeight="1" x14ac:dyDescent="0.2">
      <c r="A64" s="48"/>
      <c r="B64" s="186"/>
      <c r="C64" s="186"/>
      <c r="D64" s="154"/>
      <c r="E64" s="154"/>
      <c r="F64" s="154"/>
      <c r="G64" s="154"/>
      <c r="H64" s="154"/>
      <c r="I64" s="154"/>
      <c r="J64" s="154"/>
      <c r="K64" s="87"/>
      <c r="L64" s="91"/>
      <c r="M64" s="91"/>
      <c r="N64" s="91"/>
      <c r="O64" s="91"/>
      <c r="P64" s="91"/>
      <c r="Q64" s="79"/>
      <c r="R64" s="79"/>
      <c r="S64" s="79"/>
      <c r="T64" s="79"/>
      <c r="U64" s="93"/>
      <c r="V64" s="532"/>
      <c r="W64" s="440">
        <v>11</v>
      </c>
      <c r="X64" s="345" t="str">
        <f t="shared" si="4"/>
        <v>Portsmouth</v>
      </c>
      <c r="Y64" s="348">
        <v>13</v>
      </c>
      <c r="Z64" s="349">
        <f>IF(H22&gt;0,IDACI!D22,0)</f>
        <v>37912</v>
      </c>
      <c r="AA64" s="350">
        <f>IF(H22&gt;0,IDACI!E22,0)</f>
        <v>9023.0559999999987</v>
      </c>
    </row>
    <row r="65" spans="1:27" ht="11.25" customHeight="1" x14ac:dyDescent="0.2">
      <c r="A65" s="48"/>
      <c r="B65" s="186"/>
      <c r="C65" s="186"/>
      <c r="D65" s="154"/>
      <c r="E65" s="154"/>
      <c r="F65" s="154"/>
      <c r="G65" s="154"/>
      <c r="H65" s="154"/>
      <c r="I65" s="154"/>
      <c r="J65" s="154"/>
      <c r="K65" s="87"/>
      <c r="L65" s="91"/>
      <c r="M65" s="91"/>
      <c r="N65" s="91"/>
      <c r="O65" s="91"/>
      <c r="P65" s="91"/>
      <c r="Q65" s="79"/>
      <c r="R65" s="79"/>
      <c r="S65" s="79"/>
      <c r="T65" s="79"/>
      <c r="U65" s="93"/>
      <c r="V65" s="532"/>
      <c r="W65" s="440">
        <v>12</v>
      </c>
      <c r="X65" s="345" t="str">
        <f t="shared" si="4"/>
        <v>Reading</v>
      </c>
      <c r="Y65" s="348">
        <v>14</v>
      </c>
      <c r="Z65" s="349">
        <f>IF(H23&gt;0,IDACI!D23,0)</f>
        <v>30916</v>
      </c>
      <c r="AA65" s="350">
        <f>IF(H23&gt;0,IDACI!E23,0)</f>
        <v>6121.3680000000004</v>
      </c>
    </row>
    <row r="66" spans="1:27" ht="11.25" customHeight="1" x14ac:dyDescent="0.2">
      <c r="A66" s="48"/>
      <c r="B66" s="186"/>
      <c r="C66" s="186"/>
      <c r="D66" s="154"/>
      <c r="E66" s="154"/>
      <c r="F66" s="154"/>
      <c r="G66" s="154"/>
      <c r="H66" s="154"/>
      <c r="I66" s="154"/>
      <c r="J66" s="154"/>
      <c r="K66" s="87"/>
      <c r="L66" s="91"/>
      <c r="M66" s="91"/>
      <c r="N66" s="91"/>
      <c r="O66" s="91"/>
      <c r="P66" s="91"/>
      <c r="Q66" s="79"/>
      <c r="R66" s="79"/>
      <c r="S66" s="79"/>
      <c r="T66" s="79"/>
      <c r="U66" s="93"/>
      <c r="V66" s="532"/>
      <c r="W66" s="440">
        <v>13</v>
      </c>
      <c r="X66" s="345" t="str">
        <f t="shared" si="4"/>
        <v>Slough</v>
      </c>
      <c r="Y66" s="348">
        <v>15</v>
      </c>
      <c r="Z66" s="349">
        <f>IF(H24&gt;0,IDACI!D24,0)</f>
        <v>34703</v>
      </c>
      <c r="AA66" s="350">
        <f>IF(H24&gt;0,IDACI!E24,0)</f>
        <v>6767.085</v>
      </c>
    </row>
    <row r="67" spans="1:27" ht="11.25" customHeight="1" x14ac:dyDescent="0.2">
      <c r="A67" s="48"/>
      <c r="B67" s="186"/>
      <c r="C67" s="186"/>
      <c r="D67" s="154"/>
      <c r="E67" s="154"/>
      <c r="F67" s="154"/>
      <c r="G67" s="154"/>
      <c r="H67" s="154"/>
      <c r="I67" s="154"/>
      <c r="J67" s="154"/>
      <c r="K67" s="87"/>
      <c r="L67" s="91"/>
      <c r="M67" s="91"/>
      <c r="N67" s="91"/>
      <c r="O67" s="91"/>
      <c r="P67" s="91"/>
      <c r="Q67" s="79"/>
      <c r="R67" s="79"/>
      <c r="S67" s="79"/>
      <c r="T67" s="79"/>
      <c r="U67" s="93"/>
      <c r="V67" s="532"/>
      <c r="W67" s="440">
        <v>14</v>
      </c>
      <c r="X67" s="345" t="str">
        <f t="shared" si="4"/>
        <v>Somerset</v>
      </c>
      <c r="Y67" s="348">
        <v>16</v>
      </c>
      <c r="Z67" s="349"/>
      <c r="AA67" s="350"/>
    </row>
    <row r="68" spans="1:27" ht="11.25" customHeight="1" x14ac:dyDescent="0.2">
      <c r="A68" s="48"/>
      <c r="B68" s="186"/>
      <c r="C68" s="186"/>
      <c r="D68" s="154"/>
      <c r="E68" s="154"/>
      <c r="F68" s="154"/>
      <c r="G68" s="154"/>
      <c r="H68" s="154"/>
      <c r="I68" s="154"/>
      <c r="J68" s="154"/>
      <c r="K68" s="87"/>
      <c r="L68" s="91"/>
      <c r="M68" s="91"/>
      <c r="N68" s="91"/>
      <c r="O68" s="91"/>
      <c r="P68" s="91"/>
      <c r="Q68" s="79"/>
      <c r="R68" s="79"/>
      <c r="S68" s="79"/>
      <c r="T68" s="79"/>
      <c r="U68" s="93"/>
      <c r="V68" s="532"/>
      <c r="W68" s="440">
        <v>15</v>
      </c>
      <c r="X68" s="345" t="str">
        <f t="shared" si="4"/>
        <v>Southampton</v>
      </c>
      <c r="Y68" s="348">
        <v>17</v>
      </c>
      <c r="Z68" s="349">
        <f>IF(H26&gt;0,IDACI!D26,0)</f>
        <v>42079</v>
      </c>
      <c r="AA68" s="350">
        <f>IF(H26&gt;0,IDACI!E26,0)</f>
        <v>10519.75</v>
      </c>
    </row>
    <row r="69" spans="1:27" ht="11.25" customHeight="1" x14ac:dyDescent="0.2">
      <c r="A69" s="48"/>
      <c r="B69" s="186"/>
      <c r="C69" s="186"/>
      <c r="D69" s="154"/>
      <c r="E69" s="154"/>
      <c r="F69" s="154"/>
      <c r="G69" s="154"/>
      <c r="H69" s="154"/>
      <c r="I69" s="154"/>
      <c r="J69" s="154"/>
      <c r="K69" s="87"/>
      <c r="L69" s="91"/>
      <c r="M69" s="91"/>
      <c r="N69" s="91"/>
      <c r="O69" s="91"/>
      <c r="P69" s="91"/>
      <c r="Q69" s="79"/>
      <c r="R69" s="79"/>
      <c r="S69" s="79"/>
      <c r="T69" s="79"/>
      <c r="U69" s="93"/>
      <c r="V69" s="532"/>
      <c r="W69" s="440">
        <v>16</v>
      </c>
      <c r="X69" s="345" t="str">
        <f t="shared" si="4"/>
        <v>Surrey</v>
      </c>
      <c r="Y69" s="348">
        <v>18</v>
      </c>
      <c r="Z69" s="349">
        <f>IF(H27&gt;0,IDACI!D27,0)</f>
        <v>221989</v>
      </c>
      <c r="AA69" s="350">
        <f>IF(H27&gt;0,IDACI!E27,0)</f>
        <v>21532.933000000005</v>
      </c>
    </row>
    <row r="70" spans="1:27" ht="11.25" customHeight="1" x14ac:dyDescent="0.2">
      <c r="A70" s="48"/>
      <c r="B70" s="186"/>
      <c r="C70" s="186"/>
      <c r="D70" s="154"/>
      <c r="E70" s="154"/>
      <c r="F70" s="154"/>
      <c r="G70" s="154"/>
      <c r="H70" s="154"/>
      <c r="I70" s="154"/>
      <c r="J70" s="154"/>
      <c r="K70" s="87"/>
      <c r="L70" s="91"/>
      <c r="M70" s="91"/>
      <c r="N70" s="91"/>
      <c r="O70" s="91"/>
      <c r="P70" s="91"/>
      <c r="Q70" s="79"/>
      <c r="R70" s="79"/>
      <c r="S70" s="79"/>
      <c r="T70" s="79"/>
      <c r="U70" s="93"/>
      <c r="V70" s="532"/>
      <c r="W70" s="440">
        <v>17</v>
      </c>
      <c r="X70" s="345" t="str">
        <f t="shared" si="4"/>
        <v>West Berkshire</v>
      </c>
      <c r="Y70" s="348">
        <v>19</v>
      </c>
      <c r="Z70" s="349">
        <f>IF(H28&gt;0,IDACI!D28,0)</f>
        <v>31302</v>
      </c>
      <c r="AA70" s="350">
        <f>IF(H28&gt;0,IDACI!E28,0)</f>
        <v>3255.4080000000004</v>
      </c>
    </row>
    <row r="71" spans="1:27" ht="11.25" customHeight="1" x14ac:dyDescent="0.2">
      <c r="A71" s="48"/>
      <c r="B71" s="186"/>
      <c r="C71" s="186"/>
      <c r="D71" s="154"/>
      <c r="E71" s="154"/>
      <c r="F71" s="154"/>
      <c r="G71" s="154"/>
      <c r="H71" s="154"/>
      <c r="I71" s="154"/>
      <c r="J71" s="154"/>
      <c r="K71" s="87"/>
      <c r="L71" s="79"/>
      <c r="M71" s="79"/>
      <c r="N71" s="79"/>
      <c r="O71" s="79"/>
      <c r="P71" s="79"/>
      <c r="Q71" s="79"/>
      <c r="R71" s="79"/>
      <c r="S71" s="79"/>
      <c r="T71" s="79"/>
      <c r="U71" s="93"/>
      <c r="V71" s="532"/>
      <c r="W71" s="440">
        <v>18</v>
      </c>
      <c r="X71" s="345" t="str">
        <f t="shared" si="4"/>
        <v>West Sussex</v>
      </c>
      <c r="Y71" s="348">
        <v>20</v>
      </c>
      <c r="Z71" s="349">
        <f>IF(H29&gt;0,IDACI!D29,0)</f>
        <v>146958</v>
      </c>
      <c r="AA71" s="350">
        <f>IF(H29&gt;0,IDACI!E29,0)</f>
        <v>18957.582000000002</v>
      </c>
    </row>
    <row r="72" spans="1:27" ht="11.25" customHeight="1" x14ac:dyDescent="0.2">
      <c r="A72" s="48"/>
      <c r="B72" s="186"/>
      <c r="C72" s="186"/>
      <c r="D72" s="154"/>
      <c r="E72" s="154"/>
      <c r="F72" s="154"/>
      <c r="G72" s="154"/>
      <c r="H72" s="154"/>
      <c r="I72" s="154"/>
      <c r="J72" s="154"/>
      <c r="K72" s="87"/>
      <c r="L72" s="79"/>
      <c r="M72" s="79"/>
      <c r="N72" s="79"/>
      <c r="O72" s="79"/>
      <c r="P72" s="79"/>
      <c r="Q72" s="79"/>
      <c r="R72" s="79"/>
      <c r="S72" s="79"/>
      <c r="T72" s="79"/>
      <c r="U72" s="93"/>
      <c r="V72" s="532"/>
      <c r="W72" s="440">
        <v>19</v>
      </c>
      <c r="X72" s="345" t="str">
        <f t="shared" si="4"/>
        <v>Windsor &amp; Maidenhead</v>
      </c>
      <c r="Y72" s="348">
        <v>21</v>
      </c>
      <c r="Z72" s="349">
        <f>IF(H30&gt;0,IDACI!D30,0)</f>
        <v>29154</v>
      </c>
      <c r="AA72" s="350">
        <f>IF(H30&gt;0,IDACI!E30,0)</f>
        <v>2448.9360000000001</v>
      </c>
    </row>
    <row r="73" spans="1:27" ht="11.25" customHeight="1" x14ac:dyDescent="0.2">
      <c r="A73" s="48"/>
      <c r="B73" s="186"/>
      <c r="C73" s="186"/>
      <c r="D73" s="154"/>
      <c r="E73" s="154"/>
      <c r="F73" s="154"/>
      <c r="G73" s="154"/>
      <c r="H73" s="154"/>
      <c r="I73" s="154"/>
      <c r="J73" s="154"/>
      <c r="K73" s="87"/>
      <c r="L73" s="79"/>
      <c r="M73" s="79"/>
      <c r="N73" s="79"/>
      <c r="O73" s="79"/>
      <c r="P73" s="79"/>
      <c r="Q73" s="79"/>
      <c r="R73" s="79"/>
      <c r="S73" s="79"/>
      <c r="T73" s="79"/>
      <c r="U73" s="93"/>
      <c r="V73" s="532"/>
      <c r="W73" s="440">
        <v>20</v>
      </c>
      <c r="X73" s="345" t="str">
        <f t="shared" si="4"/>
        <v>Wokingham</v>
      </c>
      <c r="Y73" s="348">
        <v>22</v>
      </c>
      <c r="Z73" s="349">
        <f>IF(H31&gt;0,IDACI!D31,0)</f>
        <v>31967</v>
      </c>
      <c r="AA73" s="350">
        <f>IF(H31&gt;0,IDACI!E31,0)</f>
        <v>2173.7560000000003</v>
      </c>
    </row>
    <row r="74" spans="1:27" ht="11.25" customHeight="1" x14ac:dyDescent="0.2">
      <c r="A74" s="48"/>
      <c r="B74" s="186"/>
      <c r="C74" s="186"/>
      <c r="D74" s="154"/>
      <c r="E74" s="154"/>
      <c r="F74" s="154"/>
      <c r="G74" s="154"/>
      <c r="H74" s="154"/>
      <c r="I74" s="154"/>
      <c r="J74" s="154"/>
      <c r="K74" s="87"/>
      <c r="L74" s="79"/>
      <c r="M74" s="79"/>
      <c r="N74" s="79"/>
      <c r="O74" s="79"/>
      <c r="P74" s="79"/>
      <c r="Q74" s="79"/>
      <c r="R74" s="79"/>
      <c r="S74" s="79"/>
      <c r="T74" s="79"/>
      <c r="U74" s="93"/>
      <c r="V74" s="532"/>
      <c r="W74" s="440"/>
      <c r="X74" s="345" t="str">
        <f t="shared" si="4"/>
        <v>South East</v>
      </c>
      <c r="Y74" s="348"/>
      <c r="Z74" s="349">
        <f>SUM(Z54:Z73)</f>
        <v>1662420</v>
      </c>
      <c r="AA74" s="349">
        <f>SUM(AA54:AA73)</f>
        <v>240256.83899999998</v>
      </c>
    </row>
    <row r="75" spans="1:27" ht="11.25" customHeight="1" x14ac:dyDescent="0.2">
      <c r="A75" s="48"/>
      <c r="B75" s="186"/>
      <c r="C75" s="186"/>
      <c r="D75" s="154"/>
      <c r="E75" s="154"/>
      <c r="F75" s="154"/>
      <c r="G75" s="154"/>
      <c r="H75" s="154"/>
      <c r="I75" s="154"/>
      <c r="J75" s="154"/>
      <c r="K75" s="87"/>
      <c r="L75" s="79"/>
      <c r="M75" s="79"/>
      <c r="N75" s="79"/>
      <c r="O75" s="79"/>
      <c r="P75" s="79"/>
      <c r="Q75" s="79"/>
      <c r="R75" s="79"/>
      <c r="S75" s="79"/>
      <c r="T75" s="79"/>
      <c r="U75" s="93"/>
      <c r="V75" s="532"/>
      <c r="W75" s="537"/>
      <c r="X75" s="493"/>
    </row>
    <row r="76" spans="1:27" ht="11.25" customHeight="1" x14ac:dyDescent="0.2">
      <c r="A76" s="48"/>
      <c r="B76" s="197"/>
      <c r="C76" s="197"/>
      <c r="D76" s="154"/>
      <c r="E76" s="154"/>
      <c r="F76" s="154"/>
      <c r="G76" s="154"/>
      <c r="H76" s="154"/>
      <c r="I76" s="154"/>
      <c r="J76" s="154"/>
      <c r="K76" s="87"/>
      <c r="L76" s="79"/>
      <c r="M76" s="79"/>
      <c r="N76" s="79"/>
      <c r="O76" s="79"/>
      <c r="P76" s="79"/>
      <c r="Q76" s="79"/>
      <c r="R76" s="79"/>
      <c r="S76" s="79"/>
      <c r="T76" s="79"/>
      <c r="U76" s="93"/>
      <c r="V76" s="532"/>
    </row>
    <row r="77" spans="1:27" ht="11.25" customHeight="1" x14ac:dyDescent="0.2">
      <c r="A77" s="34"/>
      <c r="B77" s="198"/>
      <c r="C77" s="198"/>
      <c r="D77" s="154"/>
      <c r="E77" s="154"/>
      <c r="F77" s="154"/>
      <c r="G77" s="154"/>
      <c r="H77" s="154"/>
      <c r="I77" s="154"/>
      <c r="J77" s="154"/>
      <c r="K77" s="87"/>
      <c r="L77" s="79"/>
      <c r="M77" s="79"/>
      <c r="N77" s="79"/>
      <c r="O77" s="79"/>
      <c r="P77" s="79"/>
      <c r="Q77" s="79"/>
      <c r="R77" s="79"/>
      <c r="S77" s="79"/>
      <c r="T77" s="79"/>
      <c r="U77" s="93"/>
      <c r="V77" s="532"/>
    </row>
    <row r="78" spans="1:27" ht="11.25" customHeight="1" x14ac:dyDescent="0.2">
      <c r="A78" s="34"/>
      <c r="B78" s="154"/>
      <c r="C78" s="154"/>
      <c r="D78" s="154"/>
      <c r="E78" s="154"/>
      <c r="F78" s="154"/>
      <c r="G78" s="154"/>
      <c r="H78" s="154"/>
      <c r="I78" s="154"/>
      <c r="J78" s="154"/>
      <c r="K78" s="87"/>
      <c r="L78" s="79"/>
      <c r="M78" s="79"/>
      <c r="N78" s="79"/>
      <c r="O78" s="79"/>
      <c r="P78" s="79"/>
      <c r="Q78" s="79"/>
      <c r="R78" s="79"/>
      <c r="S78" s="79"/>
      <c r="T78" s="79"/>
      <c r="U78" s="93"/>
      <c r="V78" s="532"/>
    </row>
    <row r="79" spans="1:27" ht="11.25" customHeight="1" x14ac:dyDescent="0.2">
      <c r="A79" s="34"/>
      <c r="B79" s="24"/>
      <c r="C79" s="24"/>
      <c r="D79" s="24"/>
      <c r="E79" s="24"/>
      <c r="F79" s="24"/>
      <c r="G79" s="24"/>
      <c r="H79" s="24"/>
      <c r="I79" s="24"/>
      <c r="J79" s="24"/>
      <c r="K79" s="87"/>
      <c r="L79" s="79"/>
      <c r="M79" s="79"/>
      <c r="N79" s="79"/>
      <c r="O79" s="79"/>
      <c r="P79" s="79"/>
      <c r="Q79" s="79"/>
      <c r="R79" s="79"/>
      <c r="S79" s="79"/>
      <c r="T79" s="79"/>
      <c r="U79" s="93"/>
      <c r="V79" s="532"/>
    </row>
    <row r="80" spans="1:27" ht="11.25" customHeight="1" x14ac:dyDescent="0.2">
      <c r="A80" s="34"/>
      <c r="B80" s="24"/>
      <c r="C80" s="24"/>
      <c r="D80" s="24"/>
      <c r="E80" s="24"/>
      <c r="F80" s="24"/>
      <c r="G80" s="24"/>
      <c r="H80" s="24"/>
      <c r="I80" s="24"/>
      <c r="J80" s="24"/>
      <c r="K80" s="87"/>
      <c r="L80" s="79"/>
      <c r="M80" s="79"/>
      <c r="N80" s="79"/>
      <c r="O80" s="79"/>
      <c r="P80" s="79"/>
      <c r="Q80" s="79"/>
      <c r="R80" s="79"/>
      <c r="S80" s="79"/>
      <c r="T80" s="79"/>
      <c r="U80" s="93"/>
      <c r="V80" s="532"/>
    </row>
    <row r="81" spans="1:34" ht="11.25" customHeight="1" x14ac:dyDescent="0.2">
      <c r="A81" s="34"/>
      <c r="B81" s="24"/>
      <c r="C81" s="24"/>
      <c r="D81" s="24"/>
      <c r="E81" s="24"/>
      <c r="F81" s="24"/>
      <c r="G81" s="24"/>
      <c r="H81" s="24"/>
      <c r="I81" s="24"/>
      <c r="J81" s="24"/>
      <c r="K81" s="87"/>
      <c r="L81" s="79"/>
      <c r="M81" s="79"/>
      <c r="N81" s="79"/>
      <c r="O81" s="79"/>
      <c r="P81" s="79"/>
      <c r="Q81" s="79"/>
      <c r="R81" s="79"/>
      <c r="S81" s="79"/>
      <c r="T81" s="79"/>
      <c r="U81" s="93"/>
      <c r="V81" s="532"/>
      <c r="X81" s="421" t="s">
        <v>86</v>
      </c>
      <c r="Y81" s="421" t="s">
        <v>87</v>
      </c>
    </row>
    <row r="82" spans="1:34" ht="11.25" customHeight="1" x14ac:dyDescent="0.2">
      <c r="A82" s="34"/>
      <c r="B82" s="24"/>
      <c r="C82" s="24"/>
      <c r="D82" s="24"/>
      <c r="E82" s="24"/>
      <c r="F82" s="24"/>
      <c r="G82" s="24"/>
      <c r="H82" s="24"/>
      <c r="I82" s="24"/>
      <c r="J82" s="24"/>
      <c r="K82" s="87"/>
      <c r="L82" s="79"/>
      <c r="M82" s="79"/>
      <c r="N82" s="79"/>
      <c r="O82" s="79"/>
      <c r="P82" s="79"/>
      <c r="Q82" s="79"/>
      <c r="R82" s="79"/>
      <c r="S82" s="79"/>
      <c r="T82" s="79"/>
      <c r="U82" s="93"/>
      <c r="V82" s="532"/>
      <c r="W82" s="441" t="str">
        <f>L84</f>
        <v>National Trend 2015</v>
      </c>
      <c r="X82" s="663">
        <v>9.5231999999999992</v>
      </c>
      <c r="Y82" s="663">
        <v>281.32</v>
      </c>
      <c r="Z82" s="422">
        <v>0</v>
      </c>
      <c r="AA82" s="422">
        <f>(Z82*X82)+Y82</f>
        <v>281.32</v>
      </c>
    </row>
    <row r="83" spans="1:34" ht="11.25" customHeight="1" x14ac:dyDescent="0.2">
      <c r="A83" s="34"/>
      <c r="B83" s="24"/>
      <c r="C83" s="24"/>
      <c r="D83" s="24"/>
      <c r="E83" s="24"/>
      <c r="F83" s="24"/>
      <c r="G83" s="24"/>
      <c r="H83" s="24"/>
      <c r="I83" s="24"/>
      <c r="J83" s="24"/>
      <c r="K83" s="87"/>
      <c r="L83" s="79"/>
      <c r="M83" s="79"/>
      <c r="N83" s="79"/>
      <c r="O83" s="79"/>
      <c r="P83" s="79"/>
      <c r="Q83" s="79"/>
      <c r="R83" s="79"/>
      <c r="S83" s="79"/>
      <c r="T83" s="79"/>
      <c r="U83" s="93"/>
      <c r="V83" s="532"/>
      <c r="W83" s="442" t="str">
        <f>"y = "&amp;X82&amp;"x + "&amp;Y82</f>
        <v>y = 9.5232x + 281.32</v>
      </c>
      <c r="X83" s="664"/>
      <c r="Y83" s="664"/>
      <c r="Z83" s="423">
        <v>40</v>
      </c>
      <c r="AA83" s="422">
        <f>(Z83*X82)+Y82</f>
        <v>662.24800000000005</v>
      </c>
    </row>
    <row r="84" spans="1:34" ht="11.25" customHeight="1" x14ac:dyDescent="0.2">
      <c r="A84" s="34"/>
      <c r="B84" s="24"/>
      <c r="C84" s="24"/>
      <c r="D84" s="24"/>
      <c r="E84" s="24"/>
      <c r="F84" s="24"/>
      <c r="G84" s="24"/>
      <c r="H84" s="24"/>
      <c r="I84" s="24"/>
      <c r="J84" s="24"/>
      <c r="K84" s="66"/>
      <c r="L84" s="667" t="str">
        <f>Referrals!$L$84</f>
        <v>National Trend 2015</v>
      </c>
      <c r="M84" s="670"/>
      <c r="N84" s="670"/>
      <c r="O84" s="670"/>
      <c r="P84" s="241"/>
      <c r="Q84" s="667" t="s">
        <v>204</v>
      </c>
      <c r="R84" s="668"/>
      <c r="S84" s="668"/>
      <c r="T84" s="668"/>
      <c r="U84" s="93"/>
      <c r="V84" s="532"/>
      <c r="W84" s="441" t="str">
        <f>Q84</f>
        <v>South East LA Trend 2015</v>
      </c>
      <c r="X84" s="663">
        <v>10.613</v>
      </c>
      <c r="Y84" s="663">
        <v>239</v>
      </c>
      <c r="Z84" s="422">
        <v>0</v>
      </c>
      <c r="AA84" s="422">
        <f>(Z84*X84)+Y84</f>
        <v>239</v>
      </c>
    </row>
    <row r="85" spans="1:34" ht="11.25" customHeight="1" x14ac:dyDescent="0.2">
      <c r="A85" s="34"/>
      <c r="B85" s="24"/>
      <c r="C85" s="24"/>
      <c r="D85" s="24"/>
      <c r="E85" s="24"/>
      <c r="F85" s="24"/>
      <c r="G85" s="24"/>
      <c r="H85" s="24"/>
      <c r="I85" s="24"/>
      <c r="J85" s="24"/>
      <c r="K85" s="263"/>
      <c r="L85" s="669" t="str">
        <f>Y5</f>
        <v>Selected LA- (none)</v>
      </c>
      <c r="M85" s="670"/>
      <c r="N85" s="670"/>
      <c r="O85" s="670"/>
      <c r="P85" s="670"/>
      <c r="Q85" s="670"/>
      <c r="R85" s="670"/>
      <c r="S85" s="670"/>
      <c r="T85" s="670"/>
      <c r="U85" s="93"/>
      <c r="V85" s="532"/>
      <c r="W85" s="442" t="str">
        <f>"y = "&amp;X84&amp;"x + "&amp;Y84</f>
        <v>y = 10.613x + 239</v>
      </c>
      <c r="X85" s="664"/>
      <c r="Y85" s="664"/>
      <c r="Z85" s="423">
        <v>40</v>
      </c>
      <c r="AA85" s="422">
        <f>(Z85*X84)+Y84</f>
        <v>663.52</v>
      </c>
    </row>
    <row r="86" spans="1:34" ht="11.25" customHeight="1" x14ac:dyDescent="0.2">
      <c r="A86" s="34"/>
      <c r="B86" s="9"/>
      <c r="C86" s="9"/>
      <c r="D86" s="27"/>
      <c r="E86" s="27"/>
      <c r="F86" s="27"/>
      <c r="G86" s="27"/>
      <c r="H86" s="27"/>
      <c r="I86" s="27"/>
      <c r="J86" s="27"/>
      <c r="K86" s="87"/>
      <c r="L86" s="116"/>
      <c r="M86" s="116"/>
      <c r="N86" s="116"/>
      <c r="O86" s="116"/>
      <c r="P86" s="116"/>
      <c r="Q86" s="116"/>
      <c r="R86" s="116"/>
      <c r="S86" s="117"/>
      <c r="T86" s="117"/>
      <c r="U86" s="93"/>
      <c r="V86" s="532"/>
      <c r="X86" s="407"/>
    </row>
    <row r="87" spans="1:34" ht="16.5" customHeight="1" x14ac:dyDescent="0.2">
      <c r="A87" s="656"/>
      <c r="B87" s="553"/>
      <c r="C87" s="553"/>
      <c r="D87" s="553"/>
      <c r="E87" s="553"/>
      <c r="F87" s="553"/>
      <c r="G87" s="553"/>
      <c r="H87" s="553"/>
      <c r="I87" s="553"/>
      <c r="J87" s="553"/>
      <c r="K87" s="553"/>
      <c r="L87" s="553"/>
      <c r="M87" s="553"/>
      <c r="N87" s="553"/>
      <c r="O87" s="553"/>
      <c r="P87" s="553"/>
      <c r="Q87" s="553"/>
      <c r="R87" s="553"/>
      <c r="S87" s="553"/>
      <c r="T87" s="553"/>
      <c r="U87" s="636"/>
      <c r="V87" s="532"/>
      <c r="W87" s="443">
        <f>D11</f>
        <v>2011</v>
      </c>
      <c r="X87" s="424">
        <f>E11</f>
        <v>2012</v>
      </c>
      <c r="Y87" s="424">
        <f>F11</f>
        <v>2013</v>
      </c>
      <c r="Z87" s="424">
        <f>G11</f>
        <v>2014</v>
      </c>
      <c r="AA87" s="424">
        <f>H11</f>
        <v>2015</v>
      </c>
    </row>
    <row r="88" spans="1:34" ht="11.25" customHeight="1" thickBot="1" x14ac:dyDescent="0.25">
      <c r="A88" s="639" t="str">
        <f>Home!$A$46</f>
        <v xml:space="preserve"> </v>
      </c>
      <c r="B88" s="640"/>
      <c r="C88" s="640"/>
      <c r="D88" s="640"/>
      <c r="E88" s="640"/>
      <c r="F88" s="640"/>
      <c r="G88" s="640"/>
      <c r="H88" s="640"/>
      <c r="I88" s="640"/>
      <c r="J88" s="640"/>
      <c r="K88" s="640"/>
      <c r="L88" s="640"/>
      <c r="M88" s="640"/>
      <c r="N88" s="640"/>
      <c r="O88" s="640"/>
      <c r="P88" s="640"/>
      <c r="Q88" s="640"/>
      <c r="R88" s="640"/>
      <c r="S88" s="640"/>
      <c r="T88" s="640"/>
      <c r="U88" s="641"/>
      <c r="V88" s="532"/>
      <c r="W88" s="444" t="e">
        <f ca="1">IF(OFFSET(K11,$W$5,0)=0,NA(),OFFSET(K11,$W$5,0))</f>
        <v>#N/A</v>
      </c>
      <c r="X88" s="425" t="e">
        <f ca="1">IF(OFFSET(L11,$W$5,0)=0,NA(),OFFSET(L11,$W$5,0))</f>
        <v>#N/A</v>
      </c>
      <c r="Y88" s="425" t="e">
        <f ca="1">IF(OFFSET(M11,$W$5,0)=0,NA(),OFFSET(M11,$W$5,0))</f>
        <v>#N/A</v>
      </c>
      <c r="Z88" s="425" t="e">
        <f ca="1">IF(OFFSET(N11,$W$5,0)=0,NA(),OFFSET(N11,$W$5,0))</f>
        <v>#N/A</v>
      </c>
      <c r="AA88" s="425" t="e">
        <f ca="1">IF(OFFSET(O11,$W$5,0)=0,NA(),OFFSET(O11,$W$5,0))</f>
        <v>#N/A</v>
      </c>
    </row>
    <row r="89" spans="1:34" ht="15" customHeight="1" x14ac:dyDescent="0.2">
      <c r="A89" s="24"/>
      <c r="B89" s="24"/>
      <c r="C89" s="24"/>
      <c r="D89" s="24"/>
      <c r="E89" s="24"/>
      <c r="F89" s="24"/>
      <c r="G89" s="24"/>
      <c r="H89" s="24"/>
      <c r="I89" s="24"/>
      <c r="J89" s="24"/>
      <c r="K89" s="2"/>
      <c r="L89" s="25"/>
      <c r="M89" s="25"/>
      <c r="N89" s="25"/>
      <c r="O89" s="25"/>
      <c r="P89" s="25"/>
      <c r="Q89" s="25"/>
      <c r="R89" s="25"/>
      <c r="S89" s="25"/>
      <c r="T89" s="25"/>
      <c r="U89" s="24"/>
      <c r="V89" s="532"/>
      <c r="X89" s="407"/>
    </row>
    <row r="90" spans="1:34" ht="18.75" thickBot="1" x14ac:dyDescent="0.3">
      <c r="A90" s="40" t="s">
        <v>1</v>
      </c>
      <c r="B90" s="41"/>
      <c r="C90" s="41"/>
      <c r="D90" s="41"/>
      <c r="E90" s="41"/>
      <c r="F90" s="41"/>
      <c r="G90" s="41"/>
      <c r="H90" s="41"/>
      <c r="I90" s="41"/>
      <c r="J90" s="41"/>
      <c r="K90" s="42"/>
      <c r="L90" s="41"/>
      <c r="M90" s="41"/>
      <c r="N90" s="41"/>
      <c r="O90" s="41"/>
      <c r="P90" s="41"/>
      <c r="Q90" s="41"/>
      <c r="R90" s="41"/>
      <c r="S90" s="41"/>
      <c r="T90" s="41"/>
      <c r="U90" s="25"/>
      <c r="V90" s="532"/>
      <c r="X90" s="407"/>
    </row>
    <row r="91" spans="1:34" ht="11.25" customHeight="1" x14ac:dyDescent="0.2">
      <c r="A91" s="24"/>
      <c r="B91" s="24"/>
      <c r="C91" s="24"/>
      <c r="D91" s="24"/>
      <c r="E91" s="24"/>
      <c r="F91" s="24"/>
      <c r="G91" s="24"/>
      <c r="H91" s="24"/>
      <c r="I91" s="24"/>
      <c r="J91" s="24"/>
      <c r="K91" s="2"/>
      <c r="L91" s="24"/>
      <c r="M91" s="24"/>
      <c r="N91" s="24"/>
      <c r="O91" s="24"/>
      <c r="P91" s="24"/>
      <c r="Q91" s="25"/>
      <c r="R91" s="25"/>
      <c r="S91" s="25"/>
      <c r="T91" s="25"/>
      <c r="U91" s="24"/>
      <c r="V91" s="532"/>
      <c r="X91" s="407"/>
    </row>
    <row r="92" spans="1:34" ht="21" customHeight="1" thickBot="1" x14ac:dyDescent="0.25">
      <c r="A92" s="24"/>
      <c r="B92" s="24"/>
      <c r="C92" s="24"/>
      <c r="D92" s="24"/>
      <c r="E92" s="24"/>
      <c r="F92" s="24"/>
      <c r="G92" s="24"/>
      <c r="H92" s="24"/>
      <c r="I92" s="24"/>
      <c r="J92" s="24"/>
      <c r="K92" s="2"/>
      <c r="L92" s="24"/>
      <c r="M92" s="24"/>
      <c r="N92" s="24"/>
      <c r="O92" s="24"/>
      <c r="P92" s="24"/>
      <c r="Q92" s="24"/>
      <c r="R92" s="24"/>
      <c r="S92" s="24"/>
      <c r="T92" s="24"/>
      <c r="U92" s="24"/>
      <c r="V92" s="532"/>
      <c r="X92" s="407"/>
    </row>
    <row r="93" spans="1:34" ht="15" customHeight="1" x14ac:dyDescent="0.2">
      <c r="A93" s="30"/>
      <c r="B93" s="31"/>
      <c r="C93" s="31"/>
      <c r="D93" s="31"/>
      <c r="E93" s="31"/>
      <c r="F93" s="31"/>
      <c r="G93" s="31"/>
      <c r="H93" s="31"/>
      <c r="I93" s="31"/>
      <c r="J93" s="31"/>
      <c r="K93" s="32"/>
      <c r="L93" s="31"/>
      <c r="M93" s="31"/>
      <c r="N93" s="31"/>
      <c r="O93" s="31"/>
      <c r="P93" s="31"/>
      <c r="Q93" s="31"/>
      <c r="R93" s="31"/>
      <c r="S93" s="31"/>
      <c r="T93" s="31"/>
      <c r="U93" s="33"/>
      <c r="V93" s="532"/>
      <c r="X93" s="407"/>
    </row>
    <row r="94" spans="1:34" ht="7.5" customHeight="1" x14ac:dyDescent="0.2">
      <c r="A94" s="34"/>
      <c r="B94" s="25"/>
      <c r="C94" s="25"/>
      <c r="D94" s="25"/>
      <c r="E94" s="25"/>
      <c r="F94" s="25"/>
      <c r="G94" s="25"/>
      <c r="H94" s="25"/>
      <c r="I94" s="25"/>
      <c r="J94" s="25"/>
      <c r="K94" s="3"/>
      <c r="L94" s="7"/>
      <c r="M94" s="7"/>
      <c r="N94" s="7"/>
      <c r="O94" s="7"/>
      <c r="P94" s="7"/>
      <c r="Q94" s="72"/>
      <c r="R94" s="72"/>
      <c r="S94" s="72"/>
      <c r="T94" s="72"/>
      <c r="U94" s="35"/>
      <c r="V94" s="532"/>
      <c r="X94" s="407"/>
    </row>
    <row r="95" spans="1:34" s="411" customFormat="1" ht="11.25" customHeight="1" x14ac:dyDescent="0.2">
      <c r="A95" s="36"/>
      <c r="B95" s="665"/>
      <c r="C95" s="665"/>
      <c r="D95" s="570"/>
      <c r="E95" s="570"/>
      <c r="F95" s="570"/>
      <c r="G95" s="570"/>
      <c r="H95" s="570"/>
      <c r="I95" s="260"/>
      <c r="J95" s="260"/>
      <c r="K95" s="266"/>
      <c r="L95" s="25"/>
      <c r="M95" s="25"/>
      <c r="N95" s="25"/>
      <c r="O95" s="25"/>
      <c r="P95" s="25"/>
      <c r="Q95" s="25"/>
      <c r="R95" s="25"/>
      <c r="S95" s="25"/>
      <c r="T95" s="25"/>
      <c r="U95" s="37"/>
      <c r="V95" s="533"/>
      <c r="W95" s="402"/>
      <c r="X95" s="407"/>
      <c r="Y95" s="402"/>
      <c r="Z95" s="402"/>
      <c r="AA95" s="402"/>
      <c r="AB95" s="403"/>
      <c r="AC95" s="403"/>
      <c r="AD95" s="403"/>
      <c r="AE95" s="403"/>
      <c r="AF95" s="403"/>
      <c r="AG95" s="409"/>
      <c r="AH95" s="410"/>
    </row>
    <row r="96" spans="1:34" ht="20.25" customHeight="1" x14ac:dyDescent="0.2">
      <c r="A96" s="34"/>
      <c r="B96" s="570"/>
      <c r="C96" s="570"/>
      <c r="D96" s="570"/>
      <c r="E96" s="570"/>
      <c r="F96" s="570"/>
      <c r="G96" s="570"/>
      <c r="H96" s="570"/>
      <c r="I96" s="260"/>
      <c r="J96" s="260"/>
      <c r="K96" s="3"/>
      <c r="L96" s="72"/>
      <c r="M96" s="72"/>
      <c r="N96" s="72"/>
      <c r="O96" s="72"/>
      <c r="P96" s="72"/>
      <c r="Q96" s="25"/>
      <c r="R96" s="25"/>
      <c r="S96" s="25"/>
      <c r="T96" s="25"/>
      <c r="U96" s="35"/>
      <c r="V96" s="532"/>
      <c r="W96" s="445" t="s">
        <v>126</v>
      </c>
      <c r="X96" s="426" t="s">
        <v>127</v>
      </c>
    </row>
    <row r="97" spans="1:24" ht="11.25" customHeight="1" x14ac:dyDescent="0.2">
      <c r="A97" s="34"/>
      <c r="B97" s="154"/>
      <c r="C97" s="154"/>
      <c r="D97" s="154"/>
      <c r="E97" s="154"/>
      <c r="F97" s="154"/>
      <c r="G97" s="154"/>
      <c r="H97" s="154"/>
      <c r="I97" s="154"/>
      <c r="J97" s="154"/>
      <c r="K97" s="3"/>
      <c r="L97" s="72"/>
      <c r="M97" s="72"/>
      <c r="N97" s="72"/>
      <c r="O97" s="72"/>
      <c r="P97" s="72"/>
      <c r="Q97" s="25"/>
      <c r="R97" s="25"/>
      <c r="S97" s="25"/>
      <c r="T97" s="25"/>
      <c r="U97" s="35"/>
      <c r="V97" s="532"/>
      <c r="W97" s="446" t="str">
        <f>Y5</f>
        <v>Selected LA- (none)</v>
      </c>
      <c r="X97" s="427"/>
    </row>
    <row r="98" spans="1:24" ht="11.25" customHeight="1" x14ac:dyDescent="0.2">
      <c r="A98" s="34"/>
      <c r="B98" s="154"/>
      <c r="C98" s="154"/>
      <c r="D98" s="666"/>
      <c r="E98" s="570"/>
      <c r="F98" s="154"/>
      <c r="G98" s="154"/>
      <c r="H98" s="154"/>
      <c r="I98" s="154"/>
      <c r="J98" s="154"/>
      <c r="K98" s="3"/>
      <c r="L98" s="72"/>
      <c r="M98" s="72"/>
      <c r="N98" s="72"/>
      <c r="O98" s="72"/>
      <c r="P98" s="72"/>
      <c r="Q98" s="25"/>
      <c r="R98" s="25"/>
      <c r="S98" s="25"/>
      <c r="T98" s="25"/>
      <c r="U98" s="35"/>
      <c r="V98" s="532"/>
      <c r="W98" s="447" t="str">
        <f>IF(W12=$X$5,I12,"")</f>
        <v/>
      </c>
      <c r="X98" s="415" t="e">
        <f>IF($B12=$X$5,T12,#N/A)</f>
        <v>#N/A</v>
      </c>
    </row>
    <row r="99" spans="1:24" ht="11.25" customHeight="1" x14ac:dyDescent="0.2">
      <c r="A99" s="48"/>
      <c r="B99" s="154"/>
      <c r="C99" s="154"/>
      <c r="D99" s="570"/>
      <c r="E99" s="570"/>
      <c r="F99" s="154"/>
      <c r="G99" s="154"/>
      <c r="H99" s="154"/>
      <c r="I99" s="154"/>
      <c r="J99" s="154"/>
      <c r="K99" s="3"/>
      <c r="L99" s="72"/>
      <c r="M99" s="72"/>
      <c r="N99" s="72"/>
      <c r="O99" s="72"/>
      <c r="P99" s="72"/>
      <c r="Q99" s="25"/>
      <c r="R99" s="25"/>
      <c r="S99" s="25"/>
      <c r="T99" s="25"/>
      <c r="U99" s="35"/>
      <c r="V99" s="532"/>
      <c r="W99" s="447" t="str">
        <f t="shared" ref="W99:W119" si="5">IF(W13=$X$5,I13,"")</f>
        <v/>
      </c>
      <c r="X99" s="415" t="e">
        <f t="shared" ref="X99:X119" si="6">IF($B13=$X$5,T13,#N/A)</f>
        <v>#N/A</v>
      </c>
    </row>
    <row r="100" spans="1:24" ht="11.25" customHeight="1" x14ac:dyDescent="0.2">
      <c r="A100" s="48"/>
      <c r="B100" s="186"/>
      <c r="C100" s="186"/>
      <c r="D100" s="154"/>
      <c r="E100" s="154"/>
      <c r="F100" s="154"/>
      <c r="G100" s="154"/>
      <c r="H100" s="154"/>
      <c r="I100" s="154"/>
      <c r="J100" s="154"/>
      <c r="K100" s="3"/>
      <c r="L100" s="72"/>
      <c r="M100" s="72"/>
      <c r="N100" s="72"/>
      <c r="O100" s="72"/>
      <c r="P100" s="72"/>
      <c r="Q100" s="25"/>
      <c r="R100" s="25"/>
      <c r="S100" s="25"/>
      <c r="T100" s="25"/>
      <c r="U100" s="35"/>
      <c r="V100" s="532"/>
      <c r="W100" s="447" t="str">
        <f t="shared" si="5"/>
        <v/>
      </c>
      <c r="X100" s="415" t="e">
        <f t="shared" si="6"/>
        <v>#N/A</v>
      </c>
    </row>
    <row r="101" spans="1:24" ht="11.25" customHeight="1" x14ac:dyDescent="0.2">
      <c r="A101" s="48"/>
      <c r="B101" s="186"/>
      <c r="C101" s="186"/>
      <c r="D101" s="154"/>
      <c r="E101" s="154"/>
      <c r="F101" s="154"/>
      <c r="G101" s="154"/>
      <c r="H101" s="154"/>
      <c r="I101" s="154"/>
      <c r="J101" s="154"/>
      <c r="K101" s="3"/>
      <c r="L101" s="72"/>
      <c r="M101" s="72"/>
      <c r="N101" s="72"/>
      <c r="O101" s="72"/>
      <c r="P101" s="72"/>
      <c r="Q101" s="25"/>
      <c r="R101" s="25"/>
      <c r="S101" s="25"/>
      <c r="T101" s="25"/>
      <c r="U101" s="35"/>
      <c r="V101" s="532"/>
      <c r="W101" s="447" t="str">
        <f t="shared" si="5"/>
        <v/>
      </c>
      <c r="X101" s="415" t="e">
        <f t="shared" si="6"/>
        <v>#N/A</v>
      </c>
    </row>
    <row r="102" spans="1:24" ht="11.25" customHeight="1" x14ac:dyDescent="0.2">
      <c r="A102" s="48"/>
      <c r="B102" s="186"/>
      <c r="C102" s="186"/>
      <c r="D102" s="154"/>
      <c r="E102" s="154"/>
      <c r="F102" s="154"/>
      <c r="G102" s="154"/>
      <c r="H102" s="154"/>
      <c r="I102" s="154"/>
      <c r="J102" s="154"/>
      <c r="K102" s="3"/>
      <c r="L102" s="72"/>
      <c r="M102" s="72"/>
      <c r="N102" s="72"/>
      <c r="O102" s="72"/>
      <c r="P102" s="72"/>
      <c r="Q102" s="25"/>
      <c r="R102" s="25"/>
      <c r="S102" s="25"/>
      <c r="T102" s="25"/>
      <c r="U102" s="35"/>
      <c r="V102" s="532"/>
      <c r="W102" s="447" t="str">
        <f t="shared" si="5"/>
        <v/>
      </c>
      <c r="X102" s="415" t="e">
        <f t="shared" si="6"/>
        <v>#N/A</v>
      </c>
    </row>
    <row r="103" spans="1:24" ht="11.25" customHeight="1" x14ac:dyDescent="0.2">
      <c r="A103" s="48"/>
      <c r="B103" s="186"/>
      <c r="C103" s="186"/>
      <c r="D103" s="154"/>
      <c r="E103" s="154"/>
      <c r="F103" s="154"/>
      <c r="G103" s="154"/>
      <c r="H103" s="154"/>
      <c r="I103" s="154"/>
      <c r="J103" s="154"/>
      <c r="K103" s="3"/>
      <c r="L103" s="72"/>
      <c r="M103" s="72"/>
      <c r="N103" s="72"/>
      <c r="O103" s="72"/>
      <c r="P103" s="72"/>
      <c r="Q103" s="25"/>
      <c r="R103" s="25"/>
      <c r="S103" s="25"/>
      <c r="T103" s="25"/>
      <c r="U103" s="35"/>
      <c r="V103" s="532"/>
      <c r="W103" s="447" t="str">
        <f t="shared" si="5"/>
        <v/>
      </c>
      <c r="X103" s="415" t="e">
        <f t="shared" si="6"/>
        <v>#N/A</v>
      </c>
    </row>
    <row r="104" spans="1:24" ht="11.25" customHeight="1" x14ac:dyDescent="0.2">
      <c r="A104" s="48"/>
      <c r="B104" s="186"/>
      <c r="C104" s="186"/>
      <c r="D104" s="154"/>
      <c r="E104" s="154"/>
      <c r="F104" s="154"/>
      <c r="G104" s="154"/>
      <c r="H104" s="154"/>
      <c r="I104" s="154"/>
      <c r="J104" s="154"/>
      <c r="K104" s="3"/>
      <c r="L104" s="72"/>
      <c r="M104" s="72"/>
      <c r="N104" s="72"/>
      <c r="O104" s="72"/>
      <c r="P104" s="72"/>
      <c r="Q104" s="25"/>
      <c r="R104" s="25"/>
      <c r="S104" s="25"/>
      <c r="T104" s="25"/>
      <c r="U104" s="35"/>
      <c r="V104" s="532"/>
      <c r="W104" s="447" t="str">
        <f t="shared" si="5"/>
        <v/>
      </c>
      <c r="X104" s="415" t="e">
        <f t="shared" si="6"/>
        <v>#N/A</v>
      </c>
    </row>
    <row r="105" spans="1:24" ht="11.25" customHeight="1" x14ac:dyDescent="0.2">
      <c r="A105" s="48"/>
      <c r="B105" s="186"/>
      <c r="C105" s="186"/>
      <c r="D105" s="154"/>
      <c r="E105" s="154"/>
      <c r="F105" s="154"/>
      <c r="G105" s="154"/>
      <c r="H105" s="154"/>
      <c r="I105" s="154"/>
      <c r="J105" s="154"/>
      <c r="K105" s="3"/>
      <c r="L105" s="72"/>
      <c r="M105" s="72"/>
      <c r="N105" s="72"/>
      <c r="O105" s="72"/>
      <c r="P105" s="72"/>
      <c r="Q105" s="25"/>
      <c r="R105" s="25"/>
      <c r="S105" s="25"/>
      <c r="T105" s="25"/>
      <c r="U105" s="35"/>
      <c r="V105" s="532"/>
      <c r="W105" s="447" t="str">
        <f t="shared" si="5"/>
        <v/>
      </c>
      <c r="X105" s="415" t="e">
        <f t="shared" si="6"/>
        <v>#N/A</v>
      </c>
    </row>
    <row r="106" spans="1:24" ht="11.25" customHeight="1" x14ac:dyDescent="0.2">
      <c r="A106" s="48"/>
      <c r="B106" s="186"/>
      <c r="C106" s="186"/>
      <c r="D106" s="154"/>
      <c r="E106" s="154"/>
      <c r="F106" s="154"/>
      <c r="G106" s="154"/>
      <c r="H106" s="154"/>
      <c r="I106" s="154"/>
      <c r="J106" s="154"/>
      <c r="K106" s="3"/>
      <c r="L106" s="72"/>
      <c r="M106" s="72"/>
      <c r="N106" s="72"/>
      <c r="O106" s="72"/>
      <c r="P106" s="72"/>
      <c r="Q106" s="25"/>
      <c r="R106" s="25"/>
      <c r="S106" s="25"/>
      <c r="T106" s="25"/>
      <c r="U106" s="35"/>
      <c r="V106" s="532"/>
      <c r="W106" s="447" t="str">
        <f t="shared" si="5"/>
        <v/>
      </c>
      <c r="X106" s="415" t="e">
        <f t="shared" si="6"/>
        <v>#N/A</v>
      </c>
    </row>
    <row r="107" spans="1:24" ht="11.25" customHeight="1" x14ac:dyDescent="0.2">
      <c r="A107" s="48"/>
      <c r="B107" s="186"/>
      <c r="C107" s="186"/>
      <c r="D107" s="154"/>
      <c r="E107" s="154"/>
      <c r="F107" s="154"/>
      <c r="G107" s="154"/>
      <c r="H107" s="154"/>
      <c r="I107" s="154"/>
      <c r="J107" s="154"/>
      <c r="K107" s="3"/>
      <c r="L107" s="72"/>
      <c r="M107" s="72"/>
      <c r="N107" s="72"/>
      <c r="O107" s="72"/>
      <c r="P107" s="72"/>
      <c r="Q107" s="25"/>
      <c r="R107" s="25"/>
      <c r="S107" s="25"/>
      <c r="T107" s="25"/>
      <c r="U107" s="35"/>
      <c r="V107" s="532"/>
      <c r="W107" s="447" t="str">
        <f t="shared" si="5"/>
        <v/>
      </c>
      <c r="X107" s="415" t="e">
        <f t="shared" si="6"/>
        <v>#N/A</v>
      </c>
    </row>
    <row r="108" spans="1:24" ht="11.25" customHeight="1" x14ac:dyDescent="0.2">
      <c r="A108" s="48"/>
      <c r="B108" s="186"/>
      <c r="C108" s="186"/>
      <c r="D108" s="154"/>
      <c r="E108" s="154"/>
      <c r="F108" s="154"/>
      <c r="G108" s="154"/>
      <c r="H108" s="154"/>
      <c r="I108" s="154"/>
      <c r="J108" s="154"/>
      <c r="K108" s="3"/>
      <c r="L108" s="72"/>
      <c r="M108" s="72"/>
      <c r="N108" s="72"/>
      <c r="O108" s="72"/>
      <c r="P108" s="72"/>
      <c r="Q108" s="25"/>
      <c r="R108" s="25"/>
      <c r="S108" s="25"/>
      <c r="T108" s="25"/>
      <c r="U108" s="35"/>
      <c r="V108" s="532"/>
      <c r="W108" s="447" t="str">
        <f t="shared" si="5"/>
        <v/>
      </c>
      <c r="X108" s="415" t="e">
        <f t="shared" si="6"/>
        <v>#N/A</v>
      </c>
    </row>
    <row r="109" spans="1:24" ht="11.25" customHeight="1" x14ac:dyDescent="0.2">
      <c r="A109" s="48"/>
      <c r="B109" s="186"/>
      <c r="C109" s="186"/>
      <c r="D109" s="154"/>
      <c r="E109" s="154"/>
      <c r="F109" s="154"/>
      <c r="G109" s="154"/>
      <c r="H109" s="154"/>
      <c r="I109" s="154"/>
      <c r="J109" s="154"/>
      <c r="K109" s="3"/>
      <c r="L109" s="72"/>
      <c r="M109" s="72"/>
      <c r="N109" s="72"/>
      <c r="O109" s="72"/>
      <c r="P109" s="72"/>
      <c r="Q109" s="25"/>
      <c r="R109" s="25"/>
      <c r="S109" s="25"/>
      <c r="T109" s="25"/>
      <c r="U109" s="35"/>
      <c r="V109" s="532"/>
      <c r="W109" s="447" t="str">
        <f t="shared" si="5"/>
        <v/>
      </c>
      <c r="X109" s="415" t="e">
        <f t="shared" si="6"/>
        <v>#N/A</v>
      </c>
    </row>
    <row r="110" spans="1:24" ht="11.25" customHeight="1" x14ac:dyDescent="0.2">
      <c r="A110" s="48"/>
      <c r="B110" s="186"/>
      <c r="C110" s="186"/>
      <c r="D110" s="154"/>
      <c r="E110" s="154"/>
      <c r="F110" s="154"/>
      <c r="G110" s="154"/>
      <c r="H110" s="154"/>
      <c r="I110" s="154"/>
      <c r="J110" s="154"/>
      <c r="K110" s="3"/>
      <c r="L110" s="72"/>
      <c r="M110" s="72"/>
      <c r="N110" s="72"/>
      <c r="O110" s="72"/>
      <c r="P110" s="72"/>
      <c r="Q110" s="25"/>
      <c r="R110" s="25"/>
      <c r="S110" s="25"/>
      <c r="T110" s="25"/>
      <c r="U110" s="35"/>
      <c r="V110" s="532"/>
      <c r="W110" s="447" t="str">
        <f t="shared" si="5"/>
        <v/>
      </c>
      <c r="X110" s="415" t="e">
        <f t="shared" si="6"/>
        <v>#N/A</v>
      </c>
    </row>
    <row r="111" spans="1:24" ht="11.25" customHeight="1" x14ac:dyDescent="0.2">
      <c r="A111" s="48"/>
      <c r="B111" s="186"/>
      <c r="C111" s="186"/>
      <c r="D111" s="154"/>
      <c r="E111" s="154"/>
      <c r="F111" s="154"/>
      <c r="G111" s="154"/>
      <c r="H111" s="154"/>
      <c r="I111" s="154"/>
      <c r="J111" s="154"/>
      <c r="K111" s="3"/>
      <c r="L111" s="72"/>
      <c r="M111" s="72"/>
      <c r="N111" s="72"/>
      <c r="O111" s="72"/>
      <c r="P111" s="72"/>
      <c r="Q111" s="25"/>
      <c r="R111" s="25"/>
      <c r="S111" s="25"/>
      <c r="T111" s="25"/>
      <c r="U111" s="35"/>
      <c r="V111" s="532"/>
      <c r="W111" s="447" t="str">
        <f t="shared" si="5"/>
        <v/>
      </c>
      <c r="X111" s="415" t="e">
        <f t="shared" si="6"/>
        <v>#N/A</v>
      </c>
    </row>
    <row r="112" spans="1:24" ht="11.25" customHeight="1" x14ac:dyDescent="0.2">
      <c r="A112" s="48"/>
      <c r="B112" s="186"/>
      <c r="C112" s="186"/>
      <c r="D112" s="154"/>
      <c r="E112" s="154"/>
      <c r="F112" s="154"/>
      <c r="G112" s="154"/>
      <c r="H112" s="154"/>
      <c r="I112" s="154"/>
      <c r="J112" s="154"/>
      <c r="K112" s="3"/>
      <c r="L112" s="72"/>
      <c r="M112" s="72"/>
      <c r="N112" s="72"/>
      <c r="O112" s="72"/>
      <c r="P112" s="72"/>
      <c r="Q112" s="25"/>
      <c r="R112" s="25"/>
      <c r="S112" s="25"/>
      <c r="T112" s="25"/>
      <c r="U112" s="35"/>
      <c r="V112" s="532"/>
      <c r="W112" s="447" t="str">
        <f t="shared" si="5"/>
        <v/>
      </c>
      <c r="X112" s="415" t="e">
        <f t="shared" si="6"/>
        <v>#N/A</v>
      </c>
    </row>
    <row r="113" spans="1:34" ht="11.25" customHeight="1" x14ac:dyDescent="0.2">
      <c r="A113" s="48"/>
      <c r="B113" s="186"/>
      <c r="C113" s="186"/>
      <c r="D113" s="154"/>
      <c r="E113" s="154"/>
      <c r="F113" s="154"/>
      <c r="G113" s="154"/>
      <c r="H113" s="154"/>
      <c r="I113" s="154"/>
      <c r="J113" s="154"/>
      <c r="K113" s="3"/>
      <c r="L113" s="72"/>
      <c r="M113" s="72"/>
      <c r="N113" s="72"/>
      <c r="O113" s="72"/>
      <c r="P113" s="72"/>
      <c r="Q113" s="25"/>
      <c r="R113" s="25"/>
      <c r="S113" s="25"/>
      <c r="T113" s="25"/>
      <c r="U113" s="35"/>
      <c r="V113" s="532"/>
      <c r="W113" s="447" t="str">
        <f t="shared" si="5"/>
        <v/>
      </c>
      <c r="X113" s="415" t="e">
        <f t="shared" si="6"/>
        <v>#N/A</v>
      </c>
    </row>
    <row r="114" spans="1:34" ht="11.25" customHeight="1" x14ac:dyDescent="0.2">
      <c r="A114" s="48"/>
      <c r="B114" s="186"/>
      <c r="C114" s="186"/>
      <c r="D114" s="154"/>
      <c r="E114" s="154"/>
      <c r="F114" s="154"/>
      <c r="G114" s="154"/>
      <c r="H114" s="154"/>
      <c r="I114" s="154"/>
      <c r="J114" s="154"/>
      <c r="K114" s="3"/>
      <c r="L114" s="72"/>
      <c r="M114" s="72"/>
      <c r="N114" s="72"/>
      <c r="O114" s="72"/>
      <c r="P114" s="72"/>
      <c r="Q114" s="25"/>
      <c r="R114" s="25"/>
      <c r="S114" s="25"/>
      <c r="T114" s="25"/>
      <c r="U114" s="35"/>
      <c r="V114" s="532"/>
      <c r="W114" s="447" t="str">
        <f t="shared" si="5"/>
        <v/>
      </c>
      <c r="X114" s="415" t="e">
        <f t="shared" si="6"/>
        <v>#N/A</v>
      </c>
    </row>
    <row r="115" spans="1:34" ht="11.25" customHeight="1" x14ac:dyDescent="0.2">
      <c r="A115" s="48"/>
      <c r="B115" s="186"/>
      <c r="C115" s="186"/>
      <c r="D115" s="154"/>
      <c r="E115" s="154"/>
      <c r="F115" s="154"/>
      <c r="G115" s="154"/>
      <c r="H115" s="154"/>
      <c r="I115" s="154"/>
      <c r="J115" s="154"/>
      <c r="K115" s="3"/>
      <c r="L115" s="25"/>
      <c r="M115" s="25"/>
      <c r="N115" s="25"/>
      <c r="O115" s="25"/>
      <c r="P115" s="25"/>
      <c r="Q115" s="25"/>
      <c r="R115" s="25"/>
      <c r="S115" s="25"/>
      <c r="T115" s="25"/>
      <c r="U115" s="35"/>
      <c r="V115" s="532"/>
      <c r="W115" s="447" t="str">
        <f t="shared" si="5"/>
        <v/>
      </c>
      <c r="X115" s="415" t="e">
        <f t="shared" si="6"/>
        <v>#N/A</v>
      </c>
    </row>
    <row r="116" spans="1:34" ht="11.25" customHeight="1" x14ac:dyDescent="0.2">
      <c r="A116" s="48"/>
      <c r="B116" s="186"/>
      <c r="C116" s="186"/>
      <c r="D116" s="154"/>
      <c r="E116" s="154"/>
      <c r="F116" s="154"/>
      <c r="G116" s="154"/>
      <c r="H116" s="154"/>
      <c r="I116" s="154"/>
      <c r="J116" s="154"/>
      <c r="K116" s="3"/>
      <c r="L116" s="25"/>
      <c r="M116" s="25"/>
      <c r="N116" s="25"/>
      <c r="O116" s="25"/>
      <c r="P116" s="25"/>
      <c r="Q116" s="25"/>
      <c r="R116" s="25"/>
      <c r="S116" s="25"/>
      <c r="T116" s="25"/>
      <c r="U116" s="35"/>
      <c r="V116" s="532"/>
      <c r="W116" s="447" t="str">
        <f t="shared" si="5"/>
        <v/>
      </c>
      <c r="X116" s="415" t="e">
        <f t="shared" si="6"/>
        <v>#N/A</v>
      </c>
    </row>
    <row r="117" spans="1:34" ht="11.25" customHeight="1" x14ac:dyDescent="0.2">
      <c r="A117" s="48"/>
      <c r="B117" s="186"/>
      <c r="C117" s="186"/>
      <c r="D117" s="154"/>
      <c r="E117" s="154"/>
      <c r="F117" s="154"/>
      <c r="G117" s="154"/>
      <c r="H117" s="154"/>
      <c r="I117" s="154"/>
      <c r="J117" s="154"/>
      <c r="K117" s="3"/>
      <c r="L117" s="25"/>
      <c r="M117" s="25"/>
      <c r="N117" s="25"/>
      <c r="O117" s="25"/>
      <c r="P117" s="25"/>
      <c r="Q117" s="25"/>
      <c r="R117" s="25"/>
      <c r="S117" s="25"/>
      <c r="T117" s="25"/>
      <c r="U117" s="35"/>
      <c r="V117" s="532"/>
      <c r="W117" s="447" t="str">
        <f t="shared" si="5"/>
        <v/>
      </c>
      <c r="X117" s="415" t="e">
        <f t="shared" si="6"/>
        <v>#N/A</v>
      </c>
    </row>
    <row r="118" spans="1:34" ht="11.25" customHeight="1" x14ac:dyDescent="0.2">
      <c r="A118" s="48"/>
      <c r="B118" s="186"/>
      <c r="C118" s="186"/>
      <c r="D118" s="154"/>
      <c r="E118" s="154"/>
      <c r="F118" s="154"/>
      <c r="G118" s="154"/>
      <c r="H118" s="154"/>
      <c r="I118" s="154"/>
      <c r="J118" s="154"/>
      <c r="K118" s="3"/>
      <c r="L118" s="25"/>
      <c r="M118" s="25"/>
      <c r="N118" s="25"/>
      <c r="O118" s="25"/>
      <c r="P118" s="25"/>
      <c r="Q118" s="25"/>
      <c r="R118" s="25"/>
      <c r="S118" s="25"/>
      <c r="T118" s="25"/>
      <c r="U118" s="35"/>
      <c r="V118" s="532"/>
      <c r="W118" s="447" t="str">
        <f t="shared" si="5"/>
        <v/>
      </c>
      <c r="X118" s="415" t="e">
        <f t="shared" si="6"/>
        <v>#N/A</v>
      </c>
    </row>
    <row r="119" spans="1:34" ht="11.25" customHeight="1" x14ac:dyDescent="0.2">
      <c r="A119" s="48"/>
      <c r="B119" s="186"/>
      <c r="C119" s="186"/>
      <c r="D119" s="154"/>
      <c r="E119" s="154"/>
      <c r="F119" s="154"/>
      <c r="G119" s="154"/>
      <c r="H119" s="154"/>
      <c r="I119" s="154"/>
      <c r="J119" s="154"/>
      <c r="K119" s="3"/>
      <c r="L119" s="25"/>
      <c r="M119" s="25"/>
      <c r="N119" s="25"/>
      <c r="O119" s="25"/>
      <c r="P119" s="25"/>
      <c r="Q119" s="25"/>
      <c r="R119" s="25"/>
      <c r="S119" s="25"/>
      <c r="T119" s="25"/>
      <c r="U119" s="35"/>
      <c r="V119" s="532"/>
      <c r="W119" s="447" t="str">
        <f t="shared" si="5"/>
        <v/>
      </c>
      <c r="X119" s="415" t="e">
        <f t="shared" si="6"/>
        <v>#N/A</v>
      </c>
    </row>
    <row r="120" spans="1:34" ht="11.25" customHeight="1" x14ac:dyDescent="0.2">
      <c r="A120" s="48"/>
      <c r="B120" s="198"/>
      <c r="C120" s="198"/>
      <c r="D120" s="154"/>
      <c r="E120" s="154"/>
      <c r="F120" s="154"/>
      <c r="G120" s="154"/>
      <c r="H120" s="154"/>
      <c r="I120" s="154"/>
      <c r="J120" s="154"/>
      <c r="K120" s="3"/>
      <c r="L120" s="25"/>
      <c r="M120" s="25"/>
      <c r="N120" s="25"/>
      <c r="O120" s="25"/>
      <c r="P120" s="25"/>
      <c r="Q120" s="25"/>
      <c r="R120" s="25"/>
      <c r="S120" s="25"/>
      <c r="T120" s="25"/>
      <c r="U120" s="35"/>
      <c r="V120" s="532"/>
      <c r="X120" s="407"/>
    </row>
    <row r="121" spans="1:34" ht="11.25" customHeight="1" x14ac:dyDescent="0.2">
      <c r="A121" s="34"/>
      <c r="B121" s="198"/>
      <c r="C121" s="198"/>
      <c r="D121" s="154"/>
      <c r="E121" s="154"/>
      <c r="F121" s="154"/>
      <c r="G121" s="154"/>
      <c r="H121" s="154"/>
      <c r="I121" s="154"/>
      <c r="J121" s="154"/>
      <c r="K121" s="3"/>
      <c r="L121" s="25"/>
      <c r="M121" s="25"/>
      <c r="N121" s="25"/>
      <c r="O121" s="25"/>
      <c r="P121" s="25"/>
      <c r="Q121" s="25"/>
      <c r="R121" s="25"/>
      <c r="S121" s="25"/>
      <c r="T121" s="25"/>
      <c r="U121" s="35"/>
      <c r="V121" s="532"/>
      <c r="X121" s="407"/>
    </row>
    <row r="122" spans="1:34" ht="11.25" customHeight="1" x14ac:dyDescent="0.2">
      <c r="A122" s="34"/>
      <c r="B122" s="9"/>
      <c r="C122" s="9"/>
      <c r="D122" s="27"/>
      <c r="E122" s="27"/>
      <c r="F122" s="25"/>
      <c r="G122" s="25"/>
      <c r="H122" s="25"/>
      <c r="I122" s="25"/>
      <c r="J122" s="25"/>
      <c r="K122" s="3"/>
      <c r="L122" s="25"/>
      <c r="M122" s="25"/>
      <c r="N122" s="25"/>
      <c r="O122" s="25"/>
      <c r="P122" s="25"/>
      <c r="Q122" s="25"/>
      <c r="R122" s="25"/>
      <c r="S122" s="25"/>
      <c r="T122" s="25"/>
      <c r="U122" s="35"/>
      <c r="V122" s="532"/>
      <c r="AD122" s="404"/>
      <c r="AE122" s="405"/>
      <c r="AF122" s="406"/>
      <c r="AG122" s="406"/>
      <c r="AH122" s="406"/>
    </row>
    <row r="123" spans="1:34" ht="11.25" customHeight="1" x14ac:dyDescent="0.2">
      <c r="A123" s="34"/>
      <c r="B123" s="9"/>
      <c r="C123" s="9"/>
      <c r="D123" s="27"/>
      <c r="E123" s="27"/>
      <c r="F123" s="25"/>
      <c r="G123" s="25"/>
      <c r="H123" s="25"/>
      <c r="I123" s="25"/>
      <c r="J123" s="25"/>
      <c r="K123" s="3"/>
      <c r="L123" s="25"/>
      <c r="M123" s="25"/>
      <c r="N123" s="25"/>
      <c r="O123" s="25"/>
      <c r="P123" s="25"/>
      <c r="Q123" s="25"/>
      <c r="R123" s="25"/>
      <c r="S123" s="25"/>
      <c r="T123" s="25"/>
      <c r="U123" s="35"/>
      <c r="V123" s="532"/>
      <c r="AD123" s="404"/>
      <c r="AE123" s="405"/>
      <c r="AF123" s="406"/>
      <c r="AG123" s="406"/>
      <c r="AH123" s="406"/>
    </row>
    <row r="124" spans="1:34" ht="11.25" customHeight="1" x14ac:dyDescent="0.2">
      <c r="A124" s="34"/>
      <c r="B124" s="9"/>
      <c r="C124" s="9"/>
      <c r="D124" s="27"/>
      <c r="E124" s="27"/>
      <c r="F124" s="25"/>
      <c r="G124" s="25"/>
      <c r="H124" s="25"/>
      <c r="I124" s="25"/>
      <c r="J124" s="25"/>
      <c r="K124" s="3"/>
      <c r="L124" s="25"/>
      <c r="M124" s="25"/>
      <c r="N124" s="25"/>
      <c r="O124" s="25"/>
      <c r="P124" s="25"/>
      <c r="Q124" s="25"/>
      <c r="R124" s="25"/>
      <c r="S124" s="25"/>
      <c r="T124" s="25"/>
      <c r="U124" s="35"/>
      <c r="V124" s="532"/>
      <c r="AD124" s="404"/>
      <c r="AE124" s="405"/>
      <c r="AF124" s="406"/>
      <c r="AG124" s="406"/>
      <c r="AH124" s="406"/>
    </row>
    <row r="125" spans="1:34" ht="11.25" customHeight="1" x14ac:dyDescent="0.2">
      <c r="A125" s="34"/>
      <c r="B125" s="9"/>
      <c r="C125" s="9"/>
      <c r="D125" s="27"/>
      <c r="E125" s="27"/>
      <c r="F125" s="25"/>
      <c r="G125" s="25"/>
      <c r="H125" s="25"/>
      <c r="I125" s="25"/>
      <c r="J125" s="25"/>
      <c r="K125" s="3"/>
      <c r="L125" s="25"/>
      <c r="M125" s="25"/>
      <c r="N125" s="25"/>
      <c r="O125" s="25"/>
      <c r="P125" s="25"/>
      <c r="Q125" s="25"/>
      <c r="R125" s="25"/>
      <c r="S125" s="25"/>
      <c r="T125" s="25"/>
      <c r="U125" s="35"/>
      <c r="V125" s="532"/>
      <c r="AD125" s="404"/>
      <c r="AE125" s="405"/>
      <c r="AF125" s="406"/>
      <c r="AG125" s="406"/>
      <c r="AH125" s="406"/>
    </row>
    <row r="126" spans="1:34" ht="11.25" customHeight="1" x14ac:dyDescent="0.2">
      <c r="A126" s="34"/>
      <c r="B126" s="9"/>
      <c r="C126" s="9"/>
      <c r="D126" s="27"/>
      <c r="E126" s="27"/>
      <c r="F126" s="25"/>
      <c r="G126" s="25"/>
      <c r="H126" s="25"/>
      <c r="I126" s="25"/>
      <c r="J126" s="25"/>
      <c r="K126" s="3"/>
      <c r="L126" s="25"/>
      <c r="M126" s="25"/>
      <c r="N126" s="25"/>
      <c r="O126" s="25"/>
      <c r="P126" s="25"/>
      <c r="Q126" s="25"/>
      <c r="R126" s="25"/>
      <c r="S126" s="25"/>
      <c r="T126" s="25"/>
      <c r="U126" s="35"/>
      <c r="V126" s="532"/>
      <c r="AD126" s="404"/>
      <c r="AE126" s="405"/>
      <c r="AF126" s="406"/>
      <c r="AG126" s="406"/>
      <c r="AH126" s="406"/>
    </row>
    <row r="127" spans="1:34" ht="11.25" customHeight="1" x14ac:dyDescent="0.2">
      <c r="A127" s="34"/>
      <c r="B127" s="9"/>
      <c r="C127" s="9"/>
      <c r="D127" s="27"/>
      <c r="E127" s="27"/>
      <c r="F127" s="25"/>
      <c r="G127" s="25"/>
      <c r="H127" s="25"/>
      <c r="I127" s="25"/>
      <c r="J127" s="25"/>
      <c r="K127" s="3"/>
      <c r="L127" s="25"/>
      <c r="M127" s="25"/>
      <c r="N127" s="25"/>
      <c r="O127" s="25"/>
      <c r="P127" s="25"/>
      <c r="Q127" s="25"/>
      <c r="R127" s="25"/>
      <c r="S127" s="25"/>
      <c r="T127" s="25"/>
      <c r="U127" s="35"/>
      <c r="V127" s="532"/>
      <c r="AD127" s="404"/>
      <c r="AE127" s="405"/>
      <c r="AF127" s="406"/>
      <c r="AG127" s="406"/>
      <c r="AH127" s="406"/>
    </row>
    <row r="128" spans="1:34" ht="11.25" customHeight="1" x14ac:dyDescent="0.2">
      <c r="A128" s="34"/>
      <c r="B128" s="9"/>
      <c r="C128" s="9"/>
      <c r="D128" s="27"/>
      <c r="E128" s="27"/>
      <c r="F128" s="25"/>
      <c r="G128" s="25"/>
      <c r="H128" s="27"/>
      <c r="I128" s="27"/>
      <c r="J128" s="27"/>
      <c r="K128" s="3"/>
      <c r="L128" s="72"/>
      <c r="M128" s="72"/>
      <c r="N128" s="72"/>
      <c r="O128" s="72"/>
      <c r="P128" s="72"/>
      <c r="Q128" s="25"/>
      <c r="R128" s="25"/>
      <c r="S128" s="25"/>
      <c r="T128" s="25"/>
      <c r="U128" s="35"/>
      <c r="V128" s="532"/>
      <c r="AD128" s="404"/>
      <c r="AE128" s="405"/>
      <c r="AF128" s="406"/>
      <c r="AG128" s="406"/>
      <c r="AH128" s="406"/>
    </row>
    <row r="129" spans="1:34" ht="11.25" customHeight="1" x14ac:dyDescent="0.2">
      <c r="A129" s="34"/>
      <c r="B129" s="9"/>
      <c r="C129" s="9"/>
      <c r="D129" s="27"/>
      <c r="E129" s="27"/>
      <c r="F129" s="27"/>
      <c r="G129" s="27"/>
      <c r="H129" s="27"/>
      <c r="I129" s="27"/>
      <c r="J129" s="27"/>
      <c r="K129" s="3"/>
      <c r="L129" s="72"/>
      <c r="M129" s="72"/>
      <c r="N129" s="72"/>
      <c r="O129" s="72"/>
      <c r="P129" s="72"/>
      <c r="Q129" s="25"/>
      <c r="R129" s="25"/>
      <c r="S129" s="25"/>
      <c r="T129" s="25"/>
      <c r="U129" s="35"/>
      <c r="V129" s="532"/>
      <c r="X129" s="407"/>
    </row>
    <row r="130" spans="1:34" ht="11.25" customHeight="1" x14ac:dyDescent="0.2">
      <c r="A130" s="34"/>
      <c r="B130" s="9"/>
      <c r="C130" s="9"/>
      <c r="D130" s="27"/>
      <c r="E130" s="27"/>
      <c r="F130" s="27"/>
      <c r="G130" s="27"/>
      <c r="H130" s="27"/>
      <c r="I130" s="27"/>
      <c r="J130" s="27"/>
      <c r="K130" s="3"/>
      <c r="L130" s="28"/>
      <c r="M130" s="28"/>
      <c r="N130" s="28"/>
      <c r="O130" s="28"/>
      <c r="P130" s="28"/>
      <c r="Q130" s="28"/>
      <c r="R130" s="28"/>
      <c r="S130" s="29"/>
      <c r="T130" s="29"/>
      <c r="U130" s="35"/>
      <c r="V130" s="532"/>
      <c r="X130" s="407"/>
    </row>
    <row r="131" spans="1:34" ht="16.5" customHeight="1" x14ac:dyDescent="0.2">
      <c r="A131" s="656"/>
      <c r="B131" s="553"/>
      <c r="C131" s="553"/>
      <c r="D131" s="553"/>
      <c r="E131" s="553"/>
      <c r="F131" s="553"/>
      <c r="G131" s="553"/>
      <c r="H131" s="553"/>
      <c r="I131" s="553"/>
      <c r="J131" s="553"/>
      <c r="K131" s="553"/>
      <c r="L131" s="553"/>
      <c r="M131" s="553"/>
      <c r="N131" s="553"/>
      <c r="O131" s="553"/>
      <c r="P131" s="553"/>
      <c r="Q131" s="553"/>
      <c r="R131" s="553"/>
      <c r="S131" s="553"/>
      <c r="T131" s="553"/>
      <c r="U131" s="636"/>
      <c r="V131" s="532"/>
      <c r="X131" s="407"/>
    </row>
    <row r="132" spans="1:34" ht="11.25" customHeight="1" thickBot="1" x14ac:dyDescent="0.25">
      <c r="A132" s="639" t="str">
        <f>Home!$A$46</f>
        <v xml:space="preserve"> </v>
      </c>
      <c r="B132" s="640"/>
      <c r="C132" s="640"/>
      <c r="D132" s="640"/>
      <c r="E132" s="640"/>
      <c r="F132" s="640"/>
      <c r="G132" s="640"/>
      <c r="H132" s="640"/>
      <c r="I132" s="640"/>
      <c r="J132" s="640"/>
      <c r="K132" s="640"/>
      <c r="L132" s="640"/>
      <c r="M132" s="640"/>
      <c r="N132" s="640"/>
      <c r="O132" s="640"/>
      <c r="P132" s="640"/>
      <c r="Q132" s="640"/>
      <c r="R132" s="640"/>
      <c r="S132" s="640"/>
      <c r="T132" s="640"/>
      <c r="U132" s="641"/>
      <c r="V132" s="532"/>
      <c r="X132" s="407"/>
    </row>
    <row r="133" spans="1:34" ht="15" customHeight="1" x14ac:dyDescent="0.2">
      <c r="A133" s="24"/>
      <c r="B133" s="24"/>
      <c r="C133" s="24"/>
      <c r="D133" s="24"/>
      <c r="E133" s="24"/>
      <c r="F133" s="24"/>
      <c r="G133" s="24"/>
      <c r="H133" s="24"/>
      <c r="I133" s="24"/>
      <c r="J133" s="24"/>
      <c r="K133" s="2"/>
      <c r="L133" s="25"/>
      <c r="M133" s="25"/>
      <c r="N133" s="25"/>
      <c r="O133" s="25"/>
      <c r="P133" s="25"/>
      <c r="Q133" s="25"/>
      <c r="R133" s="25"/>
      <c r="S133" s="25"/>
      <c r="T133" s="25"/>
      <c r="U133" s="24"/>
      <c r="V133" s="532"/>
      <c r="X133" s="407"/>
    </row>
    <row r="134" spans="1:34" ht="18.75" thickBot="1" x14ac:dyDescent="0.3">
      <c r="A134" s="40" t="s">
        <v>1</v>
      </c>
      <c r="B134" s="41"/>
      <c r="C134" s="41"/>
      <c r="D134" s="41"/>
      <c r="E134" s="41"/>
      <c r="F134" s="41"/>
      <c r="G134" s="41"/>
      <c r="H134" s="41"/>
      <c r="I134" s="41"/>
      <c r="J134" s="41"/>
      <c r="K134" s="42"/>
      <c r="L134" s="41"/>
      <c r="M134" s="41"/>
      <c r="N134" s="41"/>
      <c r="O134" s="41"/>
      <c r="P134" s="41"/>
      <c r="Q134" s="41"/>
      <c r="R134" s="41"/>
      <c r="S134" s="41"/>
      <c r="T134" s="41"/>
      <c r="U134" s="25"/>
      <c r="V134" s="532"/>
      <c r="X134" s="407"/>
    </row>
    <row r="135" spans="1:34" ht="11.25" customHeight="1" x14ac:dyDescent="0.2">
      <c r="A135" s="24"/>
      <c r="B135" s="24"/>
      <c r="C135" s="24"/>
      <c r="D135" s="24"/>
      <c r="E135" s="24"/>
      <c r="F135" s="24"/>
      <c r="G135" s="24"/>
      <c r="H135" s="24"/>
      <c r="I135" s="24"/>
      <c r="J135" s="24"/>
      <c r="K135" s="2"/>
      <c r="L135" s="24"/>
      <c r="M135" s="24"/>
      <c r="N135" s="24"/>
      <c r="O135" s="24"/>
      <c r="P135" s="24"/>
      <c r="Q135" s="25"/>
      <c r="R135" s="25"/>
      <c r="S135" s="25"/>
      <c r="T135" s="25"/>
      <c r="U135" s="24"/>
      <c r="V135" s="532"/>
      <c r="X135" s="407"/>
    </row>
    <row r="136" spans="1:34" ht="21" customHeight="1" thickBot="1" x14ac:dyDescent="0.25">
      <c r="A136" s="24"/>
      <c r="B136" s="24"/>
      <c r="C136" s="24"/>
      <c r="D136" s="24"/>
      <c r="E136" s="24"/>
      <c r="F136" s="24"/>
      <c r="G136" s="24"/>
      <c r="H136" s="24"/>
      <c r="I136" s="24"/>
      <c r="J136" s="24"/>
      <c r="K136" s="2"/>
      <c r="L136" s="24"/>
      <c r="M136" s="24"/>
      <c r="N136" s="24"/>
      <c r="O136" s="24"/>
      <c r="P136" s="24"/>
      <c r="Q136" s="24"/>
      <c r="R136" s="24"/>
      <c r="S136" s="24"/>
      <c r="T136" s="24"/>
      <c r="U136" s="24"/>
      <c r="V136" s="532"/>
      <c r="X136" s="407"/>
    </row>
    <row r="137" spans="1:34" ht="15" customHeight="1" x14ac:dyDescent="0.2">
      <c r="A137" s="30"/>
      <c r="B137" s="31"/>
      <c r="C137" s="31"/>
      <c r="D137" s="31"/>
      <c r="E137" s="31"/>
      <c r="F137" s="31"/>
      <c r="G137" s="31"/>
      <c r="H137" s="31"/>
      <c r="I137" s="31"/>
      <c r="J137" s="31"/>
      <c r="K137" s="32"/>
      <c r="L137" s="31"/>
      <c r="M137" s="31"/>
      <c r="N137" s="31"/>
      <c r="O137" s="31"/>
      <c r="P137" s="31"/>
      <c r="Q137" s="31"/>
      <c r="R137" s="31"/>
      <c r="S137" s="31"/>
      <c r="T137" s="31"/>
      <c r="U137" s="33"/>
      <c r="V137" s="532"/>
      <c r="X137" s="407"/>
    </row>
    <row r="138" spans="1:34" ht="7.5" customHeight="1" x14ac:dyDescent="0.2">
      <c r="A138" s="34"/>
      <c r="B138" s="25"/>
      <c r="C138" s="25"/>
      <c r="D138" s="25"/>
      <c r="E138" s="25"/>
      <c r="F138" s="25"/>
      <c r="G138" s="25"/>
      <c r="H138" s="25"/>
      <c r="I138" s="25"/>
      <c r="J138" s="25"/>
      <c r="K138" s="3"/>
      <c r="L138" s="7"/>
      <c r="M138" s="7"/>
      <c r="N138" s="7"/>
      <c r="O138" s="7"/>
      <c r="P138" s="7"/>
      <c r="Q138" s="72"/>
      <c r="R138" s="72"/>
      <c r="S138" s="72"/>
      <c r="T138" s="72"/>
      <c r="U138" s="35"/>
      <c r="V138" s="532"/>
      <c r="X138" s="407"/>
    </row>
    <row r="139" spans="1:34" s="411" customFormat="1" ht="11.25" customHeight="1" x14ac:dyDescent="0.2">
      <c r="A139" s="36"/>
      <c r="B139" s="671" t="s">
        <v>217</v>
      </c>
      <c r="C139" s="671"/>
      <c r="D139" s="672"/>
      <c r="E139" s="672"/>
      <c r="F139" s="672"/>
      <c r="G139" s="672"/>
      <c r="H139" s="672"/>
      <c r="I139" s="274"/>
      <c r="J139" s="274"/>
      <c r="K139" s="266"/>
      <c r="L139" s="25"/>
      <c r="M139" s="25"/>
      <c r="N139" s="25"/>
      <c r="O139" s="25"/>
      <c r="P139" s="25"/>
      <c r="Q139" s="25"/>
      <c r="R139" s="25"/>
      <c r="S139" s="25"/>
      <c r="T139" s="25"/>
      <c r="U139" s="37"/>
      <c r="V139" s="533"/>
      <c r="W139" s="402"/>
      <c r="X139" s="407"/>
      <c r="Y139" s="402"/>
      <c r="Z139" s="402"/>
      <c r="AA139" s="402"/>
      <c r="AB139" s="403"/>
      <c r="AC139" s="403"/>
      <c r="AD139" s="403"/>
      <c r="AE139" s="403"/>
      <c r="AF139" s="403"/>
      <c r="AG139" s="409"/>
      <c r="AH139" s="410"/>
    </row>
    <row r="140" spans="1:34" ht="20.25" customHeight="1" x14ac:dyDescent="0.2">
      <c r="A140" s="34"/>
      <c r="B140" s="672"/>
      <c r="C140" s="672"/>
      <c r="D140" s="672"/>
      <c r="E140" s="672"/>
      <c r="F140" s="672"/>
      <c r="G140" s="672"/>
      <c r="H140" s="672"/>
      <c r="I140" s="274"/>
      <c r="J140" s="274"/>
      <c r="K140" s="3"/>
      <c r="L140" s="72"/>
      <c r="M140" s="72"/>
      <c r="N140" s="72"/>
      <c r="O140" s="72"/>
      <c r="P140" s="72"/>
      <c r="Q140" s="25"/>
      <c r="R140" s="25"/>
      <c r="S140" s="25"/>
      <c r="T140" s="25"/>
      <c r="U140" s="35"/>
      <c r="V140" s="532"/>
      <c r="X140" s="407"/>
    </row>
    <row r="141" spans="1:34" ht="11.25" customHeight="1" x14ac:dyDescent="0.2">
      <c r="A141" s="34"/>
      <c r="B141" s="553"/>
      <c r="C141" s="553"/>
      <c r="D141" s="553"/>
      <c r="E141" s="553"/>
      <c r="F141" s="553"/>
      <c r="G141" s="553"/>
      <c r="H141" s="553"/>
      <c r="I141" s="154"/>
      <c r="J141" s="154"/>
      <c r="K141" s="3"/>
      <c r="L141" s="72"/>
      <c r="M141" s="72"/>
      <c r="N141" s="72"/>
      <c r="O141" s="72"/>
      <c r="P141" s="72"/>
      <c r="Q141" s="25"/>
      <c r="R141" s="25"/>
      <c r="S141" s="25"/>
      <c r="T141" s="25"/>
      <c r="U141" s="35"/>
      <c r="V141" s="532"/>
      <c r="W141" s="538" t="str">
        <f>B139</f>
        <v>Percentage of Assessments completed during the year ending 31st March, which were completed within 45 Days</v>
      </c>
      <c r="X141" s="407"/>
    </row>
    <row r="142" spans="1:34" ht="11.25" customHeight="1" x14ac:dyDescent="0.2">
      <c r="A142" s="34"/>
      <c r="B142" s="165"/>
      <c r="C142" s="165"/>
      <c r="D142" s="685">
        <v>2011</v>
      </c>
      <c r="E142" s="685">
        <v>2012</v>
      </c>
      <c r="F142" s="685">
        <v>2013</v>
      </c>
      <c r="G142" s="685">
        <v>2014</v>
      </c>
      <c r="H142" s="687">
        <v>2015</v>
      </c>
      <c r="I142" s="165"/>
      <c r="J142" s="165"/>
      <c r="K142" s="266"/>
      <c r="L142" s="72"/>
      <c r="M142" s="72"/>
      <c r="N142" s="72"/>
      <c r="O142" s="72"/>
      <c r="P142" s="72"/>
      <c r="Q142" s="72"/>
      <c r="R142" s="72"/>
      <c r="S142" s="72"/>
      <c r="T142" s="72"/>
      <c r="U142" s="35"/>
      <c r="V142" s="532"/>
      <c r="X142" s="407"/>
    </row>
    <row r="143" spans="1:34" ht="11.25" customHeight="1" x14ac:dyDescent="0.2">
      <c r="A143" s="48"/>
      <c r="B143" s="165"/>
      <c r="C143" s="165"/>
      <c r="D143" s="686"/>
      <c r="E143" s="686"/>
      <c r="F143" s="686"/>
      <c r="G143" s="686"/>
      <c r="H143" s="688"/>
      <c r="I143" s="165"/>
      <c r="J143" s="165"/>
      <c r="K143" s="266"/>
      <c r="L143" s="72"/>
      <c r="M143" s="72"/>
      <c r="N143" s="72"/>
      <c r="O143" s="72"/>
      <c r="P143" s="72"/>
      <c r="Q143" s="72"/>
      <c r="R143" s="72"/>
      <c r="S143" s="72"/>
      <c r="T143" s="72"/>
      <c r="U143" s="35"/>
      <c r="V143" s="532"/>
      <c r="W143" s="539"/>
      <c r="X143" s="540">
        <f>D142</f>
        <v>2011</v>
      </c>
      <c r="Y143" s="540">
        <f>E142</f>
        <v>2012</v>
      </c>
      <c r="Z143" s="540">
        <f>F142</f>
        <v>2013</v>
      </c>
      <c r="AA143" s="540">
        <f>G142</f>
        <v>2014</v>
      </c>
      <c r="AB143" s="540">
        <f>H142</f>
        <v>2015</v>
      </c>
      <c r="AC143" s="541" t="s">
        <v>130</v>
      </c>
    </row>
    <row r="144" spans="1:34" ht="11.25" customHeight="1" x14ac:dyDescent="0.2">
      <c r="A144" s="48"/>
      <c r="B144" s="233" t="s">
        <v>2</v>
      </c>
      <c r="C144" s="186"/>
      <c r="D144" s="275"/>
      <c r="E144" s="302"/>
      <c r="F144" s="275"/>
      <c r="G144" s="275"/>
      <c r="H144" s="244">
        <f t="shared" ref="H144:H165" si="7">AB144/H12</f>
        <v>0.98275862068965514</v>
      </c>
      <c r="I144" s="154"/>
      <c r="J144" s="154"/>
      <c r="K144" s="3"/>
      <c r="L144" s="72"/>
      <c r="M144" s="72"/>
      <c r="N144" s="72"/>
      <c r="O144" s="72"/>
      <c r="P144" s="72"/>
      <c r="Q144" s="25"/>
      <c r="R144" s="25"/>
      <c r="S144" s="25"/>
      <c r="T144" s="25"/>
      <c r="U144" s="35"/>
      <c r="V144" s="532"/>
      <c r="W144" s="539" t="str">
        <f t="shared" ref="W144:W165" si="8">B144</f>
        <v>Bracknell Forest</v>
      </c>
      <c r="X144" s="540"/>
      <c r="Y144" s="421"/>
      <c r="Z144" s="421"/>
      <c r="AA144" s="421"/>
      <c r="AB144" s="421">
        <v>969</v>
      </c>
      <c r="AC144" s="541">
        <f>SUM(X144:AB144)</f>
        <v>969</v>
      </c>
      <c r="AD144" s="403" t="b">
        <f>IF(W144=$X$5,H144)</f>
        <v>0</v>
      </c>
    </row>
    <row r="145" spans="1:34" s="402" customFormat="1" ht="11.25" customHeight="1" x14ac:dyDescent="0.2">
      <c r="A145" s="48"/>
      <c r="B145" s="233" t="s">
        <v>78</v>
      </c>
      <c r="C145" s="186"/>
      <c r="D145" s="275"/>
      <c r="E145" s="275"/>
      <c r="F145" s="275"/>
      <c r="G145" s="275"/>
      <c r="H145" s="244">
        <f t="shared" si="7"/>
        <v>0.53104693140794224</v>
      </c>
      <c r="I145" s="154"/>
      <c r="J145" s="154"/>
      <c r="K145" s="3"/>
      <c r="L145" s="72"/>
      <c r="M145" s="72"/>
      <c r="N145" s="72"/>
      <c r="O145" s="72"/>
      <c r="P145" s="72"/>
      <c r="Q145" s="25"/>
      <c r="R145" s="25"/>
      <c r="S145" s="25"/>
      <c r="T145" s="25"/>
      <c r="U145" s="35"/>
      <c r="V145" s="532"/>
      <c r="W145" s="539" t="str">
        <f t="shared" si="8"/>
        <v>Brighton &amp; Hove</v>
      </c>
      <c r="X145" s="540"/>
      <c r="Y145" s="421"/>
      <c r="Z145" s="421"/>
      <c r="AA145" s="421"/>
      <c r="AB145" s="421">
        <v>1471</v>
      </c>
      <c r="AC145" s="541">
        <f t="shared" ref="AC145:AC163" si="9">SUM(X145:AB145)</f>
        <v>1471</v>
      </c>
      <c r="AD145" s="403" t="b">
        <f t="shared" ref="AD145:AD165" si="10">IF(W145=$X$5,H145)</f>
        <v>0</v>
      </c>
      <c r="AE145" s="403"/>
      <c r="AF145" s="403"/>
      <c r="AG145" s="404"/>
      <c r="AH145" s="405"/>
    </row>
    <row r="146" spans="1:34" s="402" customFormat="1" ht="11.25" customHeight="1" x14ac:dyDescent="0.2">
      <c r="A146" s="48"/>
      <c r="B146" s="233" t="s">
        <v>12</v>
      </c>
      <c r="C146" s="186"/>
      <c r="D146" s="275"/>
      <c r="E146" s="275"/>
      <c r="F146" s="275"/>
      <c r="G146" s="275"/>
      <c r="H146" s="244">
        <f t="shared" si="7"/>
        <v>0.82847896440129454</v>
      </c>
      <c r="I146" s="154"/>
      <c r="J146" s="154"/>
      <c r="K146" s="3"/>
      <c r="L146" s="72"/>
      <c r="M146" s="72"/>
      <c r="N146" s="72"/>
      <c r="O146" s="72"/>
      <c r="P146" s="72"/>
      <c r="Q146" s="25"/>
      <c r="R146" s="25"/>
      <c r="S146" s="25"/>
      <c r="T146" s="25"/>
      <c r="U146" s="35"/>
      <c r="V146" s="532"/>
      <c r="W146" s="539" t="str">
        <f t="shared" si="8"/>
        <v>Buckinghamshire</v>
      </c>
      <c r="X146" s="540"/>
      <c r="Y146" s="421"/>
      <c r="Z146" s="421"/>
      <c r="AA146" s="421"/>
      <c r="AB146" s="421">
        <v>5120</v>
      </c>
      <c r="AC146" s="541">
        <f t="shared" si="9"/>
        <v>5120</v>
      </c>
      <c r="AD146" s="403" t="b">
        <f t="shared" si="10"/>
        <v>0</v>
      </c>
      <c r="AE146" s="403"/>
      <c r="AF146" s="403"/>
      <c r="AG146" s="404"/>
      <c r="AH146" s="405"/>
    </row>
    <row r="147" spans="1:34" s="402" customFormat="1" ht="11.25" customHeight="1" x14ac:dyDescent="0.2">
      <c r="A147" s="48"/>
      <c r="B147" s="233" t="s">
        <v>6</v>
      </c>
      <c r="C147" s="186"/>
      <c r="D147" s="275"/>
      <c r="E147" s="275"/>
      <c r="F147" s="275"/>
      <c r="G147" s="275"/>
      <c r="H147" s="244">
        <f t="shared" si="7"/>
        <v>0.5167660208643815</v>
      </c>
      <c r="I147" s="154"/>
      <c r="J147" s="154"/>
      <c r="K147" s="3"/>
      <c r="L147" s="72"/>
      <c r="M147" s="72"/>
      <c r="N147" s="72"/>
      <c r="O147" s="72"/>
      <c r="P147" s="72"/>
      <c r="Q147" s="25"/>
      <c r="R147" s="25"/>
      <c r="S147" s="25"/>
      <c r="T147" s="25"/>
      <c r="U147" s="35"/>
      <c r="V147" s="532"/>
      <c r="W147" s="539" t="str">
        <f t="shared" si="8"/>
        <v>East Sussex</v>
      </c>
      <c r="X147" s="540"/>
      <c r="Y147" s="421"/>
      <c r="Z147" s="421"/>
      <c r="AA147" s="421"/>
      <c r="AB147" s="421">
        <v>1387</v>
      </c>
      <c r="AC147" s="541">
        <f t="shared" si="9"/>
        <v>1387</v>
      </c>
      <c r="AD147" s="403" t="b">
        <f t="shared" si="10"/>
        <v>0</v>
      </c>
      <c r="AE147" s="403"/>
      <c r="AF147" s="403"/>
      <c r="AG147" s="404"/>
      <c r="AH147" s="405"/>
    </row>
    <row r="148" spans="1:34" s="402" customFormat="1" ht="11.25" customHeight="1" x14ac:dyDescent="0.2">
      <c r="A148" s="48"/>
      <c r="B148" s="233" t="s">
        <v>9</v>
      </c>
      <c r="C148" s="186"/>
      <c r="D148" s="275"/>
      <c r="E148" s="275"/>
      <c r="F148" s="275"/>
      <c r="G148" s="275"/>
      <c r="H148" s="244">
        <f t="shared" si="7"/>
        <v>0.79404539073467473</v>
      </c>
      <c r="I148" s="154"/>
      <c r="J148" s="154"/>
      <c r="K148" s="3"/>
      <c r="L148" s="72"/>
      <c r="M148" s="72"/>
      <c r="N148" s="72"/>
      <c r="O148" s="72"/>
      <c r="P148" s="72"/>
      <c r="Q148" s="25"/>
      <c r="R148" s="25"/>
      <c r="S148" s="25"/>
      <c r="T148" s="25"/>
      <c r="U148" s="35"/>
      <c r="V148" s="532"/>
      <c r="W148" s="539" t="str">
        <f t="shared" si="8"/>
        <v>Hampshire</v>
      </c>
      <c r="X148" s="540"/>
      <c r="Y148" s="421"/>
      <c r="Z148" s="421"/>
      <c r="AA148" s="421"/>
      <c r="AB148" s="421">
        <v>13575</v>
      </c>
      <c r="AC148" s="541">
        <f t="shared" si="9"/>
        <v>13575</v>
      </c>
      <c r="AD148" s="403" t="b">
        <f t="shared" si="10"/>
        <v>0</v>
      </c>
      <c r="AE148" s="403"/>
      <c r="AF148" s="403"/>
      <c r="AG148" s="404"/>
      <c r="AH148" s="405"/>
    </row>
    <row r="149" spans="1:34" s="402" customFormat="1" ht="11.25" customHeight="1" x14ac:dyDescent="0.2">
      <c r="A149" s="48"/>
      <c r="B149" s="233" t="s">
        <v>3</v>
      </c>
      <c r="C149" s="186"/>
      <c r="D149" s="275"/>
      <c r="E149" s="275"/>
      <c r="F149" s="275"/>
      <c r="G149" s="275"/>
      <c r="H149" s="244">
        <f t="shared" si="7"/>
        <v>0.77783203125</v>
      </c>
      <c r="I149" s="154"/>
      <c r="J149" s="154"/>
      <c r="K149" s="3"/>
      <c r="L149" s="72"/>
      <c r="M149" s="72"/>
      <c r="N149" s="72"/>
      <c r="O149" s="72"/>
      <c r="P149" s="72"/>
      <c r="Q149" s="25"/>
      <c r="R149" s="25"/>
      <c r="S149" s="25"/>
      <c r="T149" s="25"/>
      <c r="U149" s="35"/>
      <c r="V149" s="532"/>
      <c r="W149" s="539" t="str">
        <f t="shared" si="8"/>
        <v>Isle of Wight</v>
      </c>
      <c r="X149" s="540"/>
      <c r="Y149" s="421"/>
      <c r="Z149" s="421"/>
      <c r="AA149" s="421"/>
      <c r="AB149" s="421">
        <v>1593</v>
      </c>
      <c r="AC149" s="541">
        <f t="shared" si="9"/>
        <v>1593</v>
      </c>
      <c r="AD149" s="403" t="b">
        <f t="shared" si="10"/>
        <v>0</v>
      </c>
      <c r="AE149" s="403"/>
      <c r="AF149" s="403"/>
      <c r="AG149" s="404"/>
      <c r="AH149" s="405"/>
    </row>
    <row r="150" spans="1:34" s="402" customFormat="1" ht="11.25" customHeight="1" x14ac:dyDescent="0.2">
      <c r="A150" s="48"/>
      <c r="B150" s="233" t="s">
        <v>13</v>
      </c>
      <c r="C150" s="186"/>
      <c r="D150" s="275"/>
      <c r="E150" s="275"/>
      <c r="F150" s="275"/>
      <c r="G150" s="275"/>
      <c r="H150" s="244">
        <f t="shared" si="7"/>
        <v>0.88577395266421977</v>
      </c>
      <c r="I150" s="154"/>
      <c r="J150" s="154"/>
      <c r="K150" s="3"/>
      <c r="L150" s="72"/>
      <c r="M150" s="72"/>
      <c r="N150" s="72"/>
      <c r="O150" s="72"/>
      <c r="P150" s="72"/>
      <c r="Q150" s="25"/>
      <c r="R150" s="25"/>
      <c r="S150" s="25"/>
      <c r="T150" s="25"/>
      <c r="U150" s="35"/>
      <c r="V150" s="532"/>
      <c r="W150" s="539" t="str">
        <f t="shared" si="8"/>
        <v>Kent</v>
      </c>
      <c r="X150" s="542"/>
      <c r="Y150" s="425"/>
      <c r="Z150" s="425"/>
      <c r="AA150" s="425"/>
      <c r="AB150" s="425">
        <v>13997</v>
      </c>
      <c r="AC150" s="541">
        <f t="shared" si="9"/>
        <v>13997</v>
      </c>
      <c r="AD150" s="403" t="b">
        <f t="shared" si="10"/>
        <v>0</v>
      </c>
      <c r="AE150" s="403"/>
      <c r="AF150" s="403"/>
      <c r="AG150" s="404"/>
      <c r="AH150" s="405"/>
    </row>
    <row r="151" spans="1:34" s="402" customFormat="1" ht="11.25" customHeight="1" x14ac:dyDescent="0.2">
      <c r="A151" s="48"/>
      <c r="B151" s="233" t="s">
        <v>4</v>
      </c>
      <c r="C151" s="186"/>
      <c r="D151" s="275"/>
      <c r="E151" s="275"/>
      <c r="F151" s="275"/>
      <c r="G151" s="275"/>
      <c r="H151" s="244">
        <f t="shared" si="7"/>
        <v>0.75371722087050552</v>
      </c>
      <c r="I151" s="154"/>
      <c r="J151" s="154"/>
      <c r="K151" s="3"/>
      <c r="L151" s="72"/>
      <c r="M151" s="72"/>
      <c r="N151" s="72"/>
      <c r="O151" s="72"/>
      <c r="P151" s="72"/>
      <c r="Q151" s="25"/>
      <c r="R151" s="25"/>
      <c r="S151" s="25"/>
      <c r="T151" s="25"/>
      <c r="U151" s="35"/>
      <c r="V151" s="532"/>
      <c r="W151" s="539" t="str">
        <f t="shared" si="8"/>
        <v>Medway</v>
      </c>
      <c r="X151" s="540"/>
      <c r="Y151" s="421"/>
      <c r="Z151" s="421"/>
      <c r="AA151" s="421"/>
      <c r="AB151" s="421">
        <v>2788</v>
      </c>
      <c r="AC151" s="541">
        <f t="shared" si="9"/>
        <v>2788</v>
      </c>
      <c r="AD151" s="403" t="b">
        <f t="shared" si="10"/>
        <v>0</v>
      </c>
      <c r="AE151" s="403"/>
      <c r="AF151" s="403"/>
      <c r="AG151" s="404"/>
      <c r="AH151" s="405"/>
    </row>
    <row r="152" spans="1:34" s="402" customFormat="1" ht="11.25" customHeight="1" x14ac:dyDescent="0.2">
      <c r="A152" s="48"/>
      <c r="B152" s="233" t="s">
        <v>14</v>
      </c>
      <c r="C152" s="186"/>
      <c r="D152" s="275"/>
      <c r="E152" s="275"/>
      <c r="F152" s="275"/>
      <c r="G152" s="275"/>
      <c r="H152" s="244">
        <f t="shared" si="7"/>
        <v>0.95950000000000002</v>
      </c>
      <c r="I152" s="154"/>
      <c r="J152" s="154"/>
      <c r="K152" s="3"/>
      <c r="L152" s="72"/>
      <c r="M152" s="72"/>
      <c r="N152" s="72"/>
      <c r="O152" s="72"/>
      <c r="P152" s="72"/>
      <c r="Q152" s="25"/>
      <c r="R152" s="25"/>
      <c r="S152" s="25"/>
      <c r="T152" s="25"/>
      <c r="U152" s="35"/>
      <c r="V152" s="532"/>
      <c r="W152" s="539" t="str">
        <f t="shared" si="8"/>
        <v>Milton Keynes</v>
      </c>
      <c r="X152" s="540"/>
      <c r="Y152" s="421"/>
      <c r="Z152" s="421"/>
      <c r="AA152" s="421"/>
      <c r="AB152" s="421">
        <v>1919</v>
      </c>
      <c r="AC152" s="541">
        <f t="shared" si="9"/>
        <v>1919</v>
      </c>
      <c r="AD152" s="403" t="b">
        <f t="shared" si="10"/>
        <v>0</v>
      </c>
      <c r="AE152" s="403"/>
      <c r="AF152" s="403"/>
      <c r="AG152" s="404"/>
      <c r="AH152" s="405"/>
    </row>
    <row r="153" spans="1:34" s="402" customFormat="1" ht="11.25" customHeight="1" x14ac:dyDescent="0.2">
      <c r="A153" s="48"/>
      <c r="B153" s="233" t="s">
        <v>15</v>
      </c>
      <c r="C153" s="186"/>
      <c r="D153" s="275"/>
      <c r="E153" s="275"/>
      <c r="F153" s="275"/>
      <c r="G153" s="275"/>
      <c r="H153" s="244">
        <f t="shared" si="7"/>
        <v>0.74807539155826919</v>
      </c>
      <c r="I153" s="154"/>
      <c r="J153" s="154"/>
      <c r="K153" s="3"/>
      <c r="L153" s="72"/>
      <c r="M153" s="72"/>
      <c r="N153" s="72"/>
      <c r="O153" s="72"/>
      <c r="P153" s="72"/>
      <c r="Q153" s="25"/>
      <c r="R153" s="25"/>
      <c r="S153" s="25"/>
      <c r="T153" s="25"/>
      <c r="U153" s="35"/>
      <c r="V153" s="532"/>
      <c r="W153" s="539" t="str">
        <f t="shared" si="8"/>
        <v>Oxfordshire</v>
      </c>
      <c r="X153" s="540"/>
      <c r="Y153" s="421"/>
      <c r="Z153" s="421"/>
      <c r="AA153" s="421"/>
      <c r="AB153" s="421">
        <v>2818</v>
      </c>
      <c r="AC153" s="541">
        <f t="shared" si="9"/>
        <v>2818</v>
      </c>
      <c r="AD153" s="403" t="b">
        <f t="shared" si="10"/>
        <v>0</v>
      </c>
      <c r="AE153" s="403"/>
      <c r="AF153" s="403"/>
      <c r="AG153" s="404"/>
      <c r="AH153" s="405"/>
    </row>
    <row r="154" spans="1:34" s="402" customFormat="1" ht="11.25" customHeight="1" x14ac:dyDescent="0.2">
      <c r="A154" s="48"/>
      <c r="B154" s="233" t="s">
        <v>16</v>
      </c>
      <c r="C154" s="186"/>
      <c r="D154" s="275"/>
      <c r="E154" s="275"/>
      <c r="F154" s="275"/>
      <c r="G154" s="275"/>
      <c r="H154" s="244">
        <f t="shared" si="7"/>
        <v>0.91397109428768064</v>
      </c>
      <c r="I154" s="154"/>
      <c r="J154" s="154"/>
      <c r="K154" s="3"/>
      <c r="L154" s="72"/>
      <c r="M154" s="72"/>
      <c r="N154" s="72"/>
      <c r="O154" s="72"/>
      <c r="P154" s="72"/>
      <c r="Q154" s="25"/>
      <c r="R154" s="25"/>
      <c r="S154" s="25"/>
      <c r="T154" s="25"/>
      <c r="U154" s="35"/>
      <c r="V154" s="532"/>
      <c r="W154" s="539" t="str">
        <f t="shared" si="8"/>
        <v>Portsmouth</v>
      </c>
      <c r="X154" s="540"/>
      <c r="Y154" s="421"/>
      <c r="Z154" s="421"/>
      <c r="AA154" s="421"/>
      <c r="AB154" s="421">
        <v>1328</v>
      </c>
      <c r="AC154" s="541">
        <f t="shared" si="9"/>
        <v>1328</v>
      </c>
      <c r="AD154" s="403" t="b">
        <f t="shared" si="10"/>
        <v>0</v>
      </c>
      <c r="AE154" s="403"/>
      <c r="AF154" s="403"/>
      <c r="AG154" s="404"/>
      <c r="AH154" s="405"/>
    </row>
    <row r="155" spans="1:34" s="402" customFormat="1" ht="11.25" customHeight="1" x14ac:dyDescent="0.2">
      <c r="A155" s="48"/>
      <c r="B155" s="233" t="s">
        <v>5</v>
      </c>
      <c r="C155" s="186"/>
      <c r="D155" s="275"/>
      <c r="E155" s="275"/>
      <c r="F155" s="275"/>
      <c r="G155" s="275"/>
      <c r="H155" s="244">
        <f t="shared" si="7"/>
        <v>0.83792815371762741</v>
      </c>
      <c r="I155" s="154"/>
      <c r="J155" s="154"/>
      <c r="K155" s="3"/>
      <c r="L155" s="72"/>
      <c r="M155" s="72"/>
      <c r="N155" s="72"/>
      <c r="O155" s="72"/>
      <c r="P155" s="72"/>
      <c r="Q155" s="25"/>
      <c r="R155" s="25"/>
      <c r="S155" s="25"/>
      <c r="T155" s="25"/>
      <c r="U155" s="35"/>
      <c r="V155" s="532"/>
      <c r="W155" s="539" t="str">
        <f t="shared" si="8"/>
        <v>Reading</v>
      </c>
      <c r="X155" s="540"/>
      <c r="Y155" s="421"/>
      <c r="Z155" s="421"/>
      <c r="AA155" s="421"/>
      <c r="AB155" s="421">
        <v>1003</v>
      </c>
      <c r="AC155" s="541">
        <f t="shared" si="9"/>
        <v>1003</v>
      </c>
      <c r="AD155" s="403" t="b">
        <f t="shared" si="10"/>
        <v>0</v>
      </c>
      <c r="AE155" s="403"/>
      <c r="AF155" s="403"/>
      <c r="AG155" s="404"/>
      <c r="AH155" s="405"/>
    </row>
    <row r="156" spans="1:34" s="402" customFormat="1" ht="11.25" customHeight="1" x14ac:dyDescent="0.2">
      <c r="A156" s="48"/>
      <c r="B156" s="233" t="s">
        <v>17</v>
      </c>
      <c r="C156" s="186"/>
      <c r="D156" s="275"/>
      <c r="E156" s="275"/>
      <c r="F156" s="275"/>
      <c r="G156" s="275"/>
      <c r="H156" s="244">
        <f t="shared" si="7"/>
        <v>0.93773283661522089</v>
      </c>
      <c r="I156" s="154"/>
      <c r="J156" s="154"/>
      <c r="K156" s="3"/>
      <c r="L156" s="72"/>
      <c r="M156" s="72"/>
      <c r="N156" s="72"/>
      <c r="O156" s="72"/>
      <c r="P156" s="72"/>
      <c r="Q156" s="25"/>
      <c r="R156" s="25"/>
      <c r="S156" s="25"/>
      <c r="T156" s="25"/>
      <c r="U156" s="35"/>
      <c r="V156" s="532"/>
      <c r="W156" s="539" t="str">
        <f t="shared" si="8"/>
        <v>Slough</v>
      </c>
      <c r="X156" s="540"/>
      <c r="Y156" s="421"/>
      <c r="Z156" s="421"/>
      <c r="AA156" s="421"/>
      <c r="AB156" s="421">
        <v>1762</v>
      </c>
      <c r="AC156" s="541">
        <f t="shared" si="9"/>
        <v>1762</v>
      </c>
      <c r="AD156" s="403" t="b">
        <f t="shared" si="10"/>
        <v>0</v>
      </c>
      <c r="AE156" s="403"/>
      <c r="AF156" s="403"/>
      <c r="AG156" s="404"/>
      <c r="AH156" s="405"/>
    </row>
    <row r="157" spans="1:34" s="402" customFormat="1" ht="11.25" customHeight="1" x14ac:dyDescent="0.2">
      <c r="A157" s="48"/>
      <c r="B157" s="233" t="s">
        <v>191</v>
      </c>
      <c r="C157" s="186"/>
      <c r="D157" s="275"/>
      <c r="E157" s="275"/>
      <c r="F157" s="275"/>
      <c r="G157" s="275"/>
      <c r="H157" s="244">
        <f t="shared" si="7"/>
        <v>0.92904509283819625</v>
      </c>
      <c r="I157" s="154"/>
      <c r="J157" s="154"/>
      <c r="K157" s="3"/>
      <c r="L157" s="72"/>
      <c r="M157" s="72"/>
      <c r="N157" s="72"/>
      <c r="O157" s="72"/>
      <c r="P157" s="72"/>
      <c r="Q157" s="25"/>
      <c r="R157" s="25"/>
      <c r="S157" s="25"/>
      <c r="T157" s="25"/>
      <c r="U157" s="35"/>
      <c r="V157" s="532"/>
      <c r="W157" s="539" t="str">
        <f t="shared" si="8"/>
        <v>Somerset</v>
      </c>
      <c r="X157" s="540"/>
      <c r="Y157" s="421"/>
      <c r="Z157" s="421"/>
      <c r="AA157" s="421"/>
      <c r="AB157" s="421">
        <v>4203</v>
      </c>
      <c r="AC157" s="541">
        <f>SUM(X157:AB157)</f>
        <v>4203</v>
      </c>
      <c r="AD157" s="403" t="b">
        <f t="shared" si="10"/>
        <v>0</v>
      </c>
      <c r="AE157" s="403"/>
      <c r="AF157" s="403"/>
      <c r="AG157" s="404"/>
      <c r="AH157" s="405"/>
    </row>
    <row r="158" spans="1:34" s="402" customFormat="1" ht="11.25" customHeight="1" x14ac:dyDescent="0.2">
      <c r="A158" s="48"/>
      <c r="B158" s="233" t="s">
        <v>18</v>
      </c>
      <c r="C158" s="186"/>
      <c r="D158" s="275"/>
      <c r="E158" s="275"/>
      <c r="F158" s="275"/>
      <c r="G158" s="275"/>
      <c r="H158" s="244">
        <f t="shared" si="7"/>
        <v>0.91559981033665239</v>
      </c>
      <c r="I158" s="154"/>
      <c r="J158" s="154"/>
      <c r="K158" s="3"/>
      <c r="L158" s="72"/>
      <c r="M158" s="72"/>
      <c r="N158" s="72"/>
      <c r="O158" s="72"/>
      <c r="P158" s="72"/>
      <c r="Q158" s="25"/>
      <c r="R158" s="25"/>
      <c r="S158" s="25"/>
      <c r="T158" s="25"/>
      <c r="U158" s="35"/>
      <c r="V158" s="532"/>
      <c r="W158" s="539" t="str">
        <f t="shared" si="8"/>
        <v>Southampton</v>
      </c>
      <c r="X158" s="540"/>
      <c r="Y158" s="421"/>
      <c r="Z158" s="421"/>
      <c r="AA158" s="421"/>
      <c r="AB158" s="421">
        <v>1931</v>
      </c>
      <c r="AC158" s="541">
        <f t="shared" si="9"/>
        <v>1931</v>
      </c>
      <c r="AD158" s="403" t="b">
        <f t="shared" si="10"/>
        <v>0</v>
      </c>
      <c r="AE158" s="403"/>
      <c r="AF158" s="403"/>
      <c r="AG158" s="404"/>
      <c r="AH158" s="405"/>
    </row>
    <row r="159" spans="1:34" s="402" customFormat="1" ht="11.25" customHeight="1" x14ac:dyDescent="0.2">
      <c r="A159" s="48"/>
      <c r="B159" s="233" t="s">
        <v>10</v>
      </c>
      <c r="C159" s="186"/>
      <c r="D159" s="275"/>
      <c r="E159" s="275"/>
      <c r="F159" s="275"/>
      <c r="G159" s="275"/>
      <c r="H159" s="244">
        <f t="shared" si="7"/>
        <v>0.74046480596019126</v>
      </c>
      <c r="I159" s="154"/>
      <c r="J159" s="154"/>
      <c r="K159" s="3"/>
      <c r="L159" s="25"/>
      <c r="M159" s="25"/>
      <c r="N159" s="25"/>
      <c r="O159" s="25"/>
      <c r="P159" s="25"/>
      <c r="Q159" s="25"/>
      <c r="R159" s="25"/>
      <c r="S159" s="25"/>
      <c r="T159" s="25"/>
      <c r="U159" s="35"/>
      <c r="V159" s="532"/>
      <c r="W159" s="539" t="str">
        <f t="shared" si="8"/>
        <v>Surrey</v>
      </c>
      <c r="X159" s="540"/>
      <c r="Y159" s="421"/>
      <c r="Z159" s="421"/>
      <c r="AA159" s="421"/>
      <c r="AB159" s="421">
        <v>6659</v>
      </c>
      <c r="AC159" s="541">
        <f t="shared" si="9"/>
        <v>6659</v>
      </c>
      <c r="AD159" s="403" t="b">
        <f t="shared" si="10"/>
        <v>0</v>
      </c>
      <c r="AE159" s="403"/>
      <c r="AF159" s="403"/>
      <c r="AG159" s="404"/>
      <c r="AH159" s="405"/>
    </row>
    <row r="160" spans="1:34" s="402" customFormat="1" ht="11.25" customHeight="1" x14ac:dyDescent="0.2">
      <c r="A160" s="48"/>
      <c r="B160" s="233" t="s">
        <v>19</v>
      </c>
      <c r="C160" s="186"/>
      <c r="D160" s="275"/>
      <c r="E160" s="275"/>
      <c r="F160" s="275"/>
      <c r="G160" s="275"/>
      <c r="H160" s="244">
        <f t="shared" si="7"/>
        <v>0.7125140924464487</v>
      </c>
      <c r="I160" s="154"/>
      <c r="J160" s="154"/>
      <c r="K160" s="3"/>
      <c r="L160" s="25"/>
      <c r="M160" s="25"/>
      <c r="N160" s="25"/>
      <c r="O160" s="25"/>
      <c r="P160" s="25"/>
      <c r="Q160" s="25"/>
      <c r="R160" s="25"/>
      <c r="S160" s="25"/>
      <c r="T160" s="25"/>
      <c r="U160" s="35"/>
      <c r="V160" s="532"/>
      <c r="W160" s="539" t="str">
        <f t="shared" si="8"/>
        <v>West Berkshire</v>
      </c>
      <c r="X160" s="540"/>
      <c r="Y160" s="421"/>
      <c r="Z160" s="421"/>
      <c r="AA160" s="421"/>
      <c r="AB160" s="421">
        <v>632</v>
      </c>
      <c r="AC160" s="541">
        <f t="shared" si="9"/>
        <v>632</v>
      </c>
      <c r="AD160" s="403" t="b">
        <f t="shared" si="10"/>
        <v>0</v>
      </c>
      <c r="AE160" s="403"/>
      <c r="AF160" s="403"/>
      <c r="AG160" s="404"/>
      <c r="AH160" s="405"/>
    </row>
    <row r="161" spans="1:34" ht="11.25" customHeight="1" x14ac:dyDescent="0.2">
      <c r="A161" s="48"/>
      <c r="B161" s="233" t="s">
        <v>8</v>
      </c>
      <c r="C161" s="186"/>
      <c r="D161" s="275"/>
      <c r="E161" s="275"/>
      <c r="F161" s="275"/>
      <c r="G161" s="275"/>
      <c r="H161" s="244">
        <f t="shared" si="7"/>
        <v>0.95949855351976854</v>
      </c>
      <c r="I161" s="154"/>
      <c r="J161" s="154"/>
      <c r="K161" s="3"/>
      <c r="L161" s="25"/>
      <c r="M161" s="25"/>
      <c r="N161" s="25"/>
      <c r="O161" s="25"/>
      <c r="P161" s="25"/>
      <c r="Q161" s="25"/>
      <c r="R161" s="25"/>
      <c r="S161" s="25"/>
      <c r="T161" s="25"/>
      <c r="U161" s="35"/>
      <c r="V161" s="532"/>
      <c r="W161" s="539" t="str">
        <f t="shared" si="8"/>
        <v>West Sussex</v>
      </c>
      <c r="X161" s="540"/>
      <c r="Y161" s="421"/>
      <c r="Z161" s="421"/>
      <c r="AA161" s="421"/>
      <c r="AB161" s="421">
        <v>4975</v>
      </c>
      <c r="AC161" s="541">
        <f t="shared" si="9"/>
        <v>4975</v>
      </c>
      <c r="AD161" s="403" t="b">
        <f t="shared" si="10"/>
        <v>0</v>
      </c>
    </row>
    <row r="162" spans="1:34" ht="11.25" customHeight="1" x14ac:dyDescent="0.2">
      <c r="A162" s="48"/>
      <c r="B162" s="233" t="s">
        <v>77</v>
      </c>
      <c r="C162" s="186"/>
      <c r="D162" s="275"/>
      <c r="E162" s="275"/>
      <c r="F162" s="275"/>
      <c r="G162" s="275"/>
      <c r="H162" s="244">
        <f t="shared" si="7"/>
        <v>0.75866495507060339</v>
      </c>
      <c r="I162" s="154"/>
      <c r="J162" s="154"/>
      <c r="K162" s="3"/>
      <c r="L162" s="25"/>
      <c r="M162" s="25"/>
      <c r="N162" s="25"/>
      <c r="O162" s="25"/>
      <c r="P162" s="25"/>
      <c r="Q162" s="25"/>
      <c r="R162" s="25"/>
      <c r="S162" s="25"/>
      <c r="T162" s="25"/>
      <c r="U162" s="35"/>
      <c r="V162" s="532"/>
      <c r="W162" s="539" t="str">
        <f t="shared" si="8"/>
        <v>Windsor &amp; Maidenhead</v>
      </c>
      <c r="X162" s="540"/>
      <c r="Y162" s="421"/>
      <c r="Z162" s="421"/>
      <c r="AA162" s="421"/>
      <c r="AB162" s="421">
        <v>591</v>
      </c>
      <c r="AC162" s="541">
        <f t="shared" si="9"/>
        <v>591</v>
      </c>
      <c r="AD162" s="403" t="b">
        <f t="shared" si="10"/>
        <v>0</v>
      </c>
    </row>
    <row r="163" spans="1:34" ht="11.25" customHeight="1" x14ac:dyDescent="0.2">
      <c r="A163" s="48"/>
      <c r="B163" s="233" t="s">
        <v>20</v>
      </c>
      <c r="C163" s="186"/>
      <c r="D163" s="275"/>
      <c r="E163" s="275"/>
      <c r="F163" s="275"/>
      <c r="G163" s="275"/>
      <c r="H163" s="244">
        <f t="shared" si="7"/>
        <v>0.97857948139797069</v>
      </c>
      <c r="I163" s="154"/>
      <c r="J163" s="154"/>
      <c r="K163" s="3"/>
      <c r="L163" s="25"/>
      <c r="M163" s="25"/>
      <c r="N163" s="25"/>
      <c r="O163" s="25"/>
      <c r="P163" s="25"/>
      <c r="Q163" s="25"/>
      <c r="R163" s="25"/>
      <c r="S163" s="25"/>
      <c r="T163" s="25"/>
      <c r="U163" s="35"/>
      <c r="V163" s="532"/>
      <c r="W163" s="539" t="str">
        <f t="shared" si="8"/>
        <v>Wokingham</v>
      </c>
      <c r="X163" s="542"/>
      <c r="Y163" s="425"/>
      <c r="Z163" s="425"/>
      <c r="AA163" s="425"/>
      <c r="AB163" s="425">
        <v>868</v>
      </c>
      <c r="AC163" s="541">
        <f t="shared" si="9"/>
        <v>868</v>
      </c>
      <c r="AD163" s="403" t="b">
        <f t="shared" si="10"/>
        <v>0</v>
      </c>
    </row>
    <row r="164" spans="1:34" ht="11.25" customHeight="1" x14ac:dyDescent="0.2">
      <c r="A164" s="48"/>
      <c r="B164" s="234" t="s">
        <v>112</v>
      </c>
      <c r="C164" s="198"/>
      <c r="D164" s="246"/>
      <c r="E164" s="246"/>
      <c r="F164" s="246"/>
      <c r="G164" s="246"/>
      <c r="H164" s="247">
        <f t="shared" si="7"/>
        <v>0.81325870646766174</v>
      </c>
      <c r="I164" s="154"/>
      <c r="J164" s="154"/>
      <c r="K164" s="3"/>
      <c r="L164" s="25"/>
      <c r="M164" s="25"/>
      <c r="N164" s="25"/>
      <c r="O164" s="25"/>
      <c r="P164" s="25"/>
      <c r="Q164" s="25"/>
      <c r="R164" s="25"/>
      <c r="S164" s="25"/>
      <c r="T164" s="25"/>
      <c r="U164" s="35"/>
      <c r="V164" s="532"/>
      <c r="W164" s="539" t="str">
        <f t="shared" si="8"/>
        <v>South East</v>
      </c>
      <c r="X164" s="540">
        <f>SUM(X144:X156,X158:X163)</f>
        <v>0</v>
      </c>
      <c r="Y164" s="540">
        <f>SUM(Y144:Y156,Y158:Y163)</f>
        <v>0</v>
      </c>
      <c r="Z164" s="540">
        <f>SUM(Z144:Z156,Z158:Z163)</f>
        <v>0</v>
      </c>
      <c r="AA164" s="540">
        <f>SUM(AA144:AA156,AA158:AA163)</f>
        <v>0</v>
      </c>
      <c r="AB164" s="540">
        <f>SUM(AB144:AB156,AB158:AB163)</f>
        <v>65386</v>
      </c>
      <c r="AC164" s="541">
        <f>SUM(X164:AB164)</f>
        <v>65386</v>
      </c>
      <c r="AD164" s="403" t="b">
        <f t="shared" si="10"/>
        <v>0</v>
      </c>
    </row>
    <row r="165" spans="1:34" ht="11.25" customHeight="1" x14ac:dyDescent="0.2">
      <c r="A165" s="34"/>
      <c r="B165" s="235" t="s">
        <v>95</v>
      </c>
      <c r="C165" s="198"/>
      <c r="D165" s="249"/>
      <c r="E165" s="249"/>
      <c r="F165" s="249"/>
      <c r="G165" s="249"/>
      <c r="H165" s="250">
        <f t="shared" si="7"/>
        <v>0.81499972767378948</v>
      </c>
      <c r="I165" s="154"/>
      <c r="J165" s="154"/>
      <c r="K165" s="3"/>
      <c r="L165" s="25"/>
      <c r="M165" s="25"/>
      <c r="N165" s="25"/>
      <c r="O165" s="25"/>
      <c r="P165" s="25"/>
      <c r="Q165" s="25"/>
      <c r="R165" s="25"/>
      <c r="S165" s="25"/>
      <c r="T165" s="25"/>
      <c r="U165" s="35"/>
      <c r="V165" s="532"/>
      <c r="W165" s="539" t="str">
        <f t="shared" si="8"/>
        <v>England</v>
      </c>
      <c r="X165" s="540"/>
      <c r="Y165" s="421"/>
      <c r="Z165" s="421"/>
      <c r="AA165" s="421"/>
      <c r="AB165" s="421">
        <v>448910</v>
      </c>
      <c r="AC165" s="541">
        <f>SUM(X165:AB165)</f>
        <v>448910</v>
      </c>
      <c r="AD165" s="403" t="b">
        <f t="shared" si="10"/>
        <v>0</v>
      </c>
    </row>
    <row r="166" spans="1:34" ht="11.25" customHeight="1" x14ac:dyDescent="0.2">
      <c r="A166" s="34"/>
      <c r="B166" s="9"/>
      <c r="C166" s="9"/>
      <c r="D166" s="24"/>
      <c r="E166" s="24"/>
      <c r="F166" s="24"/>
      <c r="G166" s="24"/>
      <c r="H166" s="24"/>
      <c r="I166" s="25"/>
      <c r="J166" s="25"/>
      <c r="K166" s="3"/>
      <c r="L166" s="25"/>
      <c r="M166" s="25"/>
      <c r="N166" s="25"/>
      <c r="O166" s="25"/>
      <c r="P166" s="25"/>
      <c r="Q166" s="25"/>
      <c r="R166" s="25"/>
      <c r="S166" s="25"/>
      <c r="T166" s="25"/>
      <c r="U166" s="35"/>
      <c r="V166" s="532"/>
      <c r="AD166" s="404"/>
      <c r="AE166" s="405"/>
      <c r="AF166" s="406"/>
      <c r="AG166" s="406"/>
      <c r="AH166" s="406"/>
    </row>
    <row r="167" spans="1:34" ht="11.25" customHeight="1" x14ac:dyDescent="0.2">
      <c r="A167" s="34"/>
      <c r="B167" s="689"/>
      <c r="C167" s="690"/>
      <c r="D167" s="690"/>
      <c r="E167" s="690"/>
      <c r="F167" s="690"/>
      <c r="G167" s="690"/>
      <c r="H167" s="690"/>
      <c r="I167" s="25"/>
      <c r="J167" s="25"/>
      <c r="K167" s="3"/>
      <c r="L167" s="25"/>
      <c r="M167" s="25"/>
      <c r="N167" s="25"/>
      <c r="O167" s="25"/>
      <c r="P167" s="25"/>
      <c r="Q167" s="25"/>
      <c r="R167" s="25"/>
      <c r="S167" s="25"/>
      <c r="T167" s="25"/>
      <c r="U167" s="35"/>
      <c r="V167" s="532"/>
      <c r="AD167" s="404"/>
      <c r="AE167" s="405"/>
      <c r="AF167" s="406"/>
      <c r="AG167" s="406"/>
      <c r="AH167" s="406"/>
    </row>
    <row r="168" spans="1:34" ht="11.25" customHeight="1" x14ac:dyDescent="0.2">
      <c r="A168" s="34"/>
      <c r="B168" s="690"/>
      <c r="C168" s="690"/>
      <c r="D168" s="690"/>
      <c r="E168" s="690"/>
      <c r="F168" s="690"/>
      <c r="G168" s="690"/>
      <c r="H168" s="690"/>
      <c r="I168" s="25"/>
      <c r="J168" s="25"/>
      <c r="K168" s="3"/>
      <c r="L168" s="25"/>
      <c r="M168" s="25"/>
      <c r="N168" s="25"/>
      <c r="O168" s="25"/>
      <c r="P168" s="25"/>
      <c r="Q168" s="25"/>
      <c r="R168" s="25"/>
      <c r="S168" s="25"/>
      <c r="T168" s="25"/>
      <c r="U168" s="35"/>
      <c r="V168" s="532"/>
      <c r="W168" s="406"/>
      <c r="X168" s="406"/>
      <c r="Y168" s="406"/>
      <c r="Z168" s="406"/>
      <c r="AA168" s="406"/>
      <c r="AD168" s="404"/>
      <c r="AE168" s="405"/>
      <c r="AF168" s="406"/>
      <c r="AG168" s="406"/>
      <c r="AH168" s="406"/>
    </row>
    <row r="169" spans="1:34" ht="11.25" customHeight="1" x14ac:dyDescent="0.2">
      <c r="A169" s="34"/>
      <c r="B169" s="690"/>
      <c r="C169" s="690"/>
      <c r="D169" s="690"/>
      <c r="E169" s="690"/>
      <c r="F169" s="690"/>
      <c r="G169" s="690"/>
      <c r="H169" s="690"/>
      <c r="I169" s="25"/>
      <c r="J169" s="25"/>
      <c r="K169" s="3"/>
      <c r="L169" s="25"/>
      <c r="M169" s="25"/>
      <c r="N169" s="25"/>
      <c r="O169" s="25"/>
      <c r="P169" s="25"/>
      <c r="Q169" s="25"/>
      <c r="R169" s="25"/>
      <c r="S169" s="25"/>
      <c r="T169" s="25"/>
      <c r="U169" s="35"/>
      <c r="V169" s="532"/>
      <c r="W169" s="406"/>
      <c r="X169" s="406"/>
      <c r="Y169" s="406"/>
      <c r="Z169" s="406"/>
      <c r="AA169" s="406"/>
      <c r="AD169" s="404"/>
      <c r="AE169" s="405"/>
      <c r="AF169" s="406"/>
      <c r="AG169" s="406"/>
      <c r="AH169" s="406"/>
    </row>
    <row r="170" spans="1:34" ht="11.25" customHeight="1" x14ac:dyDescent="0.2">
      <c r="A170" s="34"/>
      <c r="B170" s="690"/>
      <c r="C170" s="690"/>
      <c r="D170" s="690"/>
      <c r="E170" s="690"/>
      <c r="F170" s="690"/>
      <c r="G170" s="690"/>
      <c r="H170" s="690"/>
      <c r="I170" s="25"/>
      <c r="J170" s="25"/>
      <c r="K170" s="3"/>
      <c r="L170" s="25"/>
      <c r="M170" s="25"/>
      <c r="N170" s="25"/>
      <c r="O170" s="25"/>
      <c r="P170" s="25"/>
      <c r="Q170" s="25"/>
      <c r="R170" s="25"/>
      <c r="S170" s="25"/>
      <c r="T170" s="25"/>
      <c r="U170" s="35"/>
      <c r="V170" s="532"/>
      <c r="AD170" s="404"/>
      <c r="AE170" s="405"/>
      <c r="AF170" s="406"/>
      <c r="AG170" s="406"/>
      <c r="AH170" s="406"/>
    </row>
    <row r="171" spans="1:34" ht="11.25" customHeight="1" x14ac:dyDescent="0.2">
      <c r="A171" s="34"/>
      <c r="B171" s="690"/>
      <c r="C171" s="690"/>
      <c r="D171" s="690"/>
      <c r="E171" s="690"/>
      <c r="F171" s="690"/>
      <c r="G171" s="690"/>
      <c r="H171" s="690"/>
      <c r="I171" s="25"/>
      <c r="J171" s="25"/>
      <c r="K171" s="3"/>
      <c r="L171" s="25"/>
      <c r="M171" s="25"/>
      <c r="N171" s="25"/>
      <c r="O171" s="25"/>
      <c r="P171" s="25"/>
      <c r="Q171" s="25"/>
      <c r="R171" s="25"/>
      <c r="S171" s="25"/>
      <c r="T171" s="25"/>
      <c r="U171" s="35"/>
      <c r="V171" s="532"/>
      <c r="W171" s="406"/>
      <c r="X171" s="406"/>
      <c r="Y171" s="406"/>
      <c r="Z171" s="406"/>
      <c r="AA171" s="406"/>
      <c r="AD171" s="404"/>
      <c r="AE171" s="405"/>
      <c r="AF171" s="406"/>
      <c r="AG171" s="406"/>
      <c r="AH171" s="406"/>
    </row>
    <row r="172" spans="1:34" ht="11.25" customHeight="1" x14ac:dyDescent="0.2">
      <c r="A172" s="34"/>
      <c r="B172" s="690"/>
      <c r="C172" s="690"/>
      <c r="D172" s="690"/>
      <c r="E172" s="690"/>
      <c r="F172" s="690"/>
      <c r="G172" s="690"/>
      <c r="H172" s="690"/>
      <c r="I172" s="27"/>
      <c r="J172" s="27"/>
      <c r="K172" s="3"/>
      <c r="L172" s="72"/>
      <c r="M172" s="72"/>
      <c r="N172" s="72"/>
      <c r="O172" s="72"/>
      <c r="P172" s="72"/>
      <c r="Q172" s="25"/>
      <c r="R172" s="25"/>
      <c r="S172" s="25"/>
      <c r="T172" s="25"/>
      <c r="U172" s="35"/>
      <c r="V172" s="532"/>
      <c r="W172" s="406"/>
      <c r="X172" s="406"/>
      <c r="Y172" s="406"/>
      <c r="Z172" s="406"/>
      <c r="AA172" s="406"/>
      <c r="AD172" s="404"/>
      <c r="AE172" s="405"/>
      <c r="AF172" s="406"/>
      <c r="AG172" s="406"/>
      <c r="AH172" s="406"/>
    </row>
    <row r="173" spans="1:34" ht="11.25" customHeight="1" x14ac:dyDescent="0.2">
      <c r="A173" s="34"/>
      <c r="B173" s="9"/>
      <c r="C173" s="9"/>
      <c r="D173" s="27"/>
      <c r="E173" s="27"/>
      <c r="F173" s="27"/>
      <c r="G173" s="27"/>
      <c r="H173" s="27"/>
      <c r="I173" s="27"/>
      <c r="J173" s="27"/>
      <c r="K173" s="3"/>
      <c r="L173" s="72"/>
      <c r="M173" s="72"/>
      <c r="N173" s="72"/>
      <c r="O173" s="72"/>
      <c r="P173" s="72"/>
      <c r="Q173" s="25"/>
      <c r="R173" s="25"/>
      <c r="S173" s="25"/>
      <c r="T173" s="25"/>
      <c r="U173" s="35"/>
      <c r="V173" s="532"/>
      <c r="X173" s="407"/>
    </row>
    <row r="174" spans="1:34" ht="11.25" customHeight="1" x14ac:dyDescent="0.2">
      <c r="A174" s="34"/>
      <c r="B174" s="9"/>
      <c r="C174" s="9"/>
      <c r="D174" s="27"/>
      <c r="E174" s="27"/>
      <c r="F174" s="27"/>
      <c r="G174" s="27"/>
      <c r="H174" s="27"/>
      <c r="I174" s="27"/>
      <c r="J174" s="27"/>
      <c r="K174" s="3"/>
      <c r="L174" s="28"/>
      <c r="M174" s="28"/>
      <c r="N174" s="28"/>
      <c r="O174" s="28"/>
      <c r="P174" s="28"/>
      <c r="Q174" s="28"/>
      <c r="R174" s="28"/>
      <c r="S174" s="29"/>
      <c r="T174" s="29"/>
      <c r="U174" s="35"/>
      <c r="V174" s="532"/>
      <c r="X174" s="407"/>
    </row>
    <row r="175" spans="1:34" ht="16.5" customHeight="1" x14ac:dyDescent="0.2">
      <c r="A175" s="656"/>
      <c r="B175" s="553"/>
      <c r="C175" s="553"/>
      <c r="D175" s="553"/>
      <c r="E175" s="553"/>
      <c r="F175" s="553"/>
      <c r="G175" s="553"/>
      <c r="H175" s="553"/>
      <c r="I175" s="553"/>
      <c r="J175" s="553"/>
      <c r="K175" s="553"/>
      <c r="L175" s="553"/>
      <c r="M175" s="553"/>
      <c r="N175" s="553"/>
      <c r="O175" s="553"/>
      <c r="P175" s="553"/>
      <c r="Q175" s="553"/>
      <c r="R175" s="553"/>
      <c r="S175" s="553"/>
      <c r="T175" s="553"/>
      <c r="U175" s="636"/>
      <c r="V175" s="532"/>
      <c r="W175" s="443">
        <f>D142</f>
        <v>2011</v>
      </c>
      <c r="X175" s="424">
        <f>E142</f>
        <v>2012</v>
      </c>
      <c r="Y175" s="424">
        <f>F142</f>
        <v>2013</v>
      </c>
      <c r="Z175" s="424">
        <f>G142</f>
        <v>2014</v>
      </c>
      <c r="AA175" s="424">
        <f>H142</f>
        <v>2015</v>
      </c>
    </row>
    <row r="176" spans="1:34" ht="11.25" customHeight="1" thickBot="1" x14ac:dyDescent="0.25">
      <c r="A176" s="639" t="str">
        <f>Home!$A$46</f>
        <v xml:space="preserve"> </v>
      </c>
      <c r="B176" s="640"/>
      <c r="C176" s="640"/>
      <c r="D176" s="640"/>
      <c r="E176" s="640"/>
      <c r="F176" s="640"/>
      <c r="G176" s="640"/>
      <c r="H176" s="640"/>
      <c r="I176" s="640"/>
      <c r="J176" s="640"/>
      <c r="K176" s="640"/>
      <c r="L176" s="640"/>
      <c r="M176" s="640"/>
      <c r="N176" s="640"/>
      <c r="O176" s="640"/>
      <c r="P176" s="640"/>
      <c r="Q176" s="640"/>
      <c r="R176" s="640"/>
      <c r="S176" s="640"/>
      <c r="T176" s="640"/>
      <c r="U176" s="641"/>
      <c r="V176" s="532"/>
      <c r="W176" s="531" t="e">
        <f ca="1">IF(OFFSET(D142,$W$5,0)=0,NA(),OFFSET(D142,$W$5,0))</f>
        <v>#N/A</v>
      </c>
      <c r="X176" s="530" t="e">
        <f ca="1">IF(OFFSET(E142,$W$5,0)=0,NA(),OFFSET(E142,$W$5,0))</f>
        <v>#N/A</v>
      </c>
      <c r="Y176" s="530" t="e">
        <f ca="1">IF(OFFSET(F142,$W$5,0)=0,NA(),OFFSET(F142,$W$5,0))</f>
        <v>#N/A</v>
      </c>
      <c r="Z176" s="530" t="e">
        <f ca="1">IF(OFFSET(G142,$W$5,0)=0,NA(),OFFSET(G142,$W$5,0))</f>
        <v>#N/A</v>
      </c>
      <c r="AA176" s="530" t="e">
        <f ca="1">IF(OFFSET(H142,$W$5,0)=0,NA(),OFFSET(H142,$W$5,0))</f>
        <v>#N/A</v>
      </c>
    </row>
    <row r="177" spans="1:38" s="431" customFormat="1" ht="11.25" customHeight="1" x14ac:dyDescent="0.2">
      <c r="A177" s="80"/>
      <c r="B177" s="80"/>
      <c r="C177" s="80"/>
      <c r="D177" s="80"/>
      <c r="E177" s="80"/>
      <c r="F177" s="80"/>
      <c r="G177" s="80"/>
      <c r="H177" s="80"/>
      <c r="I177" s="80"/>
      <c r="J177" s="80"/>
      <c r="K177" s="80"/>
      <c r="L177" s="80"/>
      <c r="M177" s="80"/>
      <c r="N177" s="80"/>
      <c r="O177" s="80"/>
      <c r="P177" s="435"/>
      <c r="Q177" s="435"/>
      <c r="R177" s="435"/>
      <c r="S177" s="435"/>
      <c r="T177" s="435"/>
      <c r="U177" s="435"/>
      <c r="V177" s="452"/>
      <c r="X177" s="428"/>
      <c r="Y177" s="428"/>
      <c r="Z177" s="428"/>
      <c r="AA177" s="428"/>
      <c r="AB177" s="402"/>
      <c r="AC177" s="428"/>
      <c r="AD177" s="429"/>
      <c r="AE177" s="429"/>
      <c r="AF177" s="429"/>
      <c r="AG177" s="430"/>
      <c r="AH177" s="429"/>
      <c r="AI177" s="429"/>
    </row>
    <row r="178" spans="1:38" s="431" customFormat="1" ht="11.25" customHeight="1" x14ac:dyDescent="0.2">
      <c r="A178" s="79"/>
      <c r="B178" s="79"/>
      <c r="C178" s="79"/>
      <c r="D178" s="79"/>
      <c r="E178" s="79"/>
      <c r="F178" s="79"/>
      <c r="G178" s="79"/>
      <c r="H178" s="79"/>
      <c r="I178" s="79"/>
      <c r="J178" s="79"/>
      <c r="K178" s="79"/>
      <c r="L178" s="79"/>
      <c r="M178" s="79"/>
      <c r="N178" s="79"/>
      <c r="O178" s="79"/>
      <c r="P178" s="435"/>
      <c r="Q178" s="435"/>
      <c r="R178" s="435"/>
      <c r="S178" s="435"/>
      <c r="T178" s="435"/>
      <c r="U178" s="435"/>
      <c r="V178" s="452"/>
      <c r="X178" s="428"/>
      <c r="Y178" s="428"/>
      <c r="Z178" s="428"/>
      <c r="AA178" s="428"/>
      <c r="AB178" s="428"/>
      <c r="AC178" s="428"/>
      <c r="AD178" s="429"/>
      <c r="AE178" s="429"/>
      <c r="AF178" s="429"/>
      <c r="AG178" s="430"/>
      <c r="AH178" s="429"/>
      <c r="AI178" s="429"/>
    </row>
    <row r="179" spans="1:38" s="431" customFormat="1" ht="11.25" customHeight="1" x14ac:dyDescent="0.2">
      <c r="A179" s="79"/>
      <c r="B179" s="599" t="s">
        <v>113</v>
      </c>
      <c r="C179" s="375"/>
      <c r="D179" s="91"/>
      <c r="E179" s="91"/>
      <c r="F179" s="79"/>
      <c r="G179" s="79"/>
      <c r="H179" s="79"/>
      <c r="I179" s="79"/>
      <c r="J179" s="79"/>
      <c r="K179" s="79"/>
      <c r="L179" s="79"/>
      <c r="M179" s="79"/>
      <c r="N179" s="79"/>
      <c r="O179" s="79"/>
      <c r="P179" s="435"/>
      <c r="Q179" s="435"/>
      <c r="R179" s="435"/>
      <c r="S179" s="435"/>
      <c r="T179" s="435"/>
      <c r="U179" s="435"/>
      <c r="V179" s="452"/>
      <c r="X179" s="428"/>
      <c r="Y179" s="428"/>
      <c r="Z179" s="428"/>
      <c r="AA179" s="428"/>
      <c r="AB179" s="428"/>
      <c r="AC179" s="428"/>
      <c r="AD179" s="429"/>
      <c r="AE179" s="429"/>
      <c r="AF179" s="429"/>
      <c r="AG179" s="430"/>
      <c r="AH179" s="429"/>
      <c r="AI179" s="429"/>
    </row>
    <row r="180" spans="1:38" s="431" customFormat="1" ht="11.25" customHeight="1" x14ac:dyDescent="0.2">
      <c r="A180" s="79"/>
      <c r="B180" s="600"/>
      <c r="C180" s="376"/>
      <c r="D180" s="79"/>
      <c r="E180" s="79"/>
      <c r="F180" s="79"/>
      <c r="G180" s="79"/>
      <c r="H180" s="79"/>
      <c r="I180" s="79"/>
      <c r="J180" s="79"/>
      <c r="K180" s="79"/>
      <c r="L180" s="79"/>
      <c r="M180" s="79"/>
      <c r="N180" s="79"/>
      <c r="O180" s="79"/>
      <c r="P180" s="435"/>
      <c r="Q180" s="435"/>
      <c r="R180" s="435"/>
      <c r="S180" s="435"/>
      <c r="T180" s="435"/>
      <c r="U180" s="435"/>
      <c r="V180" s="452"/>
      <c r="X180" s="428"/>
      <c r="Y180" s="428"/>
      <c r="Z180" s="428"/>
      <c r="AA180" s="428"/>
      <c r="AB180" s="428"/>
      <c r="AC180" s="428"/>
      <c r="AD180" s="429"/>
      <c r="AE180" s="429"/>
      <c r="AF180" s="429"/>
      <c r="AG180" s="430"/>
      <c r="AH180" s="429"/>
      <c r="AI180" s="429"/>
    </row>
    <row r="181" spans="1:38" s="431" customFormat="1" ht="11.25" customHeight="1" x14ac:dyDescent="0.2">
      <c r="A181" s="79"/>
      <c r="B181" s="590" t="s">
        <v>114</v>
      </c>
      <c r="C181" s="590"/>
      <c r="D181" s="591"/>
      <c r="E181" s="591"/>
      <c r="F181" s="591"/>
      <c r="G181" s="79"/>
      <c r="H181" s="79"/>
      <c r="I181" s="79"/>
      <c r="J181" s="79"/>
      <c r="K181" s="79"/>
      <c r="L181" s="79"/>
      <c r="M181" s="79"/>
      <c r="N181" s="79"/>
      <c r="O181" s="79"/>
      <c r="P181" s="435"/>
      <c r="Q181" s="435"/>
      <c r="R181" s="435"/>
      <c r="S181" s="435"/>
      <c r="T181" s="435"/>
      <c r="U181" s="435"/>
      <c r="V181" s="452"/>
      <c r="X181" s="428"/>
      <c r="Y181" s="428"/>
      <c r="Z181" s="428"/>
      <c r="AA181" s="428"/>
      <c r="AB181" s="428"/>
      <c r="AC181" s="428"/>
      <c r="AD181" s="429"/>
      <c r="AE181" s="429"/>
      <c r="AF181" s="429"/>
      <c r="AG181" s="430"/>
      <c r="AH181" s="429"/>
      <c r="AI181" s="429"/>
    </row>
    <row r="182" spans="1:38" s="431" customFormat="1" ht="11.25" customHeight="1" x14ac:dyDescent="0.2">
      <c r="A182" s="79"/>
      <c r="B182" s="590"/>
      <c r="C182" s="590"/>
      <c r="D182" s="591"/>
      <c r="E182" s="591"/>
      <c r="F182" s="591"/>
      <c r="G182" s="79"/>
      <c r="H182" s="79"/>
      <c r="I182" s="79"/>
      <c r="J182" s="79"/>
      <c r="K182" s="79"/>
      <c r="L182" s="79"/>
      <c r="M182" s="79"/>
      <c r="N182" s="79"/>
      <c r="O182" s="79"/>
      <c r="P182" s="435"/>
      <c r="Q182" s="435"/>
      <c r="R182" s="435"/>
      <c r="S182" s="435"/>
      <c r="T182" s="435"/>
      <c r="U182" s="435"/>
      <c r="V182" s="452"/>
      <c r="X182" s="428"/>
      <c r="Y182" s="428"/>
      <c r="Z182" s="428"/>
      <c r="AA182" s="428"/>
      <c r="AB182" s="428"/>
      <c r="AC182" s="428"/>
      <c r="AD182" s="429"/>
      <c r="AE182" s="429"/>
      <c r="AF182" s="429"/>
      <c r="AG182" s="430"/>
      <c r="AH182" s="429"/>
      <c r="AI182" s="429"/>
      <c r="AJ182" s="432"/>
      <c r="AK182" s="432"/>
      <c r="AL182" s="432"/>
    </row>
    <row r="183" spans="1:38" s="431" customFormat="1" ht="11.25" customHeight="1" x14ac:dyDescent="0.2">
      <c r="A183" s="79"/>
      <c r="B183" s="590" t="s">
        <v>27</v>
      </c>
      <c r="C183" s="590"/>
      <c r="D183" s="591"/>
      <c r="E183" s="591"/>
      <c r="F183" s="591"/>
      <c r="G183" s="79"/>
      <c r="H183" s="79"/>
      <c r="I183" s="79"/>
      <c r="J183" s="79"/>
      <c r="K183" s="79"/>
      <c r="L183" s="79"/>
      <c r="M183" s="79"/>
      <c r="N183" s="79"/>
      <c r="O183" s="79"/>
      <c r="P183" s="435"/>
      <c r="Q183" s="435"/>
      <c r="R183" s="435"/>
      <c r="S183" s="435"/>
      <c r="T183" s="435"/>
      <c r="U183" s="435"/>
      <c r="V183" s="452"/>
      <c r="X183" s="428"/>
      <c r="Y183" s="428"/>
      <c r="Z183" s="428"/>
      <c r="AA183" s="428"/>
      <c r="AB183" s="428"/>
      <c r="AC183" s="428"/>
      <c r="AD183" s="429"/>
      <c r="AE183" s="429"/>
      <c r="AF183" s="429"/>
      <c r="AG183" s="430"/>
      <c r="AH183" s="429"/>
      <c r="AI183" s="429"/>
    </row>
    <row r="184" spans="1:38" s="431" customFormat="1" ht="11.25" customHeight="1" x14ac:dyDescent="0.2">
      <c r="A184" s="79"/>
      <c r="B184" s="590"/>
      <c r="C184" s="590"/>
      <c r="D184" s="591"/>
      <c r="E184" s="591"/>
      <c r="F184" s="591"/>
      <c r="G184" s="79"/>
      <c r="H184" s="79"/>
      <c r="I184" s="79"/>
      <c r="J184" s="79"/>
      <c r="K184" s="79"/>
      <c r="L184" s="79"/>
      <c r="M184" s="79"/>
      <c r="N184" s="79"/>
      <c r="O184" s="79"/>
      <c r="P184" s="435"/>
      <c r="Q184" s="435"/>
      <c r="R184" s="435"/>
      <c r="S184" s="435"/>
      <c r="T184" s="435"/>
      <c r="U184" s="435"/>
      <c r="V184" s="452"/>
      <c r="X184" s="428"/>
      <c r="Y184" s="428"/>
      <c r="Z184" s="428"/>
      <c r="AA184" s="428"/>
      <c r="AB184" s="428"/>
      <c r="AC184" s="428"/>
      <c r="AD184" s="429"/>
      <c r="AE184" s="429"/>
      <c r="AF184" s="429"/>
      <c r="AG184" s="430"/>
      <c r="AH184" s="429"/>
      <c r="AI184" s="429"/>
    </row>
    <row r="185" spans="1:38" s="431" customFormat="1" ht="11.25" customHeight="1" x14ac:dyDescent="0.2">
      <c r="A185" s="79"/>
      <c r="B185" s="590" t="s">
        <v>28</v>
      </c>
      <c r="C185" s="590"/>
      <c r="D185" s="591"/>
      <c r="E185" s="591"/>
      <c r="F185" s="591"/>
      <c r="G185" s="79"/>
      <c r="H185" s="79"/>
      <c r="I185" s="79"/>
      <c r="J185" s="79"/>
      <c r="K185" s="79"/>
      <c r="L185" s="79"/>
      <c r="M185" s="79"/>
      <c r="N185" s="79"/>
      <c r="O185" s="79"/>
      <c r="P185" s="435"/>
      <c r="Q185" s="435"/>
      <c r="R185" s="435"/>
      <c r="S185" s="435"/>
      <c r="T185" s="435"/>
      <c r="U185" s="435"/>
      <c r="V185" s="452"/>
      <c r="X185" s="428"/>
      <c r="Y185" s="428"/>
      <c r="Z185" s="428"/>
      <c r="AA185" s="428"/>
      <c r="AB185" s="428"/>
      <c r="AC185" s="428"/>
      <c r="AD185" s="429"/>
      <c r="AE185" s="429"/>
      <c r="AF185" s="429"/>
      <c r="AG185" s="430"/>
      <c r="AH185" s="429"/>
      <c r="AI185" s="429"/>
    </row>
    <row r="186" spans="1:38" s="431" customFormat="1" ht="11.25" customHeight="1" x14ac:dyDescent="0.2">
      <c r="A186" s="79"/>
      <c r="B186" s="590"/>
      <c r="C186" s="590"/>
      <c r="D186" s="591"/>
      <c r="E186" s="591"/>
      <c r="F186" s="591"/>
      <c r="G186" s="79"/>
      <c r="H186" s="79"/>
      <c r="I186" s="79"/>
      <c r="J186" s="79"/>
      <c r="K186" s="79"/>
      <c r="L186" s="79"/>
      <c r="M186" s="79"/>
      <c r="N186" s="79"/>
      <c r="O186" s="79"/>
      <c r="P186" s="435"/>
      <c r="Q186" s="435"/>
      <c r="R186" s="435"/>
      <c r="S186" s="435"/>
      <c r="T186" s="435"/>
      <c r="U186" s="435"/>
      <c r="V186" s="452"/>
      <c r="X186" s="428"/>
      <c r="Y186" s="428"/>
      <c r="Z186" s="428"/>
      <c r="AA186" s="428"/>
      <c r="AB186" s="428"/>
      <c r="AC186" s="428"/>
      <c r="AD186" s="429"/>
      <c r="AE186" s="429"/>
      <c r="AF186" s="429"/>
      <c r="AG186" s="430"/>
      <c r="AH186" s="429"/>
      <c r="AI186" s="429"/>
    </row>
    <row r="187" spans="1:38" s="431" customFormat="1" ht="11.25" customHeight="1" x14ac:dyDescent="0.2">
      <c r="A187" s="79"/>
      <c r="B187" s="590" t="s">
        <v>137</v>
      </c>
      <c r="C187" s="590"/>
      <c r="D187" s="591"/>
      <c r="E187" s="591"/>
      <c r="F187" s="591"/>
      <c r="G187" s="79"/>
      <c r="H187" s="79"/>
      <c r="I187" s="79"/>
      <c r="J187" s="79"/>
      <c r="K187" s="79"/>
      <c r="L187" s="79"/>
      <c r="M187" s="79"/>
      <c r="N187" s="79"/>
      <c r="O187" s="79"/>
      <c r="P187" s="435"/>
      <c r="Q187" s="435"/>
      <c r="R187" s="435"/>
      <c r="S187" s="435"/>
      <c r="T187" s="435"/>
      <c r="U187" s="435"/>
      <c r="V187" s="452"/>
      <c r="X187" s="428"/>
      <c r="Y187" s="428"/>
      <c r="Z187" s="428"/>
      <c r="AA187" s="428"/>
      <c r="AB187" s="428"/>
      <c r="AC187" s="428"/>
      <c r="AD187" s="429"/>
      <c r="AE187" s="429"/>
      <c r="AF187" s="429"/>
      <c r="AG187" s="430"/>
      <c r="AH187" s="429"/>
      <c r="AI187" s="429"/>
    </row>
    <row r="188" spans="1:38" s="431" customFormat="1" ht="11.25" customHeight="1" x14ac:dyDescent="0.2">
      <c r="A188" s="79"/>
      <c r="B188" s="590"/>
      <c r="C188" s="590"/>
      <c r="D188" s="591"/>
      <c r="E188" s="591"/>
      <c r="F188" s="591"/>
      <c r="G188" s="79"/>
      <c r="H188" s="79"/>
      <c r="I188" s="79"/>
      <c r="J188" s="79"/>
      <c r="K188" s="79"/>
      <c r="L188" s="79"/>
      <c r="M188" s="79"/>
      <c r="N188" s="79"/>
      <c r="O188" s="79"/>
      <c r="P188" s="435"/>
      <c r="Q188" s="435"/>
      <c r="R188" s="435"/>
      <c r="S188" s="435"/>
      <c r="T188" s="435"/>
      <c r="U188" s="435"/>
      <c r="V188" s="452"/>
      <c r="X188" s="428"/>
      <c r="Y188" s="428"/>
      <c r="Z188" s="428"/>
      <c r="AA188" s="428"/>
      <c r="AB188" s="428"/>
      <c r="AC188" s="428"/>
      <c r="AD188" s="429"/>
      <c r="AE188" s="429"/>
      <c r="AF188" s="429"/>
      <c r="AG188" s="430"/>
      <c r="AH188" s="429"/>
      <c r="AI188" s="429"/>
    </row>
    <row r="189" spans="1:38" s="431" customFormat="1" ht="11.25" customHeight="1" x14ac:dyDescent="0.2">
      <c r="A189" s="79"/>
      <c r="B189" s="590" t="s">
        <v>39</v>
      </c>
      <c r="C189" s="590"/>
      <c r="D189" s="591"/>
      <c r="E189" s="591"/>
      <c r="F189" s="591"/>
      <c r="G189" s="79"/>
      <c r="H189" s="79"/>
      <c r="I189" s="79"/>
      <c r="J189" s="79"/>
      <c r="K189" s="79"/>
      <c r="L189" s="79"/>
      <c r="M189" s="79"/>
      <c r="N189" s="79"/>
      <c r="O189" s="79"/>
      <c r="P189" s="435"/>
      <c r="Q189" s="435"/>
      <c r="R189" s="435"/>
      <c r="S189" s="435"/>
      <c r="T189" s="435"/>
      <c r="U189" s="435"/>
      <c r="V189" s="452"/>
      <c r="X189" s="428"/>
      <c r="Y189" s="428"/>
      <c r="Z189" s="428"/>
      <c r="AA189" s="428"/>
      <c r="AB189" s="428"/>
      <c r="AC189" s="428"/>
      <c r="AD189" s="429"/>
      <c r="AE189" s="429"/>
      <c r="AF189" s="429"/>
      <c r="AG189" s="430"/>
      <c r="AH189" s="429"/>
      <c r="AI189" s="429"/>
    </row>
    <row r="190" spans="1:38" s="431" customFormat="1" ht="11.25" customHeight="1" x14ac:dyDescent="0.2">
      <c r="A190" s="79"/>
      <c r="B190" s="590"/>
      <c r="C190" s="590"/>
      <c r="D190" s="591"/>
      <c r="E190" s="591"/>
      <c r="F190" s="591"/>
      <c r="G190" s="79"/>
      <c r="H190" s="79"/>
      <c r="I190" s="79"/>
      <c r="J190" s="79"/>
      <c r="K190" s="79"/>
      <c r="L190" s="79"/>
      <c r="M190" s="79"/>
      <c r="N190" s="79"/>
      <c r="O190" s="79"/>
      <c r="P190" s="435"/>
      <c r="Q190" s="435"/>
      <c r="R190" s="435"/>
      <c r="S190" s="435"/>
      <c r="T190" s="435"/>
      <c r="U190" s="435"/>
      <c r="V190" s="452"/>
      <c r="X190" s="428"/>
      <c r="Y190" s="428"/>
      <c r="Z190" s="428"/>
      <c r="AA190" s="428"/>
      <c r="AB190" s="428"/>
      <c r="AC190" s="428"/>
      <c r="AD190" s="429"/>
      <c r="AE190" s="429"/>
      <c r="AF190" s="429"/>
      <c r="AG190" s="430"/>
      <c r="AH190" s="429"/>
      <c r="AI190" s="429"/>
    </row>
    <row r="191" spans="1:38" s="431" customFormat="1" ht="11.25" customHeight="1" x14ac:dyDescent="0.2">
      <c r="A191" s="79"/>
      <c r="B191" s="590" t="s">
        <v>33</v>
      </c>
      <c r="C191" s="590"/>
      <c r="D191" s="591"/>
      <c r="E191" s="591"/>
      <c r="F191" s="591"/>
      <c r="G191" s="79"/>
      <c r="H191" s="79"/>
      <c r="I191" s="79"/>
      <c r="J191" s="79"/>
      <c r="K191" s="79"/>
      <c r="L191" s="79"/>
      <c r="M191" s="79"/>
      <c r="N191" s="79"/>
      <c r="O191" s="79"/>
      <c r="P191" s="435"/>
      <c r="Q191" s="435"/>
      <c r="R191" s="435"/>
      <c r="S191" s="435"/>
      <c r="T191" s="435"/>
      <c r="U191" s="435"/>
      <c r="V191" s="452"/>
      <c r="X191" s="428"/>
      <c r="Y191" s="428"/>
      <c r="Z191" s="428"/>
      <c r="AA191" s="428"/>
      <c r="AB191" s="428"/>
      <c r="AC191" s="428"/>
      <c r="AD191" s="429"/>
      <c r="AE191" s="429"/>
      <c r="AF191" s="429"/>
      <c r="AG191" s="430"/>
      <c r="AH191" s="429"/>
      <c r="AI191" s="429"/>
    </row>
    <row r="192" spans="1:38" s="431" customFormat="1" ht="11.25" customHeight="1" x14ac:dyDescent="0.2">
      <c r="A192" s="79"/>
      <c r="B192" s="590"/>
      <c r="C192" s="590"/>
      <c r="D192" s="591"/>
      <c r="E192" s="591"/>
      <c r="F192" s="591"/>
      <c r="G192" s="79"/>
      <c r="H192" s="79"/>
      <c r="I192" s="79"/>
      <c r="J192" s="79"/>
      <c r="K192" s="79"/>
      <c r="L192" s="79"/>
      <c r="M192" s="79"/>
      <c r="N192" s="79"/>
      <c r="O192" s="79"/>
      <c r="P192" s="435"/>
      <c r="Q192" s="435"/>
      <c r="R192" s="435"/>
      <c r="S192" s="435"/>
      <c r="T192" s="435"/>
      <c r="U192" s="435"/>
      <c r="V192" s="452"/>
      <c r="X192" s="428"/>
      <c r="Y192" s="428"/>
      <c r="Z192" s="428"/>
      <c r="AA192" s="428"/>
      <c r="AB192" s="428"/>
      <c r="AC192" s="428"/>
      <c r="AD192" s="429"/>
      <c r="AE192" s="429"/>
      <c r="AF192" s="429"/>
      <c r="AG192" s="430"/>
      <c r="AH192" s="429"/>
      <c r="AI192" s="429"/>
    </row>
    <row r="193" spans="1:35" s="431" customFormat="1" ht="11.25" customHeight="1" x14ac:dyDescent="0.2">
      <c r="A193" s="79"/>
      <c r="B193" s="590" t="s">
        <v>51</v>
      </c>
      <c r="C193" s="590"/>
      <c r="D193" s="591"/>
      <c r="E193" s="591"/>
      <c r="F193" s="591"/>
      <c r="G193" s="79"/>
      <c r="H193" s="79"/>
      <c r="I193" s="79"/>
      <c r="J193" s="79"/>
      <c r="K193" s="79"/>
      <c r="L193" s="79"/>
      <c r="M193" s="79"/>
      <c r="N193" s="79"/>
      <c r="O193" s="79"/>
      <c r="P193" s="435"/>
      <c r="Q193" s="435"/>
      <c r="R193" s="435"/>
      <c r="S193" s="435"/>
      <c r="T193" s="435"/>
      <c r="U193" s="435"/>
      <c r="V193" s="452"/>
      <c r="X193" s="428"/>
      <c r="Y193" s="428"/>
      <c r="Z193" s="428"/>
      <c r="AA193" s="428"/>
      <c r="AB193" s="428"/>
      <c r="AC193" s="428"/>
      <c r="AD193" s="429"/>
      <c r="AE193" s="429"/>
      <c r="AF193" s="429"/>
      <c r="AG193" s="430"/>
      <c r="AH193" s="429"/>
      <c r="AI193" s="429"/>
    </row>
    <row r="194" spans="1:35" s="431" customFormat="1" ht="11.25" customHeight="1" x14ac:dyDescent="0.2">
      <c r="A194" s="79"/>
      <c r="B194" s="590"/>
      <c r="C194" s="590"/>
      <c r="D194" s="591"/>
      <c r="E194" s="591"/>
      <c r="F194" s="591"/>
      <c r="G194" s="79"/>
      <c r="H194" s="79"/>
      <c r="I194" s="79"/>
      <c r="J194" s="79"/>
      <c r="K194" s="79"/>
      <c r="L194" s="79"/>
      <c r="M194" s="79"/>
      <c r="N194" s="79"/>
      <c r="O194" s="79"/>
      <c r="P194" s="435"/>
      <c r="Q194" s="435"/>
      <c r="R194" s="435"/>
      <c r="S194" s="435"/>
      <c r="T194" s="435"/>
      <c r="U194" s="435"/>
      <c r="V194" s="452"/>
      <c r="X194" s="428"/>
      <c r="Y194" s="428"/>
      <c r="Z194" s="428"/>
      <c r="AA194" s="428"/>
      <c r="AB194" s="428"/>
      <c r="AC194" s="428"/>
      <c r="AD194" s="429"/>
      <c r="AE194" s="429"/>
      <c r="AF194" s="429"/>
      <c r="AG194" s="430"/>
      <c r="AH194" s="429"/>
      <c r="AI194" s="429"/>
    </row>
    <row r="195" spans="1:35" s="431" customFormat="1" ht="11.25" customHeight="1" x14ac:dyDescent="0.2">
      <c r="A195" s="79"/>
      <c r="B195" s="590" t="s">
        <v>29</v>
      </c>
      <c r="C195" s="590"/>
      <c r="D195" s="591"/>
      <c r="E195" s="591"/>
      <c r="F195" s="591"/>
      <c r="G195" s="79"/>
      <c r="H195" s="79"/>
      <c r="I195" s="79"/>
      <c r="J195" s="79"/>
      <c r="K195" s="79"/>
      <c r="L195" s="79"/>
      <c r="M195" s="79"/>
      <c r="N195" s="79"/>
      <c r="O195" s="79"/>
      <c r="P195" s="435"/>
      <c r="Q195" s="435"/>
      <c r="R195" s="435"/>
      <c r="S195" s="435"/>
      <c r="T195" s="435"/>
      <c r="U195" s="435"/>
      <c r="V195" s="452"/>
      <c r="X195" s="428"/>
      <c r="Y195" s="428"/>
      <c r="Z195" s="428"/>
      <c r="AA195" s="428"/>
      <c r="AB195" s="428"/>
      <c r="AC195" s="428"/>
      <c r="AD195" s="429"/>
      <c r="AE195" s="429"/>
      <c r="AF195" s="429"/>
      <c r="AG195" s="430"/>
      <c r="AH195" s="429"/>
      <c r="AI195" s="429"/>
    </row>
    <row r="196" spans="1:35" s="431" customFormat="1" ht="11.25" customHeight="1" x14ac:dyDescent="0.2">
      <c r="A196" s="79"/>
      <c r="B196" s="590"/>
      <c r="C196" s="590"/>
      <c r="D196" s="591"/>
      <c r="E196" s="591"/>
      <c r="F196" s="591"/>
      <c r="G196" s="79"/>
      <c r="H196" s="79"/>
      <c r="I196" s="79"/>
      <c r="J196" s="79"/>
      <c r="K196" s="79"/>
      <c r="L196" s="79"/>
      <c r="M196" s="79"/>
      <c r="N196" s="79"/>
      <c r="O196" s="79"/>
      <c r="P196" s="435"/>
      <c r="Q196" s="435"/>
      <c r="R196" s="435"/>
      <c r="S196" s="435"/>
      <c r="T196" s="435"/>
      <c r="U196" s="435"/>
      <c r="V196" s="452"/>
      <c r="X196" s="428"/>
      <c r="Y196" s="428"/>
      <c r="Z196" s="428"/>
      <c r="AA196" s="428"/>
      <c r="AB196" s="428"/>
      <c r="AC196" s="428"/>
      <c r="AD196" s="429"/>
      <c r="AE196" s="429"/>
      <c r="AF196" s="429"/>
      <c r="AG196" s="430"/>
      <c r="AH196" s="429"/>
      <c r="AI196" s="429"/>
    </row>
    <row r="197" spans="1:35" s="431" customFormat="1" ht="11.25" customHeight="1" x14ac:dyDescent="0.2">
      <c r="A197" s="79"/>
      <c r="B197" s="590" t="s">
        <v>30</v>
      </c>
      <c r="C197" s="590"/>
      <c r="D197" s="601"/>
      <c r="E197" s="601"/>
      <c r="F197" s="601"/>
      <c r="G197" s="601"/>
      <c r="H197" s="79"/>
      <c r="I197" s="79"/>
      <c r="J197" s="79"/>
      <c r="K197" s="79"/>
      <c r="L197" s="79"/>
      <c r="M197" s="79"/>
      <c r="N197" s="79"/>
      <c r="O197" s="79"/>
      <c r="P197" s="435"/>
      <c r="Q197" s="435"/>
      <c r="R197" s="435"/>
      <c r="S197" s="435"/>
      <c r="T197" s="435"/>
      <c r="U197" s="435"/>
      <c r="V197" s="452"/>
      <c r="X197" s="428"/>
      <c r="Y197" s="428"/>
      <c r="Z197" s="428"/>
      <c r="AA197" s="428"/>
      <c r="AB197" s="428"/>
      <c r="AC197" s="428"/>
      <c r="AD197" s="429"/>
      <c r="AE197" s="429"/>
      <c r="AF197" s="429"/>
      <c r="AG197" s="430"/>
      <c r="AH197" s="429"/>
      <c r="AI197" s="429"/>
    </row>
    <row r="198" spans="1:35" s="431" customFormat="1" ht="11.25" customHeight="1" x14ac:dyDescent="0.2">
      <c r="A198" s="79"/>
      <c r="B198" s="601"/>
      <c r="C198" s="601"/>
      <c r="D198" s="601"/>
      <c r="E198" s="601"/>
      <c r="F198" s="601"/>
      <c r="G198" s="601"/>
      <c r="H198" s="79"/>
      <c r="I198" s="79"/>
      <c r="J198" s="79"/>
      <c r="K198" s="79"/>
      <c r="L198" s="79"/>
      <c r="M198" s="79"/>
      <c r="N198" s="79"/>
      <c r="O198" s="79"/>
      <c r="P198" s="435"/>
      <c r="Q198" s="435"/>
      <c r="R198" s="435"/>
      <c r="S198" s="435"/>
      <c r="T198" s="435"/>
      <c r="U198" s="435"/>
      <c r="V198" s="452"/>
      <c r="X198" s="428"/>
      <c r="Y198" s="428"/>
      <c r="Z198" s="428"/>
      <c r="AA198" s="428"/>
      <c r="AB198" s="428"/>
      <c r="AC198" s="428"/>
      <c r="AD198" s="429"/>
      <c r="AE198" s="429"/>
      <c r="AF198" s="429"/>
      <c r="AG198" s="430"/>
      <c r="AH198" s="429"/>
      <c r="AI198" s="429"/>
    </row>
    <row r="199" spans="1:35" s="431" customFormat="1" ht="11.25" customHeight="1" x14ac:dyDescent="0.2">
      <c r="A199" s="79"/>
      <c r="B199" s="590" t="s">
        <v>31</v>
      </c>
      <c r="C199" s="590"/>
      <c r="D199" s="591"/>
      <c r="E199" s="591"/>
      <c r="F199" s="591"/>
      <c r="G199" s="79"/>
      <c r="H199" s="79"/>
      <c r="I199" s="79"/>
      <c r="J199" s="79"/>
      <c r="K199" s="79"/>
      <c r="L199" s="79"/>
      <c r="M199" s="79"/>
      <c r="N199" s="79"/>
      <c r="O199" s="79"/>
      <c r="P199" s="435"/>
      <c r="Q199" s="435"/>
      <c r="R199" s="435"/>
      <c r="S199" s="435"/>
      <c r="T199" s="435"/>
      <c r="U199" s="435"/>
      <c r="V199" s="452"/>
      <c r="X199" s="428"/>
      <c r="Y199" s="428"/>
      <c r="Z199" s="428"/>
      <c r="AA199" s="428"/>
      <c r="AB199" s="428"/>
      <c r="AC199" s="428"/>
      <c r="AD199" s="429"/>
      <c r="AE199" s="429"/>
      <c r="AF199" s="429"/>
      <c r="AG199" s="430"/>
      <c r="AH199" s="429"/>
      <c r="AI199" s="429"/>
    </row>
    <row r="200" spans="1:35" s="431" customFormat="1" ht="11.25" customHeight="1" x14ac:dyDescent="0.2">
      <c r="A200" s="79"/>
      <c r="B200" s="590"/>
      <c r="C200" s="590"/>
      <c r="D200" s="591"/>
      <c r="E200" s="591"/>
      <c r="F200" s="591"/>
      <c r="G200" s="79"/>
      <c r="H200" s="79"/>
      <c r="I200" s="79"/>
      <c r="J200" s="79"/>
      <c r="K200" s="79"/>
      <c r="L200" s="79"/>
      <c r="M200" s="79"/>
      <c r="N200" s="79"/>
      <c r="O200" s="79"/>
      <c r="P200" s="435"/>
      <c r="Q200" s="435"/>
      <c r="R200" s="435"/>
      <c r="S200" s="435"/>
      <c r="T200" s="435"/>
      <c r="U200" s="435"/>
      <c r="V200" s="452"/>
      <c r="X200" s="428"/>
      <c r="Y200" s="428"/>
      <c r="Z200" s="428"/>
      <c r="AA200" s="428"/>
      <c r="AB200" s="428"/>
      <c r="AC200" s="428"/>
      <c r="AD200" s="429"/>
      <c r="AE200" s="429"/>
      <c r="AF200" s="429"/>
      <c r="AG200" s="430"/>
      <c r="AH200" s="429"/>
      <c r="AI200" s="429"/>
    </row>
    <row r="201" spans="1:35" s="431" customFormat="1" ht="11.25" customHeight="1" x14ac:dyDescent="0.2">
      <c r="A201" s="79"/>
      <c r="B201" s="590" t="s">
        <v>52</v>
      </c>
      <c r="C201" s="590"/>
      <c r="D201" s="591"/>
      <c r="E201" s="591"/>
      <c r="F201" s="591"/>
      <c r="G201" s="79"/>
      <c r="H201" s="79"/>
      <c r="I201" s="79"/>
      <c r="J201" s="79"/>
      <c r="K201" s="79"/>
      <c r="L201" s="79"/>
      <c r="M201" s="79"/>
      <c r="N201" s="79"/>
      <c r="O201" s="79"/>
      <c r="P201" s="435"/>
      <c r="Q201" s="435"/>
      <c r="R201" s="435"/>
      <c r="S201" s="435"/>
      <c r="T201" s="435"/>
      <c r="U201" s="435"/>
      <c r="V201" s="452"/>
      <c r="X201" s="428"/>
      <c r="Y201" s="428"/>
      <c r="Z201" s="428"/>
      <c r="AA201" s="428"/>
      <c r="AB201" s="428"/>
      <c r="AC201" s="428"/>
      <c r="AD201" s="429"/>
      <c r="AE201" s="429"/>
      <c r="AF201" s="429"/>
      <c r="AG201" s="430"/>
      <c r="AH201" s="429"/>
      <c r="AI201" s="429"/>
    </row>
    <row r="202" spans="1:35" s="431" customFormat="1" ht="11.25" customHeight="1" x14ac:dyDescent="0.2">
      <c r="A202" s="79"/>
      <c r="B202" s="590"/>
      <c r="C202" s="590"/>
      <c r="D202" s="591"/>
      <c r="E202" s="591"/>
      <c r="F202" s="591"/>
      <c r="G202" s="79"/>
      <c r="H202" s="79"/>
      <c r="I202" s="79"/>
      <c r="J202" s="79"/>
      <c r="K202" s="79"/>
      <c r="L202" s="79"/>
      <c r="M202" s="79"/>
      <c r="N202" s="79"/>
      <c r="O202" s="79"/>
      <c r="P202" s="435"/>
      <c r="Q202" s="435"/>
      <c r="R202" s="435"/>
      <c r="S202" s="435"/>
      <c r="T202" s="435"/>
      <c r="U202" s="435"/>
      <c r="V202" s="452"/>
      <c r="X202" s="428"/>
      <c r="Y202" s="428"/>
      <c r="Z202" s="428"/>
      <c r="AA202" s="428"/>
      <c r="AB202" s="428"/>
      <c r="AC202" s="428"/>
      <c r="AD202" s="429"/>
      <c r="AE202" s="429"/>
      <c r="AF202" s="429"/>
      <c r="AG202" s="430"/>
      <c r="AH202" s="429"/>
      <c r="AI202" s="429"/>
    </row>
    <row r="203" spans="1:35" s="431" customFormat="1" ht="11.25" customHeight="1" x14ac:dyDescent="0.2">
      <c r="A203" s="79"/>
      <c r="B203" s="590" t="s">
        <v>32</v>
      </c>
      <c r="C203" s="590"/>
      <c r="D203" s="591"/>
      <c r="E203" s="591"/>
      <c r="F203" s="591"/>
      <c r="G203" s="79"/>
      <c r="H203" s="79"/>
      <c r="I203" s="79"/>
      <c r="J203" s="79"/>
      <c r="K203" s="79"/>
      <c r="L203" s="79"/>
      <c r="M203" s="79"/>
      <c r="N203" s="79"/>
      <c r="O203" s="79"/>
      <c r="P203" s="435"/>
      <c r="Q203" s="435"/>
      <c r="R203" s="435"/>
      <c r="S203" s="435"/>
      <c r="T203" s="435"/>
      <c r="U203" s="435"/>
      <c r="V203" s="452"/>
      <c r="X203" s="428"/>
      <c r="Y203" s="428"/>
      <c r="Z203" s="428"/>
      <c r="AA203" s="428"/>
      <c r="AB203" s="428"/>
      <c r="AC203" s="428"/>
      <c r="AD203" s="429"/>
      <c r="AE203" s="429"/>
      <c r="AF203" s="429"/>
      <c r="AG203" s="430"/>
      <c r="AH203" s="429"/>
      <c r="AI203" s="429"/>
    </row>
    <row r="204" spans="1:35" s="431" customFormat="1" ht="11.25" customHeight="1" x14ac:dyDescent="0.2">
      <c r="A204" s="79"/>
      <c r="B204" s="590"/>
      <c r="C204" s="590"/>
      <c r="D204" s="591"/>
      <c r="E204" s="591"/>
      <c r="F204" s="591"/>
      <c r="G204" s="79"/>
      <c r="H204" s="79"/>
      <c r="I204" s="79"/>
      <c r="J204" s="79"/>
      <c r="K204" s="79"/>
      <c r="L204" s="79"/>
      <c r="M204" s="79"/>
      <c r="N204" s="79"/>
      <c r="O204" s="79"/>
      <c r="P204" s="435"/>
      <c r="Q204" s="435"/>
      <c r="R204" s="435"/>
      <c r="S204" s="435"/>
      <c r="T204" s="435"/>
      <c r="U204" s="435"/>
      <c r="V204" s="452"/>
      <c r="X204" s="428"/>
      <c r="Y204" s="428"/>
      <c r="Z204" s="428"/>
      <c r="AA204" s="428"/>
      <c r="AB204" s="428"/>
      <c r="AC204" s="428"/>
      <c r="AD204" s="429"/>
      <c r="AE204" s="429"/>
      <c r="AF204" s="429"/>
      <c r="AG204" s="430"/>
      <c r="AH204" s="429"/>
      <c r="AI204" s="429"/>
    </row>
    <row r="205" spans="1:35" s="431" customFormat="1" ht="11.25" hidden="1" customHeight="1" x14ac:dyDescent="0.2">
      <c r="A205" s="79"/>
      <c r="B205" s="590" t="s">
        <v>98</v>
      </c>
      <c r="C205" s="590"/>
      <c r="D205" s="591"/>
      <c r="E205" s="591"/>
      <c r="F205" s="591"/>
      <c r="G205" s="79"/>
      <c r="H205" s="79"/>
      <c r="I205" s="79"/>
      <c r="J205" s="79"/>
      <c r="K205" s="79"/>
      <c r="L205" s="79"/>
      <c r="M205" s="79"/>
      <c r="N205" s="79"/>
      <c r="O205" s="79"/>
      <c r="P205" s="435"/>
      <c r="Q205" s="435"/>
      <c r="R205" s="435"/>
      <c r="S205" s="435"/>
      <c r="T205" s="435"/>
      <c r="U205" s="435"/>
      <c r="V205" s="452"/>
      <c r="X205" s="428"/>
      <c r="Y205" s="428"/>
      <c r="Z205" s="428"/>
      <c r="AA205" s="428"/>
      <c r="AB205" s="428"/>
      <c r="AC205" s="428"/>
      <c r="AD205" s="429"/>
      <c r="AE205" s="429"/>
      <c r="AF205" s="429"/>
      <c r="AG205" s="430"/>
      <c r="AH205" s="429"/>
      <c r="AI205" s="429"/>
    </row>
    <row r="206" spans="1:35" s="431" customFormat="1" ht="11.25" hidden="1" customHeight="1" x14ac:dyDescent="0.2">
      <c r="A206" s="79"/>
      <c r="B206" s="590"/>
      <c r="C206" s="590"/>
      <c r="D206" s="591"/>
      <c r="E206" s="591"/>
      <c r="F206" s="591"/>
      <c r="G206" s="79"/>
      <c r="H206" s="79"/>
      <c r="I206" s="79"/>
      <c r="J206" s="79"/>
      <c r="K206" s="79"/>
      <c r="L206" s="79"/>
      <c r="M206" s="79"/>
      <c r="N206" s="79"/>
      <c r="O206" s="79"/>
      <c r="P206" s="435"/>
      <c r="Q206" s="435"/>
      <c r="R206" s="435"/>
      <c r="S206" s="435"/>
      <c r="T206" s="435"/>
      <c r="U206" s="435"/>
      <c r="V206" s="452"/>
      <c r="X206" s="428"/>
      <c r="Y206" s="428"/>
      <c r="Z206" s="428"/>
      <c r="AA206" s="428"/>
      <c r="AB206" s="428"/>
      <c r="AC206" s="428"/>
      <c r="AD206" s="429"/>
      <c r="AE206" s="429"/>
      <c r="AF206" s="429"/>
      <c r="AG206" s="430"/>
      <c r="AH206" s="429"/>
      <c r="AI206" s="429"/>
    </row>
    <row r="207" spans="1:35" s="431" customFormat="1" ht="11.25" hidden="1" customHeight="1" x14ac:dyDescent="0.2">
      <c r="A207" s="79"/>
      <c r="B207" s="590" t="s">
        <v>99</v>
      </c>
      <c r="C207" s="590"/>
      <c r="D207" s="591"/>
      <c r="E207" s="591"/>
      <c r="F207" s="591"/>
      <c r="G207" s="79"/>
      <c r="H207" s="79"/>
      <c r="I207" s="79"/>
      <c r="J207" s="79"/>
      <c r="K207" s="79"/>
      <c r="L207" s="79"/>
      <c r="M207" s="79"/>
      <c r="N207" s="79"/>
      <c r="O207" s="79"/>
      <c r="P207" s="435"/>
      <c r="Q207" s="435"/>
      <c r="R207" s="435"/>
      <c r="S207" s="435"/>
      <c r="T207" s="435"/>
      <c r="U207" s="435"/>
      <c r="V207" s="453"/>
      <c r="X207" s="433"/>
      <c r="Y207" s="433"/>
      <c r="Z207" s="433"/>
      <c r="AA207" s="433"/>
      <c r="AB207" s="433"/>
      <c r="AC207" s="433"/>
    </row>
    <row r="208" spans="1:35" s="431" customFormat="1" ht="11.25" hidden="1" customHeight="1" x14ac:dyDescent="0.2">
      <c r="A208" s="79"/>
      <c r="B208" s="590"/>
      <c r="C208" s="590"/>
      <c r="D208" s="591"/>
      <c r="E208" s="591"/>
      <c r="F208" s="591"/>
      <c r="G208" s="79"/>
      <c r="H208" s="79"/>
      <c r="I208" s="79"/>
      <c r="J208" s="79"/>
      <c r="K208" s="79"/>
      <c r="L208" s="79"/>
      <c r="M208" s="79"/>
      <c r="N208" s="79"/>
      <c r="O208" s="79"/>
      <c r="P208" s="435"/>
      <c r="Q208" s="435"/>
      <c r="R208" s="435"/>
      <c r="S208" s="435"/>
      <c r="T208" s="435"/>
      <c r="U208" s="435"/>
      <c r="V208" s="453"/>
      <c r="X208" s="433"/>
      <c r="Y208" s="433"/>
      <c r="Z208" s="433"/>
      <c r="AA208" s="433"/>
      <c r="AB208" s="433"/>
      <c r="AC208" s="433"/>
    </row>
    <row r="209" spans="1:37" s="434" customFormat="1" ht="11.25" customHeight="1" x14ac:dyDescent="0.2">
      <c r="A209" s="86"/>
      <c r="B209" s="590" t="s">
        <v>53</v>
      </c>
      <c r="C209" s="590"/>
      <c r="D209" s="591"/>
      <c r="E209" s="591"/>
      <c r="F209" s="591"/>
      <c r="G209" s="86"/>
      <c r="H209" s="86"/>
      <c r="I209" s="86"/>
      <c r="J209" s="86"/>
      <c r="K209" s="86"/>
      <c r="L209" s="86"/>
      <c r="M209" s="86"/>
      <c r="N209" s="86"/>
      <c r="O209" s="86"/>
      <c r="P209" s="436"/>
      <c r="Q209" s="436"/>
      <c r="R209" s="436"/>
      <c r="S209" s="436"/>
      <c r="T209" s="436"/>
      <c r="U209" s="436"/>
      <c r="V209" s="454"/>
      <c r="X209" s="433"/>
      <c r="Y209" s="433"/>
      <c r="Z209" s="433"/>
      <c r="AA209" s="433"/>
      <c r="AB209" s="433"/>
      <c r="AC209" s="433"/>
    </row>
    <row r="210" spans="1:37" ht="11.25" customHeight="1" x14ac:dyDescent="0.2">
      <c r="A210" s="25"/>
      <c r="B210" s="590"/>
      <c r="C210" s="590"/>
      <c r="D210" s="591"/>
      <c r="E210" s="591"/>
      <c r="F210" s="591"/>
      <c r="G210" s="25"/>
      <c r="H210" s="25"/>
      <c r="I210" s="25"/>
      <c r="J210" s="25"/>
      <c r="K210" s="25"/>
      <c r="L210" s="25"/>
      <c r="M210" s="25"/>
      <c r="N210" s="25"/>
      <c r="O210" s="25"/>
      <c r="P210" s="160"/>
      <c r="Q210" s="160"/>
      <c r="R210" s="160"/>
      <c r="S210" s="160"/>
      <c r="T210" s="160"/>
      <c r="U210" s="160"/>
      <c r="V210" s="448"/>
      <c r="W210" s="406"/>
      <c r="AB210" s="402"/>
      <c r="AC210" s="402"/>
      <c r="AG210" s="403"/>
      <c r="AH210" s="403"/>
      <c r="AI210" s="403"/>
      <c r="AJ210" s="404"/>
      <c r="AK210" s="405"/>
    </row>
    <row r="211" spans="1:37" ht="11.25" customHeight="1" x14ac:dyDescent="0.2">
      <c r="A211" s="71"/>
      <c r="B211" s="71"/>
      <c r="C211" s="71"/>
      <c r="D211" s="71"/>
      <c r="E211" s="71"/>
      <c r="F211" s="71"/>
      <c r="G211" s="71"/>
      <c r="H211" s="71"/>
      <c r="I211" s="71"/>
      <c r="J211" s="71"/>
      <c r="K211" s="71"/>
      <c r="L211" s="71"/>
      <c r="M211" s="71"/>
      <c r="N211" s="71"/>
      <c r="O211" s="71"/>
      <c r="P211" s="174"/>
      <c r="Q211" s="174"/>
      <c r="R211" s="174"/>
      <c r="S211" s="174"/>
      <c r="T211" s="174"/>
      <c r="U211" s="174"/>
      <c r="V211" s="455"/>
      <c r="W211" s="406"/>
      <c r="AB211" s="402"/>
      <c r="AC211" s="402"/>
      <c r="AG211" s="403"/>
      <c r="AH211" s="403"/>
      <c r="AI211" s="403"/>
      <c r="AJ211" s="404"/>
      <c r="AK211" s="405"/>
    </row>
  </sheetData>
  <sheetProtection sheet="1" objects="1" scenarios="1"/>
  <mergeCells count="50">
    <mergeCell ref="Z52:Z53"/>
    <mergeCell ref="AA52:AA53"/>
    <mergeCell ref="A175:U175"/>
    <mergeCell ref="D142:D143"/>
    <mergeCell ref="E142:E143"/>
    <mergeCell ref="F142:F143"/>
    <mergeCell ref="X82:X83"/>
    <mergeCell ref="Y82:Y83"/>
    <mergeCell ref="X84:X85"/>
    <mergeCell ref="Y84:Y85"/>
    <mergeCell ref="H142:H143"/>
    <mergeCell ref="D98:E99"/>
    <mergeCell ref="A131:U131"/>
    <mergeCell ref="B139:H141"/>
    <mergeCell ref="B167:H172"/>
    <mergeCell ref="A88:U88"/>
    <mergeCell ref="A43:U43"/>
    <mergeCell ref="B51:H52"/>
    <mergeCell ref="B53:H53"/>
    <mergeCell ref="L84:O84"/>
    <mergeCell ref="Q84:T84"/>
    <mergeCell ref="A44:U44"/>
    <mergeCell ref="A132:U132"/>
    <mergeCell ref="B205:F206"/>
    <mergeCell ref="L85:T85"/>
    <mergeCell ref="B193:F194"/>
    <mergeCell ref="B95:H96"/>
    <mergeCell ref="A87:U87"/>
    <mergeCell ref="B197:G198"/>
    <mergeCell ref="B199:F200"/>
    <mergeCell ref="B7:T8"/>
    <mergeCell ref="D9:H10"/>
    <mergeCell ref="I9:I11"/>
    <mergeCell ref="K9:O10"/>
    <mergeCell ref="P9:P11"/>
    <mergeCell ref="R9:T10"/>
    <mergeCell ref="B209:F210"/>
    <mergeCell ref="B195:F196"/>
    <mergeCell ref="B201:F202"/>
    <mergeCell ref="B203:F204"/>
    <mergeCell ref="G142:G143"/>
    <mergeCell ref="B179:B180"/>
    <mergeCell ref="B181:F182"/>
    <mergeCell ref="A176:U176"/>
    <mergeCell ref="B185:F186"/>
    <mergeCell ref="B187:F188"/>
    <mergeCell ref="B189:F190"/>
    <mergeCell ref="B191:F192"/>
    <mergeCell ref="B207:F208"/>
    <mergeCell ref="B183:F184"/>
  </mergeCells>
  <conditionalFormatting sqref="B12:B31 D12:I31 K12:P31 R12:T31">
    <cfRule type="expression" dxfId="19" priority="2">
      <formula>$B12=$X$5</formula>
    </cfRule>
    <cfRule type="containsErrors" dxfId="18" priority="3">
      <formula>ISERROR(B12)</formula>
    </cfRule>
  </conditionalFormatting>
  <conditionalFormatting sqref="B144:B163 D144:H163">
    <cfRule type="expression" dxfId="17" priority="1">
      <formula>$B144=$X$5</formula>
    </cfRule>
  </conditionalFormatting>
  <hyperlinks>
    <hyperlink ref="B181:B182" location="Coverage!A1" display="Participating LA's"/>
    <hyperlink ref="B203:B204" location="'Looked After Children'!A1" display="Looked After Children"/>
    <hyperlink ref="B201:B202" location="'Court Applications'!A1" display="Court Applications"/>
    <hyperlink ref="B199:B200" location="'Child Protection Plans'!A1" display="Child Protection Plans"/>
    <hyperlink ref="B197:B198" location="'Initial CP Conferences'!A1" display="Initial Child Protection Conferences"/>
    <hyperlink ref="B195:B196" location="'Section 47 Enquiries'!A1" display="Section 47 Enquiries"/>
    <hyperlink ref="B193:B194" location="'Children in Need'!A1" display="Children in Need"/>
    <hyperlink ref="B191:B192" location="Assessments!A1" display="Assessments"/>
    <hyperlink ref="B189:B190" location="'Re-referrals'!A1" display="Re-referrals"/>
    <hyperlink ref="B185:B186" location="Referrals!A1" display="Referrals"/>
    <hyperlink ref="B183:B184" location="Population!A1" display="Population"/>
    <hyperlink ref="B207:B208" location="Adoption!A1" display="Adoption"/>
    <hyperlink ref="B205:B206" location="Adoption!A1" display="Adoption"/>
    <hyperlink ref="B205:F206" location="Ofsted!A1" display="Ofsted"/>
    <hyperlink ref="B207:F208" location="Education!A1" display="Education"/>
    <hyperlink ref="B209:B210" location="Adoption!A1" display="Adoption"/>
    <hyperlink ref="B209:F210" location="Sources!A1" display="Sources"/>
    <hyperlink ref="B187:F188"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Frontpage</vt:lpstr>
      <vt:lpstr>Home</vt:lpstr>
      <vt:lpstr>Coverage</vt:lpstr>
      <vt:lpstr>IDACI</vt:lpstr>
      <vt:lpstr>Population</vt:lpstr>
      <vt:lpstr>Referrals</vt:lpstr>
      <vt:lpstr>Referral Source</vt:lpstr>
      <vt:lpstr>Re-referrals</vt:lpstr>
      <vt:lpstr>Assessments</vt:lpstr>
      <vt:lpstr>Children in Need</vt:lpstr>
      <vt:lpstr>Section 47 Enquiries</vt:lpstr>
      <vt:lpstr>Initial CP Conferences</vt:lpstr>
      <vt:lpstr>Child Protection Plans</vt:lpstr>
      <vt:lpstr>Court Applications</vt:lpstr>
      <vt:lpstr>Looked After Children</vt:lpstr>
      <vt:lpstr>Sources</vt:lpstr>
      <vt:lpstr>Coverage!LAlist</vt:lpstr>
      <vt:lpstr>IDACI!LAlist</vt:lpstr>
      <vt:lpstr>LALISTFULL</vt:lpstr>
      <vt:lpstr>Assessments!Print_Area</vt:lpstr>
      <vt:lpstr>'Child Protection Plans'!Print_Area</vt:lpstr>
      <vt:lpstr>'Children in Need'!Print_Area</vt:lpstr>
      <vt:lpstr>'Court Applications'!Print_Area</vt:lpstr>
      <vt:lpstr>Coverage!Print_Area</vt:lpstr>
      <vt:lpstr>Frontpage!Print_Area</vt:lpstr>
      <vt:lpstr>Home!Print_Area</vt:lpstr>
      <vt:lpstr>IDACI!Print_Area</vt:lpstr>
      <vt:lpstr>'Initial CP Conferences'!Print_Area</vt:lpstr>
      <vt:lpstr>'Looked After Children'!Print_Area</vt:lpstr>
      <vt:lpstr>Population!Print_Area</vt:lpstr>
      <vt:lpstr>'Referral Source'!Print_Area</vt:lpstr>
      <vt:lpstr>Referrals!Print_Area</vt:lpstr>
      <vt:lpstr>'Re-referrals'!Print_Area</vt:lpstr>
      <vt:lpstr>'Section 47 Enquiries'!Print_Area</vt:lpstr>
      <vt:lpstr>Sources!Print_Area</vt:lpstr>
    </vt:vector>
  </TitlesOfParts>
  <Company>East sussex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josephh</dc:creator>
  <cp:lastModifiedBy>Joseph Hutchings</cp:lastModifiedBy>
  <cp:lastPrinted>2015-11-13T11:06:25Z</cp:lastPrinted>
  <dcterms:created xsi:type="dcterms:W3CDTF">2011-07-27T15:24:05Z</dcterms:created>
  <dcterms:modified xsi:type="dcterms:W3CDTF">2015-11-13T11:07:09Z</dcterms:modified>
</cp:coreProperties>
</file>